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filterPrivacy="1" codeName="ThisWorkbook" defaultThemeVersion="166925"/>
  <xr:revisionPtr revIDLastSave="0" documentId="13_ncr:1_{8FADB205-3758-472D-B4E2-DA4F3D37BFB5}" xr6:coauthVersionLast="47" xr6:coauthVersionMax="47" xr10:uidLastSave="{00000000-0000-0000-0000-000000000000}"/>
  <bookViews>
    <workbookView xWindow="-28920" yWindow="-60" windowWidth="29040" windowHeight="15840" xr2:uid="{BFF905BA-FAB3-48A0-87BE-B12666C621D6}"/>
  </bookViews>
  <sheets>
    <sheet name="Table of Contents" sheetId="10" r:id="rId1"/>
    <sheet name="Summary" sheetId="6" r:id="rId2"/>
    <sheet name="Delta" sheetId="9" r:id="rId3"/>
    <sheet name="Change" sheetId="8" r:id="rId4"/>
    <sheet name="Base" sheetId="7" r:id="rId5"/>
  </sheets>
  <definedNames>
    <definedName name="BaseStudyName">Base!$F$1</definedName>
    <definedName name="ChangeStudyName">Change!$F$1</definedName>
    <definedName name="Discount_Rate">Base!$C$2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6" i="6" l="1"/>
  <c r="E26" i="6"/>
  <c r="F26" i="6"/>
  <c r="G26" i="6"/>
  <c r="H26" i="6"/>
  <c r="I26" i="6"/>
  <c r="J26" i="6"/>
  <c r="K26" i="6"/>
  <c r="L26" i="6"/>
  <c r="M26" i="6"/>
  <c r="N26" i="6"/>
  <c r="O26" i="6"/>
  <c r="P26" i="6"/>
  <c r="Q26" i="6"/>
  <c r="R26" i="6"/>
  <c r="S26" i="6"/>
  <c r="T26" i="6"/>
  <c r="U26" i="6"/>
  <c r="V26" i="6"/>
  <c r="W26" i="6"/>
  <c r="X26" i="6"/>
  <c r="C26" i="6" l="1"/>
  <c r="E52" i="6"/>
  <c r="F52" i="6"/>
  <c r="G52" i="6"/>
  <c r="H52" i="6"/>
  <c r="I52" i="6"/>
  <c r="J52" i="6"/>
  <c r="K52" i="6"/>
  <c r="L52" i="6"/>
  <c r="M52" i="6"/>
  <c r="N52" i="6"/>
  <c r="O52" i="6"/>
  <c r="P52" i="6"/>
  <c r="Q52" i="6"/>
  <c r="R52" i="6"/>
  <c r="S52" i="6"/>
  <c r="T52" i="6"/>
  <c r="U52" i="6"/>
  <c r="V52" i="6"/>
  <c r="W52" i="6"/>
  <c r="X52" i="6"/>
  <c r="D52" i="6"/>
  <c r="D78" i="6" s="1"/>
  <c r="C52" i="6" l="1"/>
  <c r="E78" i="6"/>
  <c r="E90" i="6" s="1"/>
  <c r="F78" i="6"/>
  <c r="F90" i="6" s="1"/>
  <c r="G78" i="6"/>
  <c r="G90" i="6" s="1"/>
  <c r="H78" i="6"/>
  <c r="H90" i="6" s="1"/>
  <c r="I78" i="6"/>
  <c r="I90" i="6" s="1"/>
  <c r="J78" i="6"/>
  <c r="J90" i="6" s="1"/>
  <c r="K78" i="6"/>
  <c r="K90" i="6" s="1"/>
  <c r="L78" i="6"/>
  <c r="L90" i="6" s="1"/>
  <c r="M78" i="6"/>
  <c r="M90" i="6" s="1"/>
  <c r="N78" i="6"/>
  <c r="N90" i="6" s="1"/>
  <c r="O78" i="6"/>
  <c r="O90" i="6" s="1"/>
  <c r="P78" i="6"/>
  <c r="P90" i="6" s="1"/>
  <c r="Q78" i="6"/>
  <c r="Q90" i="6" s="1"/>
  <c r="R78" i="6"/>
  <c r="R90" i="6" s="1"/>
  <c r="S78" i="6"/>
  <c r="S90" i="6" s="1"/>
  <c r="T78" i="6"/>
  <c r="T90" i="6" s="1"/>
  <c r="U78" i="6"/>
  <c r="U90" i="6" s="1"/>
  <c r="V78" i="6"/>
  <c r="V90" i="6" s="1"/>
  <c r="W78" i="6"/>
  <c r="W90" i="6" s="1"/>
  <c r="X78" i="6"/>
  <c r="X90" i="6" s="1"/>
  <c r="Y90" i="6" s="1"/>
  <c r="Z90" i="6" s="1"/>
  <c r="AA90" i="6" s="1"/>
  <c r="AB90" i="6" s="1"/>
  <c r="AC90" i="6" s="1"/>
  <c r="D90" i="6"/>
  <c r="C12" i="9"/>
  <c r="D12" i="9"/>
  <c r="E12" i="9"/>
  <c r="F12" i="9"/>
  <c r="G12" i="9"/>
  <c r="H12" i="9"/>
  <c r="I12" i="9"/>
  <c r="J12" i="9"/>
  <c r="K12" i="9"/>
  <c r="L12" i="9"/>
  <c r="M12" i="9"/>
  <c r="N12" i="9"/>
  <c r="O12" i="9"/>
  <c r="P12" i="9"/>
  <c r="Q12" i="9"/>
  <c r="R12" i="9"/>
  <c r="S12" i="9"/>
  <c r="T12" i="9"/>
  <c r="U12" i="9"/>
  <c r="V12" i="9"/>
  <c r="W12" i="9"/>
  <c r="X12" i="9"/>
  <c r="X30" i="9"/>
  <c r="C32" i="9"/>
  <c r="D32" i="9"/>
  <c r="E32" i="9"/>
  <c r="F32" i="9"/>
  <c r="G32" i="9"/>
  <c r="H32" i="9"/>
  <c r="I32" i="9"/>
  <c r="J32" i="9"/>
  <c r="K32" i="9"/>
  <c r="L32" i="9"/>
  <c r="M32" i="9"/>
  <c r="N32" i="9"/>
  <c r="O32" i="9"/>
  <c r="P32" i="9"/>
  <c r="Q32" i="9"/>
  <c r="R32" i="9"/>
  <c r="S32" i="9"/>
  <c r="T32" i="9"/>
  <c r="U32" i="9"/>
  <c r="V32" i="9"/>
  <c r="W32" i="9"/>
  <c r="X32" i="9"/>
  <c r="C44" i="9"/>
  <c r="D44" i="9"/>
  <c r="E44" i="9"/>
  <c r="F44" i="9"/>
  <c r="G44" i="9"/>
  <c r="H44" i="9"/>
  <c r="I44" i="9"/>
  <c r="J44" i="9"/>
  <c r="K44" i="9"/>
  <c r="L44" i="9"/>
  <c r="M44" i="9"/>
  <c r="N44" i="9"/>
  <c r="O44" i="9"/>
  <c r="P44" i="9"/>
  <c r="Q44" i="9"/>
  <c r="R44" i="9"/>
  <c r="S44" i="9"/>
  <c r="T44" i="9"/>
  <c r="U44" i="9"/>
  <c r="V44" i="9"/>
  <c r="W44" i="9"/>
  <c r="X44" i="9"/>
  <c r="C45" i="9"/>
  <c r="D45" i="9"/>
  <c r="E45" i="9"/>
  <c r="F45" i="9"/>
  <c r="G45" i="9"/>
  <c r="H45" i="9"/>
  <c r="I45" i="9"/>
  <c r="J45" i="9"/>
  <c r="K45" i="9"/>
  <c r="L45" i="9"/>
  <c r="M45" i="9"/>
  <c r="N45" i="9"/>
  <c r="O45" i="9"/>
  <c r="P45" i="9"/>
  <c r="Q45" i="9"/>
  <c r="R45" i="9"/>
  <c r="S45" i="9"/>
  <c r="T45" i="9"/>
  <c r="U45" i="9"/>
  <c r="V45" i="9"/>
  <c r="W45" i="9"/>
  <c r="X45" i="9"/>
  <c r="C62" i="9"/>
  <c r="D62" i="9"/>
  <c r="E62" i="9"/>
  <c r="F62" i="9"/>
  <c r="G62" i="9"/>
  <c r="H62" i="9"/>
  <c r="I62" i="9"/>
  <c r="J62" i="9"/>
  <c r="K62" i="9"/>
  <c r="L62" i="9"/>
  <c r="M62" i="9"/>
  <c r="N62" i="9"/>
  <c r="O62" i="9"/>
  <c r="P62" i="9"/>
  <c r="Q62" i="9"/>
  <c r="R62" i="9"/>
  <c r="S62" i="9"/>
  <c r="T62" i="9"/>
  <c r="U62" i="9"/>
  <c r="V62" i="9"/>
  <c r="W62" i="9"/>
  <c r="X62" i="9"/>
  <c r="C63" i="9"/>
  <c r="D63" i="9"/>
  <c r="E63" i="9"/>
  <c r="F63" i="9"/>
  <c r="G63" i="9"/>
  <c r="H63" i="9"/>
  <c r="I63" i="9"/>
  <c r="J63" i="9"/>
  <c r="K63" i="9"/>
  <c r="L63" i="9"/>
  <c r="M63" i="9"/>
  <c r="N63" i="9"/>
  <c r="O63" i="9"/>
  <c r="P63" i="9"/>
  <c r="Q63" i="9"/>
  <c r="R63" i="9"/>
  <c r="S63" i="9"/>
  <c r="T63" i="9"/>
  <c r="U63" i="9"/>
  <c r="V63" i="9"/>
  <c r="W63" i="9"/>
  <c r="X63" i="9"/>
  <c r="C64" i="9"/>
  <c r="D64" i="9"/>
  <c r="E64" i="9"/>
  <c r="F64" i="9"/>
  <c r="G64" i="9"/>
  <c r="H64" i="9"/>
  <c r="I64" i="9"/>
  <c r="J64" i="9"/>
  <c r="K64" i="9"/>
  <c r="L64" i="9"/>
  <c r="M64" i="9"/>
  <c r="N64" i="9"/>
  <c r="O64" i="9"/>
  <c r="P64" i="9"/>
  <c r="Q64" i="9"/>
  <c r="R64" i="9"/>
  <c r="S64" i="9"/>
  <c r="T64" i="9"/>
  <c r="U64" i="9"/>
  <c r="V64" i="9"/>
  <c r="W64" i="9"/>
  <c r="X64" i="9"/>
  <c r="D75" i="9"/>
  <c r="E75" i="9"/>
  <c r="F75" i="9"/>
  <c r="G75" i="9"/>
  <c r="H75" i="9"/>
  <c r="I75" i="9"/>
  <c r="J75" i="9"/>
  <c r="K75" i="9"/>
  <c r="L75" i="9"/>
  <c r="M75" i="9"/>
  <c r="N75" i="9"/>
  <c r="O75" i="9"/>
  <c r="P75" i="9"/>
  <c r="Q75" i="9"/>
  <c r="R75" i="9"/>
  <c r="S75" i="9"/>
  <c r="T75" i="9"/>
  <c r="U75" i="9"/>
  <c r="V75" i="9"/>
  <c r="W75" i="9"/>
  <c r="X75" i="9"/>
  <c r="D78" i="9"/>
  <c r="E78" i="9"/>
  <c r="F78" i="9"/>
  <c r="G78" i="9"/>
  <c r="H78" i="9"/>
  <c r="I78" i="9"/>
  <c r="J78" i="9"/>
  <c r="K78" i="9"/>
  <c r="L78" i="9"/>
  <c r="M78" i="9"/>
  <c r="N78" i="9"/>
  <c r="O78" i="9"/>
  <c r="P78" i="9"/>
  <c r="Q78" i="9"/>
  <c r="R78" i="9"/>
  <c r="S78" i="9"/>
  <c r="T78" i="9"/>
  <c r="U78" i="9"/>
  <c r="V78" i="9"/>
  <c r="W78" i="9"/>
  <c r="X78" i="9"/>
  <c r="C81" i="9"/>
  <c r="D81" i="9"/>
  <c r="E81" i="9"/>
  <c r="F81" i="9"/>
  <c r="G81" i="9"/>
  <c r="H81" i="9"/>
  <c r="I81" i="9"/>
  <c r="J81" i="9"/>
  <c r="K81" i="9"/>
  <c r="L81" i="9"/>
  <c r="M81" i="9"/>
  <c r="N81" i="9"/>
  <c r="O81" i="9"/>
  <c r="P81" i="9"/>
  <c r="Q81" i="9"/>
  <c r="R81" i="9"/>
  <c r="S81" i="9"/>
  <c r="T81" i="9"/>
  <c r="U81" i="9"/>
  <c r="V81" i="9"/>
  <c r="W81" i="9"/>
  <c r="X81" i="9"/>
  <c r="C82" i="9"/>
  <c r="C95" i="9"/>
  <c r="D95" i="9"/>
  <c r="E95" i="9"/>
  <c r="F95" i="9"/>
  <c r="G95" i="9"/>
  <c r="H95" i="9"/>
  <c r="I95" i="9"/>
  <c r="J95" i="9"/>
  <c r="K95" i="9"/>
  <c r="L95" i="9"/>
  <c r="M95" i="9"/>
  <c r="N95" i="9"/>
  <c r="O95" i="9"/>
  <c r="P95" i="9"/>
  <c r="Q95" i="9"/>
  <c r="R95" i="9"/>
  <c r="S95" i="9"/>
  <c r="T95" i="9"/>
  <c r="U95" i="9"/>
  <c r="V95" i="9"/>
  <c r="W95" i="9"/>
  <c r="X95" i="9"/>
  <c r="C97" i="9"/>
  <c r="D97" i="9"/>
  <c r="E97" i="9"/>
  <c r="F97" i="9"/>
  <c r="G97" i="9"/>
  <c r="H97" i="9"/>
  <c r="I97" i="9"/>
  <c r="J97" i="9"/>
  <c r="K97" i="9"/>
  <c r="L97" i="9"/>
  <c r="M97" i="9"/>
  <c r="N97" i="9"/>
  <c r="O97" i="9"/>
  <c r="P97" i="9"/>
  <c r="Q97" i="9"/>
  <c r="R97" i="9"/>
  <c r="S97" i="9"/>
  <c r="T97" i="9"/>
  <c r="U97" i="9"/>
  <c r="V97" i="9"/>
  <c r="W97" i="9"/>
  <c r="X97" i="9"/>
  <c r="C100" i="9"/>
  <c r="D100" i="9"/>
  <c r="E100" i="9"/>
  <c r="F100" i="9"/>
  <c r="G100" i="9"/>
  <c r="H100" i="9"/>
  <c r="I100" i="9"/>
  <c r="J100" i="9"/>
  <c r="K100" i="9"/>
  <c r="L100" i="9"/>
  <c r="M100" i="9"/>
  <c r="N100" i="9"/>
  <c r="O100" i="9"/>
  <c r="P100" i="9"/>
  <c r="Q100" i="9"/>
  <c r="R100" i="9"/>
  <c r="S100" i="9"/>
  <c r="T100" i="9"/>
  <c r="U100" i="9"/>
  <c r="V100" i="9"/>
  <c r="W100" i="9"/>
  <c r="X100" i="9"/>
  <c r="C101" i="9"/>
  <c r="D101" i="9"/>
  <c r="E101" i="9"/>
  <c r="F101" i="9"/>
  <c r="G101" i="9"/>
  <c r="H101" i="9"/>
  <c r="I101" i="9"/>
  <c r="J101" i="9"/>
  <c r="K101" i="9"/>
  <c r="L101" i="9"/>
  <c r="M101" i="9"/>
  <c r="N101" i="9"/>
  <c r="O101" i="9"/>
  <c r="P101" i="9"/>
  <c r="Q101" i="9"/>
  <c r="R101" i="9"/>
  <c r="S101" i="9"/>
  <c r="T101" i="9"/>
  <c r="U101" i="9"/>
  <c r="V101" i="9"/>
  <c r="W101" i="9"/>
  <c r="X101" i="9"/>
  <c r="C102" i="9"/>
  <c r="D102" i="9"/>
  <c r="E102" i="9"/>
  <c r="F102" i="9"/>
  <c r="G102" i="9"/>
  <c r="H102" i="9"/>
  <c r="I102" i="9"/>
  <c r="J102" i="9"/>
  <c r="K102" i="9"/>
  <c r="L102" i="9"/>
  <c r="M102" i="9"/>
  <c r="N102" i="9"/>
  <c r="O102" i="9"/>
  <c r="P102" i="9"/>
  <c r="Q102" i="9"/>
  <c r="R102" i="9"/>
  <c r="S102" i="9"/>
  <c r="T102" i="9"/>
  <c r="U102" i="9"/>
  <c r="V102" i="9"/>
  <c r="W102" i="9"/>
  <c r="X102" i="9"/>
  <c r="D1" i="9" l="1"/>
  <c r="E20" i="6" l="1"/>
  <c r="F20" i="6"/>
  <c r="G20" i="6"/>
  <c r="H20" i="6"/>
  <c r="I20" i="6"/>
  <c r="J20" i="6"/>
  <c r="K20" i="6"/>
  <c r="L20" i="6"/>
  <c r="M20" i="6"/>
  <c r="N20" i="6"/>
  <c r="O20" i="6"/>
  <c r="P20" i="6"/>
  <c r="Q20" i="6"/>
  <c r="R20" i="6"/>
  <c r="S20" i="6"/>
  <c r="T20" i="6"/>
  <c r="U20" i="6"/>
  <c r="V20" i="6"/>
  <c r="W20" i="6"/>
  <c r="X20" i="6"/>
  <c r="D20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D8" i="6"/>
  <c r="X146" i="6"/>
  <c r="X145" i="6"/>
  <c r="X144" i="6"/>
  <c r="X39" i="6"/>
  <c r="X38" i="6"/>
  <c r="X37" i="6"/>
  <c r="X30" i="6"/>
  <c r="X22" i="6"/>
  <c r="X21" i="6"/>
  <c r="X19" i="6"/>
  <c r="X18" i="6"/>
  <c r="X17" i="6"/>
  <c r="X14" i="6"/>
  <c r="X13" i="6"/>
  <c r="X12" i="6"/>
  <c r="X11" i="6"/>
  <c r="X10" i="6"/>
  <c r="X9" i="6"/>
  <c r="X7" i="6"/>
  <c r="X6" i="6"/>
  <c r="X5" i="6"/>
  <c r="X4" i="6"/>
  <c r="X99" i="6" s="1"/>
  <c r="X15" i="6" l="1"/>
  <c r="X63" i="6"/>
  <c r="X64" i="6"/>
  <c r="X65" i="6"/>
  <c r="X88" i="6" s="1"/>
  <c r="Y88" i="6" s="1"/>
  <c r="Z88" i="6" s="1"/>
  <c r="AA88" i="6" s="1"/>
  <c r="AB88" i="6" s="1"/>
  <c r="AC88" i="6" s="1"/>
  <c r="X23" i="6"/>
  <c r="X56" i="6"/>
  <c r="X83" i="6"/>
  <c r="Y83" i="6" s="1"/>
  <c r="Y99" i="6" l="1"/>
  <c r="Z83" i="6"/>
  <c r="X89" i="6"/>
  <c r="Y89" i="6" s="1"/>
  <c r="Z89" i="6" s="1"/>
  <c r="AA89" i="6" s="1"/>
  <c r="AB89" i="6" s="1"/>
  <c r="AC89" i="6" s="1"/>
  <c r="X25" i="6"/>
  <c r="AA83" i="6" l="1"/>
  <c r="Z99" i="6"/>
  <c r="F5" i="6"/>
  <c r="AB83" i="6" l="1"/>
  <c r="AA99" i="6"/>
  <c r="C1" i="9"/>
  <c r="C2" i="9"/>
  <c r="C5" i="9"/>
  <c r="D5" i="9"/>
  <c r="E5" i="9"/>
  <c r="F5" i="9"/>
  <c r="G5" i="9"/>
  <c r="H5" i="9"/>
  <c r="I5" i="9"/>
  <c r="J5" i="9"/>
  <c r="K5" i="9"/>
  <c r="L5" i="9"/>
  <c r="M5" i="9"/>
  <c r="N5" i="9"/>
  <c r="O5" i="9"/>
  <c r="P5" i="9"/>
  <c r="Q5" i="9"/>
  <c r="R5" i="9"/>
  <c r="S5" i="9"/>
  <c r="T5" i="9"/>
  <c r="U5" i="9"/>
  <c r="V5" i="9"/>
  <c r="W5" i="9"/>
  <c r="X5" i="9"/>
  <c r="AC83" i="6" l="1"/>
  <c r="AC99" i="6" s="1"/>
  <c r="AB99" i="6"/>
  <c r="B107" i="6" l="1"/>
  <c r="W38" i="6" l="1"/>
  <c r="V38" i="6"/>
  <c r="U38" i="6"/>
  <c r="T38" i="6"/>
  <c r="S38" i="6"/>
  <c r="R38" i="6"/>
  <c r="Q38" i="6"/>
  <c r="P38" i="6"/>
  <c r="O38" i="6"/>
  <c r="N38" i="6"/>
  <c r="M38" i="6"/>
  <c r="L38" i="6"/>
  <c r="K38" i="6"/>
  <c r="J38" i="6"/>
  <c r="I38" i="6"/>
  <c r="H38" i="6"/>
  <c r="G38" i="6"/>
  <c r="F38" i="6"/>
  <c r="E38" i="6"/>
  <c r="D38" i="6"/>
  <c r="W37" i="6"/>
  <c r="V37" i="6"/>
  <c r="U37" i="6"/>
  <c r="T37" i="6"/>
  <c r="S37" i="6"/>
  <c r="R37" i="6"/>
  <c r="Q37" i="6"/>
  <c r="P37" i="6"/>
  <c r="O37" i="6"/>
  <c r="N37" i="6"/>
  <c r="M37" i="6"/>
  <c r="L37" i="6"/>
  <c r="K37" i="6"/>
  <c r="J37" i="6"/>
  <c r="I37" i="6"/>
  <c r="H37" i="6"/>
  <c r="G37" i="6"/>
  <c r="F37" i="6"/>
  <c r="E37" i="6"/>
  <c r="D37" i="6"/>
  <c r="W30" i="6"/>
  <c r="V30" i="6"/>
  <c r="U30" i="6"/>
  <c r="T30" i="6"/>
  <c r="S30" i="6"/>
  <c r="R30" i="6"/>
  <c r="Q30" i="6"/>
  <c r="P30" i="6"/>
  <c r="O30" i="6"/>
  <c r="N30" i="6"/>
  <c r="M30" i="6"/>
  <c r="L30" i="6"/>
  <c r="K30" i="6"/>
  <c r="J30" i="6"/>
  <c r="I30" i="6"/>
  <c r="H30" i="6"/>
  <c r="G30" i="6"/>
  <c r="F30" i="6"/>
  <c r="E30" i="6"/>
  <c r="D30" i="6"/>
  <c r="W4" i="6"/>
  <c r="W56" i="6" s="1"/>
  <c r="V4" i="6"/>
  <c r="V56" i="6" s="1"/>
  <c r="U4" i="6"/>
  <c r="U56" i="6" s="1"/>
  <c r="T4" i="6"/>
  <c r="T56" i="6" s="1"/>
  <c r="S4" i="6"/>
  <c r="S56" i="6" s="1"/>
  <c r="R4" i="6"/>
  <c r="R56" i="6" s="1"/>
  <c r="Q4" i="6"/>
  <c r="Q56" i="6" s="1"/>
  <c r="P4" i="6"/>
  <c r="P56" i="6" s="1"/>
  <c r="O4" i="6"/>
  <c r="O56" i="6" s="1"/>
  <c r="N4" i="6"/>
  <c r="N56" i="6" s="1"/>
  <c r="M4" i="6"/>
  <c r="M56" i="6" s="1"/>
  <c r="L4" i="6"/>
  <c r="L56" i="6" s="1"/>
  <c r="K4" i="6"/>
  <c r="K56" i="6" s="1"/>
  <c r="J4" i="6"/>
  <c r="J56" i="6" s="1"/>
  <c r="I4" i="6"/>
  <c r="I56" i="6" s="1"/>
  <c r="H4" i="6"/>
  <c r="H56" i="6" s="1"/>
  <c r="G4" i="6"/>
  <c r="G56" i="6" s="1"/>
  <c r="F4" i="6"/>
  <c r="F56" i="6" s="1"/>
  <c r="E4" i="6"/>
  <c r="E56" i="6" s="1"/>
  <c r="D4" i="6"/>
  <c r="D56" i="6" s="1"/>
  <c r="W11" i="6"/>
  <c r="V11" i="6"/>
  <c r="U11" i="6"/>
  <c r="T11" i="6"/>
  <c r="S11" i="6"/>
  <c r="R11" i="6"/>
  <c r="Q11" i="6"/>
  <c r="P11" i="6"/>
  <c r="O11" i="6"/>
  <c r="N11" i="6"/>
  <c r="M11" i="6"/>
  <c r="L11" i="6"/>
  <c r="K11" i="6"/>
  <c r="J11" i="6"/>
  <c r="I11" i="6"/>
  <c r="H11" i="6"/>
  <c r="G11" i="6"/>
  <c r="F11" i="6"/>
  <c r="E11" i="6"/>
  <c r="D11" i="6"/>
  <c r="B30" i="6"/>
  <c r="B4" i="6"/>
  <c r="K83" i="6" l="1"/>
  <c r="W83" i="6"/>
  <c r="T83" i="6"/>
  <c r="Q83" i="6"/>
  <c r="H83" i="6"/>
  <c r="E83" i="6"/>
  <c r="P99" i="6"/>
  <c r="S83" i="6"/>
  <c r="G83" i="6"/>
  <c r="O99" i="6"/>
  <c r="R83" i="6"/>
  <c r="F83" i="6"/>
  <c r="N99" i="6"/>
  <c r="M99" i="6"/>
  <c r="P83" i="6"/>
  <c r="D99" i="6"/>
  <c r="L99" i="6"/>
  <c r="O83" i="6"/>
  <c r="W99" i="6"/>
  <c r="K99" i="6"/>
  <c r="N83" i="6"/>
  <c r="V99" i="6"/>
  <c r="J99" i="6"/>
  <c r="M83" i="6"/>
  <c r="U99" i="6"/>
  <c r="I99" i="6"/>
  <c r="L83" i="6"/>
  <c r="T99" i="6"/>
  <c r="H99" i="6"/>
  <c r="S99" i="6"/>
  <c r="G99" i="6"/>
  <c r="V83" i="6"/>
  <c r="J83" i="6"/>
  <c r="R99" i="6"/>
  <c r="F99" i="6"/>
  <c r="U83" i="6"/>
  <c r="I83" i="6"/>
  <c r="Q99" i="6"/>
  <c r="E99" i="6"/>
  <c r="D83" i="6"/>
  <c r="C2" i="6"/>
  <c r="C90" i="6" s="1"/>
  <c r="C37" i="6" l="1"/>
  <c r="C11" i="6"/>
  <c r="C38" i="6"/>
  <c r="U145" i="6"/>
  <c r="V145" i="6"/>
  <c r="W145" i="6"/>
  <c r="D145" i="6"/>
  <c r="E145" i="6"/>
  <c r="F145" i="6"/>
  <c r="G145" i="6"/>
  <c r="H145" i="6"/>
  <c r="I145" i="6"/>
  <c r="J145" i="6"/>
  <c r="K145" i="6"/>
  <c r="L145" i="6"/>
  <c r="M145" i="6"/>
  <c r="N145" i="6"/>
  <c r="O145" i="6"/>
  <c r="P145" i="6"/>
  <c r="Q145" i="6"/>
  <c r="R145" i="6"/>
  <c r="S145" i="6"/>
  <c r="T145" i="6"/>
  <c r="C145" i="6" l="1"/>
  <c r="W63" i="6" l="1"/>
  <c r="V63" i="6"/>
  <c r="S63" i="6"/>
  <c r="R63" i="6"/>
  <c r="O63" i="6"/>
  <c r="N63" i="6"/>
  <c r="K63" i="6"/>
  <c r="J63" i="6"/>
  <c r="F63" i="6"/>
  <c r="M63" i="6" l="1"/>
  <c r="I63" i="6"/>
  <c r="U63" i="6"/>
  <c r="Q63" i="6"/>
  <c r="D63" i="6"/>
  <c r="H63" i="6"/>
  <c r="L63" i="6"/>
  <c r="P63" i="6"/>
  <c r="T63" i="6"/>
  <c r="E63" i="6"/>
  <c r="G63" i="6"/>
  <c r="C63" i="6" l="1"/>
  <c r="D144" i="6" l="1"/>
  <c r="D19" i="6" l="1"/>
  <c r="E144" i="6" l="1"/>
  <c r="F144" i="6" l="1"/>
  <c r="G144" i="6" l="1"/>
  <c r="E19" i="6"/>
  <c r="F19" i="6" l="1"/>
  <c r="H144" i="6"/>
  <c r="I144" i="6" l="1"/>
  <c r="G19" i="6"/>
  <c r="J144" i="6" l="1"/>
  <c r="H19" i="6"/>
  <c r="K144" i="6" l="1"/>
  <c r="I19" i="6"/>
  <c r="J19" i="6" l="1"/>
  <c r="L144" i="6"/>
  <c r="M144" i="6" l="1"/>
  <c r="K19" i="6"/>
  <c r="L19" i="6" l="1"/>
  <c r="N144" i="6"/>
  <c r="M19" i="6" l="1"/>
  <c r="O144" i="6"/>
  <c r="N19" i="6" l="1"/>
  <c r="P144" i="6"/>
  <c r="O19" i="6" l="1"/>
  <c r="Q144" i="6"/>
  <c r="P19" i="6" l="1"/>
  <c r="R144" i="6"/>
  <c r="Q19" i="6" l="1"/>
  <c r="S144" i="6"/>
  <c r="T144" i="6" l="1"/>
  <c r="R19" i="6"/>
  <c r="S19" i="6" l="1"/>
  <c r="U144" i="6"/>
  <c r="T19" i="6" l="1"/>
  <c r="V144" i="6"/>
  <c r="U19" i="6" l="1"/>
  <c r="V19" i="6" l="1"/>
  <c r="W144" i="6"/>
  <c r="C144" i="6" s="1"/>
  <c r="W19" i="6" l="1"/>
  <c r="C19" i="6" s="1"/>
  <c r="D6" i="6" l="1"/>
  <c r="D5" i="6"/>
  <c r="D18" i="6" l="1"/>
  <c r="D17" i="6" l="1"/>
  <c r="D13" i="6"/>
  <c r="D22" i="6" l="1"/>
  <c r="D10" i="6" l="1"/>
  <c r="D12" i="6" l="1"/>
  <c r="D21" i="6"/>
  <c r="D23" i="6" l="1"/>
  <c r="D64" i="6"/>
  <c r="D14" i="6"/>
  <c r="D89" i="6" l="1"/>
  <c r="E6" i="6"/>
  <c r="E5" i="6" l="1"/>
  <c r="E18" i="6"/>
  <c r="E22" i="6"/>
  <c r="E12" i="6"/>
  <c r="E13" i="6"/>
  <c r="E64" i="6" l="1"/>
  <c r="E21" i="6"/>
  <c r="F10" i="6"/>
  <c r="F6" i="6"/>
  <c r="E17" i="6"/>
  <c r="E14" i="6"/>
  <c r="E10" i="6"/>
  <c r="F22" i="6"/>
  <c r="F12" i="6"/>
  <c r="F64" i="6" s="1"/>
  <c r="F89" i="6" s="1"/>
  <c r="F13" i="6"/>
  <c r="F18" i="6" l="1"/>
  <c r="E89" i="6"/>
  <c r="F21" i="6"/>
  <c r="G6" i="6"/>
  <c r="F17" i="6"/>
  <c r="E23" i="6"/>
  <c r="F14" i="6"/>
  <c r="F23" i="6" l="1"/>
  <c r="G22" i="6"/>
  <c r="G13" i="6"/>
  <c r="G18" i="6" l="1"/>
  <c r="G5" i="6"/>
  <c r="G21" i="6"/>
  <c r="G10" i="6"/>
  <c r="G17" i="6"/>
  <c r="G14" i="6"/>
  <c r="H6" i="6"/>
  <c r="H18" i="6"/>
  <c r="H5" i="6"/>
  <c r="H22" i="6"/>
  <c r="H13" i="6"/>
  <c r="H21" i="6" l="1"/>
  <c r="G23" i="6"/>
  <c r="H17" i="6"/>
  <c r="I6" i="6"/>
  <c r="I5" i="6"/>
  <c r="H14" i="6"/>
  <c r="H10" i="6"/>
  <c r="I22" i="6"/>
  <c r="I13" i="6"/>
  <c r="H23" i="6" l="1"/>
  <c r="I18" i="6"/>
  <c r="I17" i="6"/>
  <c r="I10" i="6"/>
  <c r="I21" i="6"/>
  <c r="J6" i="6"/>
  <c r="J18" i="6"/>
  <c r="I14" i="6"/>
  <c r="J22" i="6"/>
  <c r="J13" i="6"/>
  <c r="J5" i="6" l="1"/>
  <c r="I23" i="6"/>
  <c r="K6" i="6"/>
  <c r="K17" i="6"/>
  <c r="K18" i="6"/>
  <c r="K5" i="6"/>
  <c r="J14" i="6"/>
  <c r="J10" i="6"/>
  <c r="J17" i="6"/>
  <c r="J21" i="6"/>
  <c r="K22" i="6"/>
  <c r="K13" i="6"/>
  <c r="K21" i="6" l="1"/>
  <c r="L6" i="6"/>
  <c r="K10" i="6"/>
  <c r="E9" i="6"/>
  <c r="K14" i="6"/>
  <c r="D9" i="6"/>
  <c r="J23" i="6"/>
  <c r="K23" i="6" l="1"/>
  <c r="L5" i="6"/>
  <c r="M6" i="6"/>
  <c r="L18" i="6"/>
  <c r="D7" i="6"/>
  <c r="D15" i="6" s="1"/>
  <c r="E7" i="6"/>
  <c r="E15" i="6" s="1"/>
  <c r="E25" i="6" s="1"/>
  <c r="L13" i="6"/>
  <c r="L22" i="6" l="1"/>
  <c r="L10" i="6"/>
  <c r="L14" i="6"/>
  <c r="M18" i="6"/>
  <c r="M5" i="6"/>
  <c r="F9" i="6"/>
  <c r="D25" i="6"/>
  <c r="L17" i="6"/>
  <c r="L21" i="6"/>
  <c r="M22" i="6"/>
  <c r="M13" i="6"/>
  <c r="M21" i="6" l="1"/>
  <c r="M10" i="6"/>
  <c r="M17" i="6"/>
  <c r="N5" i="6"/>
  <c r="N18" i="6"/>
  <c r="N6" i="6"/>
  <c r="F7" i="6"/>
  <c r="L23" i="6"/>
  <c r="M14" i="6"/>
  <c r="N13" i="6"/>
  <c r="G9" i="6"/>
  <c r="H9" i="6"/>
  <c r="N22" i="6" l="1"/>
  <c r="M23" i="6"/>
  <c r="N21" i="6"/>
  <c r="N17" i="6"/>
  <c r="O5" i="6"/>
  <c r="O6" i="6"/>
  <c r="O18" i="6"/>
  <c r="F15" i="6"/>
  <c r="N10" i="6"/>
  <c r="N14" i="6"/>
  <c r="G7" i="6"/>
  <c r="H7" i="6"/>
  <c r="O22" i="6"/>
  <c r="O13" i="6"/>
  <c r="I9" i="6"/>
  <c r="N23" i="6" l="1"/>
  <c r="O10" i="6"/>
  <c r="O17" i="6"/>
  <c r="O21" i="6"/>
  <c r="P5" i="6"/>
  <c r="P18" i="6"/>
  <c r="P6" i="6"/>
  <c r="F25" i="6"/>
  <c r="O14" i="6"/>
  <c r="I7" i="6"/>
  <c r="P13" i="6"/>
  <c r="P22" i="6" l="1"/>
  <c r="O23" i="6"/>
  <c r="P17" i="6"/>
  <c r="P14" i="6"/>
  <c r="Q6" i="6"/>
  <c r="Q18" i="6"/>
  <c r="P21" i="6"/>
  <c r="P10" i="6"/>
  <c r="Q22" i="6"/>
  <c r="Q13" i="6"/>
  <c r="J9" i="6"/>
  <c r="K9" i="6"/>
  <c r="P23" i="6" l="1"/>
  <c r="Q5" i="6"/>
  <c r="Q21" i="6"/>
  <c r="R6" i="6"/>
  <c r="R5" i="6"/>
  <c r="Q17" i="6"/>
  <c r="Q10" i="6"/>
  <c r="Q14" i="6"/>
  <c r="J7" i="6"/>
  <c r="K7" i="6"/>
  <c r="R22" i="6"/>
  <c r="R13" i="6"/>
  <c r="L9" i="6"/>
  <c r="R17" i="6" l="1"/>
  <c r="R18" i="6"/>
  <c r="Q23" i="6"/>
  <c r="S6" i="6"/>
  <c r="S5" i="6"/>
  <c r="S18" i="6"/>
  <c r="R21" i="6"/>
  <c r="R10" i="6"/>
  <c r="R14" i="6"/>
  <c r="L7" i="6"/>
  <c r="S22" i="6"/>
  <c r="S13" i="6"/>
  <c r="M9" i="6"/>
  <c r="R23" i="6" l="1"/>
  <c r="S21" i="6"/>
  <c r="S10" i="6"/>
  <c r="T6" i="6"/>
  <c r="T5" i="6"/>
  <c r="S14" i="6"/>
  <c r="S17" i="6"/>
  <c r="M7" i="6"/>
  <c r="T22" i="6"/>
  <c r="T13" i="6"/>
  <c r="N9" i="6"/>
  <c r="T18" i="6" l="1"/>
  <c r="S23" i="6"/>
  <c r="T10" i="6"/>
  <c r="U5" i="6"/>
  <c r="U6" i="6"/>
  <c r="T21" i="6"/>
  <c r="T14" i="6"/>
  <c r="T17" i="6"/>
  <c r="N7" i="6"/>
  <c r="U22" i="6"/>
  <c r="U13" i="6"/>
  <c r="O9" i="6"/>
  <c r="U18" i="6" l="1"/>
  <c r="U14" i="6"/>
  <c r="U21" i="6"/>
  <c r="U17" i="6"/>
  <c r="W6" i="6"/>
  <c r="V6" i="6"/>
  <c r="V5" i="6"/>
  <c r="V10" i="6"/>
  <c r="U10" i="6"/>
  <c r="T23" i="6"/>
  <c r="O7" i="6"/>
  <c r="V22" i="6"/>
  <c r="V13" i="6"/>
  <c r="C20" i="6"/>
  <c r="P9" i="6"/>
  <c r="C6" i="6" l="1"/>
  <c r="V17" i="6"/>
  <c r="V18" i="6"/>
  <c r="U23" i="6"/>
  <c r="V21" i="6"/>
  <c r="W18" i="6"/>
  <c r="W5" i="6"/>
  <c r="C5" i="6" s="1"/>
  <c r="V14" i="6"/>
  <c r="C8" i="6"/>
  <c r="P7" i="6"/>
  <c r="W22" i="6"/>
  <c r="C22" i="6" s="1"/>
  <c r="W13" i="6"/>
  <c r="C13" i="6" s="1"/>
  <c r="Q9" i="6"/>
  <c r="C18" i="6" l="1"/>
  <c r="W10" i="6"/>
  <c r="C10" i="6" s="1"/>
  <c r="V23" i="6"/>
  <c r="W21" i="6"/>
  <c r="W14" i="6"/>
  <c r="C14" i="6" s="1"/>
  <c r="W17" i="6"/>
  <c r="C17" i="6" s="1"/>
  <c r="Q7" i="6"/>
  <c r="R9" i="6"/>
  <c r="C21" i="6" l="1"/>
  <c r="W23" i="6"/>
  <c r="C23" i="6" s="1"/>
  <c r="R7" i="6"/>
  <c r="S9" i="6"/>
  <c r="C78" i="6" l="1"/>
  <c r="S7" i="6"/>
  <c r="T9" i="6"/>
  <c r="T7" i="6" l="1"/>
  <c r="U9" i="6"/>
  <c r="U7" i="6" l="1"/>
  <c r="V9" i="6"/>
  <c r="V7" i="6" l="1"/>
  <c r="W9" i="6" l="1"/>
  <c r="C9" i="6" s="1"/>
  <c r="W7" i="6" l="1"/>
  <c r="C7" i="6" s="1"/>
  <c r="G12" i="6" l="1"/>
  <c r="H12" i="6"/>
  <c r="H64" i="6" l="1"/>
  <c r="H89" i="6" s="1"/>
  <c r="H15" i="6"/>
  <c r="H25" i="6" s="1"/>
  <c r="G64" i="6"/>
  <c r="G15" i="6"/>
  <c r="I12" i="6"/>
  <c r="G25" i="6" l="1"/>
  <c r="G89" i="6"/>
  <c r="I64" i="6"/>
  <c r="I89" i="6" s="1"/>
  <c r="I15" i="6"/>
  <c r="I25" i="6" s="1"/>
  <c r="J12" i="6"/>
  <c r="J64" i="6" l="1"/>
  <c r="J89" i="6" s="1"/>
  <c r="J15" i="6"/>
  <c r="J25" i="6" s="1"/>
  <c r="K12" i="6"/>
  <c r="K64" i="6" l="1"/>
  <c r="K89" i="6" s="1"/>
  <c r="K15" i="6"/>
  <c r="L12" i="6"/>
  <c r="L64" i="6" l="1"/>
  <c r="L89" i="6" s="1"/>
  <c r="L15" i="6"/>
  <c r="L25" i="6" s="1"/>
  <c r="K25" i="6"/>
  <c r="M12" i="6"/>
  <c r="M64" i="6" l="1"/>
  <c r="M89" i="6" s="1"/>
  <c r="M15" i="6"/>
  <c r="N12" i="6"/>
  <c r="M25" i="6" l="1"/>
  <c r="N64" i="6"/>
  <c r="N89" i="6" s="1"/>
  <c r="N15" i="6"/>
  <c r="N25" i="6" s="1"/>
  <c r="O12" i="6"/>
  <c r="O64" i="6" l="1"/>
  <c r="O89" i="6" s="1"/>
  <c r="O15" i="6"/>
  <c r="O25" i="6" s="1"/>
  <c r="P12" i="6"/>
  <c r="P64" i="6" l="1"/>
  <c r="P89" i="6" s="1"/>
  <c r="P15" i="6"/>
  <c r="P25" i="6" s="1"/>
  <c r="Q12" i="6"/>
  <c r="Q64" i="6" l="1"/>
  <c r="Q89" i="6" s="1"/>
  <c r="Q15" i="6"/>
  <c r="Q25" i="6" s="1"/>
  <c r="R12" i="6"/>
  <c r="R64" i="6" l="1"/>
  <c r="R89" i="6" s="1"/>
  <c r="R15" i="6"/>
  <c r="R25" i="6" s="1"/>
  <c r="T12" i="6" l="1"/>
  <c r="S12" i="6"/>
  <c r="S64" i="6" l="1"/>
  <c r="S89" i="6" s="1"/>
  <c r="S15" i="6"/>
  <c r="S25" i="6" s="1"/>
  <c r="T64" i="6"/>
  <c r="T89" i="6" s="1"/>
  <c r="T15" i="6"/>
  <c r="T25" i="6" s="1"/>
  <c r="U12" i="6"/>
  <c r="U64" i="6" l="1"/>
  <c r="U89" i="6" s="1"/>
  <c r="U15" i="6"/>
  <c r="U25" i="6" s="1"/>
  <c r="V12" i="6" l="1"/>
  <c r="W12" i="6"/>
  <c r="C12" i="6" l="1"/>
  <c r="V64" i="6"/>
  <c r="V89" i="6" s="1"/>
  <c r="V15" i="6"/>
  <c r="V25" i="6" s="1"/>
  <c r="W64" i="6"/>
  <c r="W15" i="6"/>
  <c r="C15" i="6" l="1"/>
  <c r="C64" i="6"/>
  <c r="W25" i="6"/>
  <c r="C25" i="6" s="1"/>
  <c r="W89" i="6"/>
  <c r="C89" i="6" s="1"/>
  <c r="C27" i="6" l="1"/>
  <c r="D146" i="6" l="1"/>
  <c r="E146" i="6" l="1"/>
  <c r="F146" i="6" l="1"/>
  <c r="G146" i="6" l="1"/>
  <c r="H146" i="6" l="1"/>
  <c r="I146" i="6" l="1"/>
  <c r="J146" i="6" l="1"/>
  <c r="K146" i="6" l="1"/>
  <c r="L146" i="6" l="1"/>
  <c r="M146" i="6" l="1"/>
  <c r="N146" i="6" l="1"/>
  <c r="O146" i="6" l="1"/>
  <c r="P146" i="6" l="1"/>
  <c r="Q146" i="6" l="1"/>
  <c r="R146" i="6" l="1"/>
  <c r="S146" i="6" l="1"/>
  <c r="T146" i="6" l="1"/>
  <c r="U146" i="6" l="1"/>
  <c r="W146" i="6" l="1"/>
  <c r="V146" i="6"/>
  <c r="C146" i="6" l="1"/>
  <c r="X67" i="9" l="1"/>
  <c r="X48" i="6"/>
  <c r="X74" i="6" s="1"/>
  <c r="X85" i="6" s="1"/>
  <c r="Y85" i="6" s="1"/>
  <c r="Z85" i="6" s="1"/>
  <c r="AA85" i="6" s="1"/>
  <c r="AB85" i="6" s="1"/>
  <c r="AC85" i="6" s="1"/>
  <c r="D11" i="9" l="1"/>
  <c r="D17" i="9"/>
  <c r="D10" i="9"/>
  <c r="D20" i="9"/>
  <c r="D84" i="9"/>
  <c r="D83" i="9"/>
  <c r="D14" i="9"/>
  <c r="D19" i="9"/>
  <c r="D24" i="9"/>
  <c r="D43" i="9"/>
  <c r="D40" i="6"/>
  <c r="D66" i="6" l="1"/>
  <c r="D31" i="6"/>
  <c r="D13" i="9"/>
  <c r="D9" i="9"/>
  <c r="D45" i="6"/>
  <c r="D33" i="6"/>
  <c r="D23" i="9"/>
  <c r="D21" i="9"/>
  <c r="D34" i="6"/>
  <c r="D89" i="9"/>
  <c r="D139" i="6"/>
  <c r="D22" i="9"/>
  <c r="D60" i="6" l="1"/>
  <c r="D57" i="6"/>
  <c r="D71" i="6"/>
  <c r="D59" i="6"/>
  <c r="D51" i="9" l="1"/>
  <c r="D42" i="9"/>
  <c r="D36" i="9"/>
  <c r="D37" i="9"/>
  <c r="D66" i="9" l="1"/>
  <c r="D52" i="9" l="1"/>
  <c r="D41" i="9"/>
  <c r="D67" i="9"/>
  <c r="D48" i="6"/>
  <c r="D27" i="9"/>
  <c r="D28" i="9"/>
  <c r="D49" i="9"/>
  <c r="D59" i="9" l="1"/>
  <c r="D38" i="9"/>
  <c r="D86" i="9"/>
  <c r="D39" i="9"/>
  <c r="D54" i="9"/>
  <c r="D40" i="9"/>
  <c r="D85" i="9"/>
  <c r="D60" i="9"/>
  <c r="D74" i="6"/>
  <c r="D48" i="9"/>
  <c r="D50" i="9"/>
  <c r="D26" i="9"/>
  <c r="D16" i="9"/>
  <c r="D82" i="9" l="1"/>
  <c r="D47" i="6"/>
  <c r="D58" i="9"/>
  <c r="D85" i="6"/>
  <c r="D137" i="6"/>
  <c r="D87" i="9"/>
  <c r="D92" i="9"/>
  <c r="D142" i="6"/>
  <c r="D141" i="6"/>
  <c r="D91" i="9"/>
  <c r="D138" i="6"/>
  <c r="D88" i="9"/>
  <c r="D18" i="9"/>
  <c r="D46" i="6"/>
  <c r="D43" i="6"/>
  <c r="D90" i="9"/>
  <c r="D140" i="6"/>
  <c r="D56" i="9"/>
  <c r="D72" i="6" l="1"/>
  <c r="D84" i="6" s="1"/>
  <c r="D73" i="6"/>
  <c r="D36" i="6"/>
  <c r="D57" i="9"/>
  <c r="D69" i="6"/>
  <c r="D93" i="9"/>
  <c r="D143" i="6"/>
  <c r="D71" i="9"/>
  <c r="D62" i="6" l="1"/>
  <c r="D53" i="9"/>
  <c r="D44" i="6"/>
  <c r="D47" i="9"/>
  <c r="D34" i="9"/>
  <c r="D73" i="9"/>
  <c r="D70" i="6" l="1"/>
  <c r="D49" i="6"/>
  <c r="D35" i="9"/>
  <c r="D35" i="6"/>
  <c r="E17" i="9" l="1"/>
  <c r="E14" i="9"/>
  <c r="E84" i="9"/>
  <c r="E19" i="9"/>
  <c r="E10" i="9"/>
  <c r="E83" i="9"/>
  <c r="E11" i="9"/>
  <c r="E24" i="9"/>
  <c r="D61" i="6"/>
  <c r="D86" i="6" s="1"/>
  <c r="D75" i="6"/>
  <c r="E53" i="9" l="1"/>
  <c r="E38" i="9"/>
  <c r="E18" i="9"/>
  <c r="E40" i="9"/>
  <c r="E36" i="9"/>
  <c r="E51" i="9"/>
  <c r="E37" i="9"/>
  <c r="E82" i="9"/>
  <c r="E52" i="9"/>
  <c r="E54" i="9"/>
  <c r="E42" i="9"/>
  <c r="E60" i="9"/>
  <c r="E85" i="9"/>
  <c r="E20" i="9"/>
  <c r="E59" i="9"/>
  <c r="E39" i="9"/>
  <c r="E86" i="9"/>
  <c r="E41" i="9"/>
  <c r="D95" i="6"/>
  <c r="E43" i="9"/>
  <c r="E40" i="6"/>
  <c r="E89" i="9"/>
  <c r="E139" i="6"/>
  <c r="E22" i="9"/>
  <c r="E21" i="9"/>
  <c r="E34" i="6"/>
  <c r="E23" i="9"/>
  <c r="E33" i="6"/>
  <c r="E49" i="9"/>
  <c r="E66" i="9"/>
  <c r="E56" i="9"/>
  <c r="E34" i="9"/>
  <c r="E16" i="9"/>
  <c r="E7" i="9"/>
  <c r="D7" i="9"/>
  <c r="F17" i="9" l="1"/>
  <c r="E66" i="6"/>
  <c r="E32" i="6"/>
  <c r="E58" i="6" s="1"/>
  <c r="E8" i="9"/>
  <c r="E46" i="6"/>
  <c r="E48" i="6"/>
  <c r="E67" i="9"/>
  <c r="E13" i="9"/>
  <c r="E31" i="6"/>
  <c r="E93" i="9"/>
  <c r="E143" i="6"/>
  <c r="D8" i="9"/>
  <c r="D32" i="6"/>
  <c r="F43" i="9"/>
  <c r="F40" i="6"/>
  <c r="F66" i="6" s="1"/>
  <c r="E59" i="6"/>
  <c r="D100" i="6"/>
  <c r="E45" i="6"/>
  <c r="E9" i="9"/>
  <c r="E137" i="6"/>
  <c r="E87" i="9"/>
  <c r="E44" i="6"/>
  <c r="E50" i="9"/>
  <c r="E91" i="9"/>
  <c r="E141" i="6"/>
  <c r="E35" i="9"/>
  <c r="E35" i="6"/>
  <c r="E47" i="6"/>
  <c r="E58" i="9"/>
  <c r="E140" i="6"/>
  <c r="E90" i="9"/>
  <c r="E92" i="9"/>
  <c r="E142" i="6"/>
  <c r="E138" i="6"/>
  <c r="E88" i="9"/>
  <c r="E60" i="6"/>
  <c r="E36" i="6"/>
  <c r="E57" i="9"/>
  <c r="E27" i="9"/>
  <c r="F82" i="9" l="1"/>
  <c r="G11" i="9"/>
  <c r="F60" i="9"/>
  <c r="F18" i="9"/>
  <c r="F54" i="9"/>
  <c r="F51" i="9"/>
  <c r="F52" i="9"/>
  <c r="F24" i="9"/>
  <c r="F59" i="9"/>
  <c r="F37" i="9"/>
  <c r="F39" i="9"/>
  <c r="F41" i="9"/>
  <c r="F86" i="9"/>
  <c r="F42" i="9"/>
  <c r="F85" i="9"/>
  <c r="F83" i="9"/>
  <c r="F11" i="9"/>
  <c r="F38" i="9"/>
  <c r="F20" i="9"/>
  <c r="F10" i="9"/>
  <c r="F14" i="9"/>
  <c r="F36" i="9"/>
  <c r="F40" i="9"/>
  <c r="F53" i="9"/>
  <c r="F84" i="9"/>
  <c r="F19" i="9"/>
  <c r="E62" i="6"/>
  <c r="E57" i="6"/>
  <c r="E71" i="6"/>
  <c r="D58" i="6"/>
  <c r="E73" i="6"/>
  <c r="E70" i="6"/>
  <c r="E74" i="6"/>
  <c r="E61" i="6"/>
  <c r="E72" i="6"/>
  <c r="F87" i="9"/>
  <c r="F137" i="6"/>
  <c r="E28" i="9"/>
  <c r="F49" i="9"/>
  <c r="F66" i="9"/>
  <c r="F56" i="9"/>
  <c r="F34" i="9"/>
  <c r="F16" i="9"/>
  <c r="F7" i="9"/>
  <c r="G17" i="9" l="1"/>
  <c r="H83" i="9"/>
  <c r="G18" i="9"/>
  <c r="G10" i="9"/>
  <c r="G24" i="9"/>
  <c r="G40" i="6"/>
  <c r="G43" i="9"/>
  <c r="F57" i="9"/>
  <c r="F36" i="6"/>
  <c r="F8" i="9"/>
  <c r="F32" i="6"/>
  <c r="F35" i="6"/>
  <c r="F35" i="9"/>
  <c r="F139" i="6"/>
  <c r="F89" i="9"/>
  <c r="E85" i="6"/>
  <c r="F48" i="6"/>
  <c r="F67" i="9"/>
  <c r="F142" i="6"/>
  <c r="F92" i="9"/>
  <c r="F44" i="6"/>
  <c r="F50" i="9"/>
  <c r="F13" i="9"/>
  <c r="F31" i="6"/>
  <c r="D87" i="6"/>
  <c r="F91" i="9"/>
  <c r="F141" i="6"/>
  <c r="F22" i="9"/>
  <c r="F46" i="6"/>
  <c r="F143" i="6"/>
  <c r="F93" i="9"/>
  <c r="E48" i="9"/>
  <c r="E87" i="6"/>
  <c r="F23" i="9"/>
  <c r="F33" i="6"/>
  <c r="F90" i="9"/>
  <c r="F140" i="6"/>
  <c r="F58" i="9"/>
  <c r="F47" i="6"/>
  <c r="F21" i="9"/>
  <c r="F34" i="6"/>
  <c r="F9" i="9"/>
  <c r="F45" i="6"/>
  <c r="E84" i="6"/>
  <c r="F138" i="6"/>
  <c r="F88" i="9"/>
  <c r="F27" i="9"/>
  <c r="E26" i="9"/>
  <c r="E73" i="9"/>
  <c r="E47" i="9"/>
  <c r="G38" i="9" l="1"/>
  <c r="G54" i="9"/>
  <c r="G84" i="9"/>
  <c r="G14" i="9"/>
  <c r="G82" i="9"/>
  <c r="G37" i="9"/>
  <c r="G86" i="9"/>
  <c r="G40" i="9"/>
  <c r="G39" i="9"/>
  <c r="G36" i="9"/>
  <c r="G42" i="9"/>
  <c r="H24" i="9"/>
  <c r="G59" i="9"/>
  <c r="G85" i="9"/>
  <c r="G52" i="9"/>
  <c r="G41" i="9"/>
  <c r="G19" i="9"/>
  <c r="G20" i="9"/>
  <c r="G83" i="9"/>
  <c r="G51" i="9"/>
  <c r="H19" i="9"/>
  <c r="G60" i="9"/>
  <c r="G53" i="9"/>
  <c r="F73" i="6"/>
  <c r="F72" i="6"/>
  <c r="F57" i="6"/>
  <c r="G22" i="9"/>
  <c r="F71" i="6"/>
  <c r="F74" i="6"/>
  <c r="F61" i="6"/>
  <c r="G66" i="6"/>
  <c r="E43" i="6"/>
  <c r="F58" i="6"/>
  <c r="F60" i="6"/>
  <c r="F59" i="6"/>
  <c r="F70" i="6"/>
  <c r="G142" i="6"/>
  <c r="G92" i="9"/>
  <c r="G13" i="9"/>
  <c r="G31" i="6"/>
  <c r="H40" i="6"/>
  <c r="H66" i="6" s="1"/>
  <c r="H43" i="9"/>
  <c r="F62" i="6"/>
  <c r="G23" i="9"/>
  <c r="G33" i="6"/>
  <c r="G59" i="6" s="1"/>
  <c r="F28" i="9"/>
  <c r="G66" i="9"/>
  <c r="G56" i="9"/>
  <c r="G34" i="9"/>
  <c r="G16" i="9"/>
  <c r="G7" i="9"/>
  <c r="E71" i="9"/>
  <c r="G46" i="6" l="1"/>
  <c r="G72" i="6" s="1"/>
  <c r="H42" i="9"/>
  <c r="G67" i="9"/>
  <c r="G48" i="6"/>
  <c r="G137" i="6"/>
  <c r="G87" i="9"/>
  <c r="G21" i="9"/>
  <c r="G34" i="6"/>
  <c r="G90" i="9"/>
  <c r="G140" i="6"/>
  <c r="G35" i="9"/>
  <c r="G35" i="6"/>
  <c r="G138" i="6"/>
  <c r="G88" i="9"/>
  <c r="G143" i="6"/>
  <c r="G93" i="9"/>
  <c r="G57" i="6"/>
  <c r="E49" i="6"/>
  <c r="E69" i="6"/>
  <c r="F85" i="6"/>
  <c r="G141" i="6"/>
  <c r="G91" i="9"/>
  <c r="G47" i="6"/>
  <c r="G58" i="9"/>
  <c r="F48" i="9"/>
  <c r="F87" i="6"/>
  <c r="H23" i="9"/>
  <c r="H33" i="6"/>
  <c r="H59" i="6" s="1"/>
  <c r="G9" i="9"/>
  <c r="G45" i="6"/>
  <c r="H13" i="9"/>
  <c r="G32" i="6"/>
  <c r="G8" i="9"/>
  <c r="F84" i="6"/>
  <c r="G57" i="9"/>
  <c r="G36" i="6"/>
  <c r="G50" i="9"/>
  <c r="G44" i="6"/>
  <c r="G89" i="9"/>
  <c r="G139" i="6"/>
  <c r="G27" i="9"/>
  <c r="F26" i="9"/>
  <c r="F73" i="9"/>
  <c r="F47" i="9"/>
  <c r="H41" i="9" l="1"/>
  <c r="H86" i="9"/>
  <c r="H52" i="9"/>
  <c r="I24" i="9"/>
  <c r="H20" i="9"/>
  <c r="H59" i="9"/>
  <c r="H38" i="9"/>
  <c r="H51" i="9"/>
  <c r="H18" i="9"/>
  <c r="H82" i="9"/>
  <c r="H84" i="9"/>
  <c r="H39" i="9"/>
  <c r="H10" i="9"/>
  <c r="H36" i="9"/>
  <c r="G71" i="6"/>
  <c r="G61" i="6"/>
  <c r="G70" i="6"/>
  <c r="F43" i="6"/>
  <c r="H58" i="9"/>
  <c r="G73" i="6"/>
  <c r="G60" i="6"/>
  <c r="H22" i="9"/>
  <c r="G74" i="6"/>
  <c r="H141" i="6"/>
  <c r="H91" i="9"/>
  <c r="G62" i="6"/>
  <c r="G58" i="6"/>
  <c r="E75" i="6"/>
  <c r="E86" i="6"/>
  <c r="H21" i="9"/>
  <c r="G49" i="9"/>
  <c r="H49" i="9"/>
  <c r="G87" i="6" l="1"/>
  <c r="H53" i="9"/>
  <c r="H11" i="9"/>
  <c r="H54" i="9"/>
  <c r="H37" i="9"/>
  <c r="H85" i="9"/>
  <c r="H40" i="9"/>
  <c r="E95" i="6"/>
  <c r="H9" i="9"/>
  <c r="H45" i="6"/>
  <c r="F49" i="6"/>
  <c r="F69" i="6"/>
  <c r="G84" i="6"/>
  <c r="H139" i="6"/>
  <c r="H89" i="9"/>
  <c r="H88" i="9"/>
  <c r="H138" i="6"/>
  <c r="G85" i="6"/>
  <c r="H35" i="9"/>
  <c r="H46" i="6"/>
  <c r="H57" i="9"/>
  <c r="H36" i="6"/>
  <c r="H90" i="9"/>
  <c r="H140" i="6"/>
  <c r="G28" i="9"/>
  <c r="H66" i="9"/>
  <c r="H56" i="9"/>
  <c r="H34" i="9"/>
  <c r="H16" i="9"/>
  <c r="H7" i="9"/>
  <c r="F71" i="9"/>
  <c r="H35" i="6" l="1"/>
  <c r="H61" i="6" s="1"/>
  <c r="I14" i="9"/>
  <c r="H17" i="9"/>
  <c r="H34" i="6"/>
  <c r="I40" i="6"/>
  <c r="I43" i="9"/>
  <c r="H93" i="9"/>
  <c r="H143" i="6"/>
  <c r="G73" i="9"/>
  <c r="H72" i="6"/>
  <c r="F75" i="6"/>
  <c r="F86" i="6"/>
  <c r="E100" i="6"/>
  <c r="H67" i="9"/>
  <c r="H48" i="6"/>
  <c r="H87" i="9"/>
  <c r="H137" i="6"/>
  <c r="H62" i="6"/>
  <c r="H142" i="6"/>
  <c r="H92" i="9"/>
  <c r="H14" i="9"/>
  <c r="H31" i="6"/>
  <c r="H71" i="6"/>
  <c r="H32" i="6"/>
  <c r="H8" i="9"/>
  <c r="H60" i="9"/>
  <c r="H47" i="6"/>
  <c r="H44" i="6"/>
  <c r="H50" i="9"/>
  <c r="H27" i="9"/>
  <c r="G26" i="9"/>
  <c r="H84" i="6" l="1"/>
  <c r="I40" i="9"/>
  <c r="I59" i="9"/>
  <c r="I39" i="9"/>
  <c r="I42" i="9"/>
  <c r="I54" i="9"/>
  <c r="I37" i="9"/>
  <c r="I38" i="9"/>
  <c r="I53" i="9"/>
  <c r="I11" i="9"/>
  <c r="I17" i="9"/>
  <c r="I41" i="9"/>
  <c r="I51" i="9"/>
  <c r="I85" i="9"/>
  <c r="I82" i="9"/>
  <c r="I18" i="9"/>
  <c r="I10" i="9"/>
  <c r="I60" i="9"/>
  <c r="I20" i="9"/>
  <c r="I86" i="9"/>
  <c r="I52" i="9"/>
  <c r="I19" i="9"/>
  <c r="I83" i="9"/>
  <c r="I84" i="9"/>
  <c r="I36" i="9"/>
  <c r="I141" i="6"/>
  <c r="I91" i="9"/>
  <c r="H70" i="6"/>
  <c r="H58" i="6"/>
  <c r="H74" i="6"/>
  <c r="F95" i="6"/>
  <c r="I9" i="9"/>
  <c r="H73" i="6"/>
  <c r="I21" i="9"/>
  <c r="H73" i="9"/>
  <c r="I66" i="6"/>
  <c r="I89" i="9"/>
  <c r="I139" i="6"/>
  <c r="H57" i="6"/>
  <c r="G48" i="9"/>
  <c r="G43" i="6"/>
  <c r="H60" i="6"/>
  <c r="I22" i="9"/>
  <c r="H28" i="9"/>
  <c r="I66" i="9"/>
  <c r="I56" i="9"/>
  <c r="I34" i="9"/>
  <c r="I16" i="9"/>
  <c r="I7" i="9"/>
  <c r="I34" i="6" l="1"/>
  <c r="I60" i="6" s="1"/>
  <c r="I46" i="6"/>
  <c r="I72" i="6" s="1"/>
  <c r="I45" i="6"/>
  <c r="I71" i="6" s="1"/>
  <c r="J84" i="9"/>
  <c r="J10" i="9"/>
  <c r="J17" i="9"/>
  <c r="J86" i="9"/>
  <c r="J18" i="9"/>
  <c r="J41" i="9"/>
  <c r="J11" i="9"/>
  <c r="J24" i="9"/>
  <c r="J36" i="9"/>
  <c r="J53" i="9"/>
  <c r="J38" i="9"/>
  <c r="J60" i="9"/>
  <c r="J85" i="9"/>
  <c r="J83" i="9"/>
  <c r="J42" i="9"/>
  <c r="J59" i="9"/>
  <c r="J52" i="9"/>
  <c r="J82" i="9"/>
  <c r="J14" i="9"/>
  <c r="J40" i="9"/>
  <c r="J20" i="9"/>
  <c r="J39" i="9"/>
  <c r="J54" i="9"/>
  <c r="J51" i="9"/>
  <c r="J19" i="9"/>
  <c r="J37" i="9"/>
  <c r="H87" i="6"/>
  <c r="I8" i="9"/>
  <c r="I32" i="6"/>
  <c r="I50" i="9"/>
  <c r="I44" i="6"/>
  <c r="I70" i="6" s="1"/>
  <c r="I87" i="9"/>
  <c r="I137" i="6"/>
  <c r="F100" i="6"/>
  <c r="I35" i="6"/>
  <c r="I61" i="6" s="1"/>
  <c r="I35" i="9"/>
  <c r="I31" i="6"/>
  <c r="I13" i="9"/>
  <c r="G49" i="6"/>
  <c r="G69" i="6"/>
  <c r="I88" i="9"/>
  <c r="I138" i="6"/>
  <c r="I23" i="9"/>
  <c r="I33" i="6"/>
  <c r="I143" i="6"/>
  <c r="I93" i="9"/>
  <c r="H85" i="6"/>
  <c r="I58" i="9"/>
  <c r="I47" i="6"/>
  <c r="I73" i="6" s="1"/>
  <c r="I90" i="9"/>
  <c r="I140" i="6"/>
  <c r="I92" i="9"/>
  <c r="I142" i="6"/>
  <c r="J40" i="6"/>
  <c r="J66" i="6" s="1"/>
  <c r="J43" i="9"/>
  <c r="H48" i="9"/>
  <c r="I67" i="9"/>
  <c r="I48" i="6"/>
  <c r="I74" i="6" s="1"/>
  <c r="I85" i="6" s="1"/>
  <c r="I36" i="6"/>
  <c r="I62" i="6" s="1"/>
  <c r="I57" i="9"/>
  <c r="I27" i="9"/>
  <c r="I28" i="9"/>
  <c r="H26" i="9"/>
  <c r="I49" i="9"/>
  <c r="J66" i="9"/>
  <c r="J56" i="9"/>
  <c r="J34" i="9"/>
  <c r="J16" i="9"/>
  <c r="J7" i="9"/>
  <c r="I84" i="6" l="1"/>
  <c r="K86" i="9"/>
  <c r="K37" i="9"/>
  <c r="K40" i="9"/>
  <c r="K14" i="9"/>
  <c r="K84" i="9"/>
  <c r="J36" i="6"/>
  <c r="J62" i="6" s="1"/>
  <c r="J57" i="9"/>
  <c r="J67" i="9"/>
  <c r="J48" i="6"/>
  <c r="J74" i="6" s="1"/>
  <c r="J85" i="6" s="1"/>
  <c r="I48" i="9"/>
  <c r="I59" i="6"/>
  <c r="J44" i="6"/>
  <c r="J70" i="6" s="1"/>
  <c r="J50" i="9"/>
  <c r="J141" i="6"/>
  <c r="J91" i="9"/>
  <c r="J143" i="6"/>
  <c r="J93" i="9"/>
  <c r="J48" i="9"/>
  <c r="I57" i="6"/>
  <c r="J9" i="9"/>
  <c r="J45" i="6"/>
  <c r="J71" i="6" s="1"/>
  <c r="J8" i="9"/>
  <c r="J32" i="6"/>
  <c r="J58" i="6" s="1"/>
  <c r="J87" i="9"/>
  <c r="J137" i="6"/>
  <c r="J21" i="9"/>
  <c r="J34" i="6"/>
  <c r="J60" i="6" s="1"/>
  <c r="J33" i="6"/>
  <c r="J59" i="6" s="1"/>
  <c r="J23" i="9"/>
  <c r="K40" i="6"/>
  <c r="K66" i="6" s="1"/>
  <c r="K43" i="9"/>
  <c r="J22" i="9"/>
  <c r="J46" i="6"/>
  <c r="J72" i="6" s="1"/>
  <c r="J35" i="9"/>
  <c r="J35" i="6"/>
  <c r="J61" i="6" s="1"/>
  <c r="J142" i="6"/>
  <c r="J92" i="9"/>
  <c r="H43" i="6"/>
  <c r="G75" i="6"/>
  <c r="G86" i="6"/>
  <c r="I58" i="6"/>
  <c r="J13" i="9"/>
  <c r="J31" i="6"/>
  <c r="J139" i="6"/>
  <c r="J89" i="9"/>
  <c r="J58" i="9"/>
  <c r="J47" i="6"/>
  <c r="J73" i="6" s="1"/>
  <c r="J140" i="6"/>
  <c r="J90" i="9"/>
  <c r="J138" i="6"/>
  <c r="J88" i="9"/>
  <c r="K22" i="9"/>
  <c r="J27" i="9"/>
  <c r="I26" i="9"/>
  <c r="J28" i="9"/>
  <c r="I73" i="9"/>
  <c r="K83" i="9" l="1"/>
  <c r="K11" i="9"/>
  <c r="K36" i="9"/>
  <c r="K53" i="9"/>
  <c r="K41" i="9"/>
  <c r="K85" i="9"/>
  <c r="K17" i="9"/>
  <c r="K24" i="9"/>
  <c r="K19" i="9"/>
  <c r="K54" i="9"/>
  <c r="K60" i="9"/>
  <c r="K39" i="9"/>
  <c r="K42" i="9"/>
  <c r="K82" i="9"/>
  <c r="K20" i="9"/>
  <c r="K59" i="9"/>
  <c r="K51" i="9"/>
  <c r="K52" i="9"/>
  <c r="K38" i="9"/>
  <c r="K10" i="9"/>
  <c r="I87" i="6"/>
  <c r="K21" i="9"/>
  <c r="J57" i="6"/>
  <c r="J84" i="6"/>
  <c r="G95" i="6"/>
  <c r="H49" i="6"/>
  <c r="H69" i="6"/>
  <c r="K50" i="9"/>
  <c r="I43" i="6"/>
  <c r="J26" i="9"/>
  <c r="K49" i="9"/>
  <c r="K66" i="9"/>
  <c r="K56" i="9"/>
  <c r="K34" i="9"/>
  <c r="K16" i="9"/>
  <c r="K7" i="9"/>
  <c r="K34" i="6" l="1"/>
  <c r="K60" i="6" s="1"/>
  <c r="L11" i="9"/>
  <c r="L10" i="9"/>
  <c r="L17" i="9"/>
  <c r="L19" i="9"/>
  <c r="L24" i="9"/>
  <c r="L83" i="9"/>
  <c r="L14" i="9"/>
  <c r="K141" i="6"/>
  <c r="K91" i="9"/>
  <c r="K139" i="6"/>
  <c r="K89" i="9"/>
  <c r="K36" i="6"/>
  <c r="K62" i="6" s="1"/>
  <c r="K57" i="9"/>
  <c r="K18" i="9"/>
  <c r="K46" i="6"/>
  <c r="K72" i="6" s="1"/>
  <c r="L43" i="9"/>
  <c r="L40" i="6"/>
  <c r="L66" i="6" s="1"/>
  <c r="J73" i="9"/>
  <c r="H75" i="6"/>
  <c r="H86" i="6"/>
  <c r="J87" i="6"/>
  <c r="K35" i="6"/>
  <c r="K61" i="6" s="1"/>
  <c r="K35" i="9"/>
  <c r="K93" i="9"/>
  <c r="K143" i="6"/>
  <c r="K92" i="9"/>
  <c r="K142" i="6"/>
  <c r="K45" i="6"/>
  <c r="K71" i="6" s="1"/>
  <c r="K9" i="9"/>
  <c r="K90" i="9"/>
  <c r="K140" i="6"/>
  <c r="K87" i="9"/>
  <c r="K137" i="6"/>
  <c r="K88" i="9"/>
  <c r="K138" i="6"/>
  <c r="I49" i="6"/>
  <c r="I69" i="6"/>
  <c r="G100" i="6"/>
  <c r="K48" i="6"/>
  <c r="K74" i="6" s="1"/>
  <c r="K85" i="6" s="1"/>
  <c r="K67" i="9"/>
  <c r="K44" i="6"/>
  <c r="K70" i="6" s="1"/>
  <c r="K58" i="9"/>
  <c r="K47" i="6"/>
  <c r="K73" i="6" s="1"/>
  <c r="K33" i="6"/>
  <c r="K59" i="6" s="1"/>
  <c r="K23" i="9"/>
  <c r="K8" i="9"/>
  <c r="K32" i="6"/>
  <c r="K58" i="6" s="1"/>
  <c r="K13" i="9"/>
  <c r="K31" i="6"/>
  <c r="K27" i="9"/>
  <c r="K84" i="6" l="1"/>
  <c r="L36" i="9"/>
  <c r="L18" i="9"/>
  <c r="J49" i="9"/>
  <c r="J43" i="6"/>
  <c r="L21" i="9"/>
  <c r="L34" i="6"/>
  <c r="L60" i="6" s="1"/>
  <c r="L23" i="9"/>
  <c r="L33" i="6"/>
  <c r="L59" i="6" s="1"/>
  <c r="M43" i="9"/>
  <c r="M40" i="6"/>
  <c r="M66" i="6" s="1"/>
  <c r="K57" i="6"/>
  <c r="L13" i="9"/>
  <c r="L31" i="6"/>
  <c r="K73" i="9"/>
  <c r="H95" i="6"/>
  <c r="E72" i="9"/>
  <c r="I86" i="6"/>
  <c r="I75" i="6"/>
  <c r="I95" i="6" s="1"/>
  <c r="L139" i="6"/>
  <c r="L89" i="9"/>
  <c r="L86" i="9" l="1"/>
  <c r="L39" i="9"/>
  <c r="L51" i="9"/>
  <c r="L82" i="9"/>
  <c r="L85" i="9"/>
  <c r="L37" i="9"/>
  <c r="M17" i="9"/>
  <c r="L53" i="9"/>
  <c r="L38" i="9"/>
  <c r="L52" i="9"/>
  <c r="M10" i="9"/>
  <c r="L59" i="9"/>
  <c r="L41" i="9"/>
  <c r="L20" i="9"/>
  <c r="M24" i="9"/>
  <c r="L84" i="9"/>
  <c r="L40" i="9"/>
  <c r="L42" i="9"/>
  <c r="L60" i="9"/>
  <c r="L54" i="9"/>
  <c r="J49" i="6"/>
  <c r="J69" i="6"/>
  <c r="L57" i="6"/>
  <c r="L9" i="9"/>
  <c r="L45" i="6"/>
  <c r="L71" i="6" s="1"/>
  <c r="H100" i="6"/>
  <c r="K87" i="6"/>
  <c r="E70" i="9"/>
  <c r="I100" i="6"/>
  <c r="K48" i="9"/>
  <c r="L49" i="9"/>
  <c r="D72" i="9"/>
  <c r="L66" i="9"/>
  <c r="L56" i="9"/>
  <c r="L34" i="9"/>
  <c r="L16" i="9"/>
  <c r="L7" i="9"/>
  <c r="D70" i="9" l="1"/>
  <c r="M38" i="9"/>
  <c r="M59" i="9"/>
  <c r="N11" i="9"/>
  <c r="K28" i="9"/>
  <c r="E30" i="9"/>
  <c r="E39" i="6"/>
  <c r="D30" i="9"/>
  <c r="D39" i="6"/>
  <c r="J86" i="6"/>
  <c r="J75" i="6"/>
  <c r="J95" i="6" s="1"/>
  <c r="L47" i="6"/>
  <c r="L73" i="6" s="1"/>
  <c r="L58" i="9"/>
  <c r="L140" i="6"/>
  <c r="L90" i="9"/>
  <c r="L67" i="9"/>
  <c r="L48" i="6"/>
  <c r="L74" i="6" s="1"/>
  <c r="L85" i="6" s="1"/>
  <c r="L93" i="9"/>
  <c r="L143" i="6"/>
  <c r="L57" i="9"/>
  <c r="L36" i="6"/>
  <c r="L62" i="6" s="1"/>
  <c r="L22" i="9"/>
  <c r="L46" i="6"/>
  <c r="L72" i="6" s="1"/>
  <c r="L84" i="6" s="1"/>
  <c r="L44" i="6"/>
  <c r="L70" i="6" s="1"/>
  <c r="L50" i="9"/>
  <c r="L88" i="9"/>
  <c r="L138" i="6"/>
  <c r="M13" i="9"/>
  <c r="L35" i="9"/>
  <c r="L35" i="6"/>
  <c r="L61" i="6" s="1"/>
  <c r="L92" i="9"/>
  <c r="L142" i="6"/>
  <c r="L87" i="9"/>
  <c r="L137" i="6"/>
  <c r="L141" i="6"/>
  <c r="L91" i="9"/>
  <c r="L32" i="6"/>
  <c r="L8" i="9"/>
  <c r="M23" i="9"/>
  <c r="M33" i="6"/>
  <c r="M59" i="6" s="1"/>
  <c r="L27" i="9"/>
  <c r="M51" i="9" l="1"/>
  <c r="M39" i="9"/>
  <c r="M37" i="9"/>
  <c r="J100" i="6"/>
  <c r="L58" i="6"/>
  <c r="K26" i="9"/>
  <c r="K43" i="6"/>
  <c r="D65" i="6"/>
  <c r="D41" i="6"/>
  <c r="M48" i="9"/>
  <c r="M8" i="9"/>
  <c r="E65" i="6"/>
  <c r="E41" i="6"/>
  <c r="E51" i="6" s="1"/>
  <c r="M60" i="9" l="1"/>
  <c r="M54" i="9"/>
  <c r="M83" i="9"/>
  <c r="M41" i="9"/>
  <c r="M85" i="9"/>
  <c r="M20" i="9"/>
  <c r="M18" i="9"/>
  <c r="M42" i="9"/>
  <c r="M84" i="9"/>
  <c r="M40" i="9"/>
  <c r="M53" i="9"/>
  <c r="M52" i="9"/>
  <c r="M36" i="9"/>
  <c r="M82" i="9"/>
  <c r="M19" i="9"/>
  <c r="M86" i="9"/>
  <c r="M50" i="9"/>
  <c r="M67" i="9"/>
  <c r="M48" i="6"/>
  <c r="M74" i="6" s="1"/>
  <c r="M85" i="6" s="1"/>
  <c r="K69" i="6"/>
  <c r="K49" i="6"/>
  <c r="D51" i="6"/>
  <c r="L87" i="6"/>
  <c r="D88" i="6"/>
  <c r="D67" i="6"/>
  <c r="E88" i="6"/>
  <c r="E91" i="6" s="1"/>
  <c r="E67" i="6"/>
  <c r="M66" i="9"/>
  <c r="M56" i="9"/>
  <c r="M34" i="9"/>
  <c r="M16" i="9"/>
  <c r="M7" i="9"/>
  <c r="N10" i="9" l="1"/>
  <c r="N54" i="9"/>
  <c r="O83" i="9"/>
  <c r="N60" i="9"/>
  <c r="N39" i="9"/>
  <c r="N24" i="9"/>
  <c r="F72" i="9"/>
  <c r="L73" i="9"/>
  <c r="D91" i="6"/>
  <c r="K75" i="6"/>
  <c r="K95" i="6" s="1"/>
  <c r="K86" i="6"/>
  <c r="M57" i="9"/>
  <c r="M36" i="6"/>
  <c r="M62" i="6" s="1"/>
  <c r="M89" i="9"/>
  <c r="M139" i="6"/>
  <c r="L26" i="9"/>
  <c r="L28" i="9"/>
  <c r="M47" i="6"/>
  <c r="M73" i="6" s="1"/>
  <c r="M58" i="9"/>
  <c r="M91" i="9"/>
  <c r="M141" i="6"/>
  <c r="E96" i="6"/>
  <c r="E77" i="6"/>
  <c r="M138" i="6"/>
  <c r="M88" i="9"/>
  <c r="M22" i="9"/>
  <c r="M46" i="6"/>
  <c r="M72" i="6" s="1"/>
  <c r="M44" i="6"/>
  <c r="M70" i="6" s="1"/>
  <c r="M14" i="9"/>
  <c r="M31" i="6"/>
  <c r="N21" i="9"/>
  <c r="M35" i="9"/>
  <c r="M35" i="6"/>
  <c r="M61" i="6" s="1"/>
  <c r="M21" i="9"/>
  <c r="M34" i="6"/>
  <c r="M60" i="6" s="1"/>
  <c r="M143" i="6"/>
  <c r="M93" i="9"/>
  <c r="D77" i="6"/>
  <c r="D96" i="6"/>
  <c r="M11" i="9"/>
  <c r="M32" i="6"/>
  <c r="M58" i="6" s="1"/>
  <c r="M92" i="9"/>
  <c r="M142" i="6"/>
  <c r="M87" i="9"/>
  <c r="M137" i="6"/>
  <c r="N40" i="6"/>
  <c r="N66" i="6" s="1"/>
  <c r="N43" i="9"/>
  <c r="M45" i="6"/>
  <c r="M71" i="6" s="1"/>
  <c r="M9" i="9"/>
  <c r="M140" i="6"/>
  <c r="M90" i="9"/>
  <c r="M27" i="9"/>
  <c r="M28" i="9"/>
  <c r="M84" i="6" l="1"/>
  <c r="O24" i="9"/>
  <c r="N38" i="9"/>
  <c r="N20" i="9"/>
  <c r="N51" i="9"/>
  <c r="N59" i="9"/>
  <c r="N18" i="9"/>
  <c r="N85" i="9"/>
  <c r="N14" i="9"/>
  <c r="N84" i="9"/>
  <c r="N53" i="9"/>
  <c r="N36" i="9"/>
  <c r="N41" i="9"/>
  <c r="N42" i="9"/>
  <c r="N40" i="9"/>
  <c r="N37" i="9"/>
  <c r="N19" i="9"/>
  <c r="N52" i="9"/>
  <c r="N82" i="9"/>
  <c r="N83" i="9"/>
  <c r="N86" i="9"/>
  <c r="L48" i="9"/>
  <c r="L43" i="6"/>
  <c r="M57" i="6"/>
  <c r="N91" i="9"/>
  <c r="N141" i="6"/>
  <c r="D101" i="6"/>
  <c r="D97" i="6"/>
  <c r="D102" i="6" s="1"/>
  <c r="E101" i="6"/>
  <c r="E97" i="6"/>
  <c r="E102" i="6" s="1"/>
  <c r="K100" i="6"/>
  <c r="E93" i="6"/>
  <c r="D93" i="6"/>
  <c r="N32" i="6"/>
  <c r="N58" i="6" s="1"/>
  <c r="N8" i="9"/>
  <c r="M26" i="9"/>
  <c r="N66" i="9"/>
  <c r="N56" i="9"/>
  <c r="N34" i="9"/>
  <c r="N16" i="9"/>
  <c r="N7" i="9"/>
  <c r="F70" i="9" l="1"/>
  <c r="O59" i="9"/>
  <c r="O42" i="9"/>
  <c r="O53" i="9"/>
  <c r="O60" i="9"/>
  <c r="O14" i="9"/>
  <c r="O84" i="9"/>
  <c r="O37" i="9"/>
  <c r="O36" i="9"/>
  <c r="O54" i="9"/>
  <c r="O82" i="9"/>
  <c r="O41" i="9"/>
  <c r="O18" i="9"/>
  <c r="O86" i="9"/>
  <c r="O85" i="9"/>
  <c r="O10" i="9"/>
  <c r="O20" i="9"/>
  <c r="O17" i="9"/>
  <c r="O38" i="9"/>
  <c r="O19" i="9"/>
  <c r="O11" i="9"/>
  <c r="O40" i="9"/>
  <c r="O39" i="9"/>
  <c r="O51" i="9"/>
  <c r="O52" i="9"/>
  <c r="N35" i="9"/>
  <c r="N35" i="6"/>
  <c r="N61" i="6" s="1"/>
  <c r="N13" i="9"/>
  <c r="N31" i="6"/>
  <c r="N23" i="9"/>
  <c r="N33" i="6"/>
  <c r="N59" i="6" s="1"/>
  <c r="M73" i="9"/>
  <c r="F30" i="9"/>
  <c r="F39" i="6"/>
  <c r="N92" i="9"/>
  <c r="N142" i="6"/>
  <c r="N139" i="6"/>
  <c r="N89" i="9"/>
  <c r="O43" i="9"/>
  <c r="O40" i="6"/>
  <c r="O66" i="6" s="1"/>
  <c r="N50" i="9"/>
  <c r="N44" i="6"/>
  <c r="N70" i="6" s="1"/>
  <c r="N67" i="9"/>
  <c r="N48" i="6"/>
  <c r="N74" i="6" s="1"/>
  <c r="N85" i="6" s="1"/>
  <c r="N140" i="6"/>
  <c r="N90" i="9"/>
  <c r="N93" i="9"/>
  <c r="N143" i="6"/>
  <c r="M87" i="6"/>
  <c r="N22" i="9"/>
  <c r="N46" i="6"/>
  <c r="N72" i="6" s="1"/>
  <c r="N9" i="9"/>
  <c r="N45" i="6"/>
  <c r="N71" i="6" s="1"/>
  <c r="N17" i="9"/>
  <c r="N34" i="6"/>
  <c r="N60" i="6" s="1"/>
  <c r="N137" i="6"/>
  <c r="N87" i="9"/>
  <c r="L69" i="6"/>
  <c r="L49" i="6"/>
  <c r="N57" i="9"/>
  <c r="N36" i="6"/>
  <c r="N62" i="6" s="1"/>
  <c r="N138" i="6"/>
  <c r="N88" i="9"/>
  <c r="N47" i="6"/>
  <c r="N73" i="6" s="1"/>
  <c r="N58" i="9"/>
  <c r="N27" i="9"/>
  <c r="N28" i="9"/>
  <c r="N49" i="9"/>
  <c r="O66" i="9"/>
  <c r="O56" i="9"/>
  <c r="O34" i="9"/>
  <c r="O16" i="9"/>
  <c r="O7" i="9"/>
  <c r="N84" i="6" l="1"/>
  <c r="P85" i="9"/>
  <c r="P86" i="9"/>
  <c r="P59" i="9"/>
  <c r="P24" i="9"/>
  <c r="O47" i="6"/>
  <c r="O73" i="6" s="1"/>
  <c r="O58" i="9"/>
  <c r="O57" i="9"/>
  <c r="O36" i="6"/>
  <c r="O62" i="6" s="1"/>
  <c r="O9" i="9"/>
  <c r="O45" i="6"/>
  <c r="O71" i="6" s="1"/>
  <c r="O91" i="9"/>
  <c r="O141" i="6"/>
  <c r="H30" i="9"/>
  <c r="H39" i="6"/>
  <c r="L75" i="6"/>
  <c r="L95" i="6" s="1"/>
  <c r="L86" i="6"/>
  <c r="O32" i="6"/>
  <c r="O58" i="6" s="1"/>
  <c r="O8" i="9"/>
  <c r="O87" i="9"/>
  <c r="O137" i="6"/>
  <c r="G39" i="6"/>
  <c r="G30" i="9"/>
  <c r="P43" i="9"/>
  <c r="P40" i="6"/>
  <c r="P66" i="6" s="1"/>
  <c r="N48" i="9"/>
  <c r="F65" i="6"/>
  <c r="F41" i="6"/>
  <c r="N57" i="6"/>
  <c r="O92" i="9"/>
  <c r="O142" i="6"/>
  <c r="O21" i="9"/>
  <c r="O34" i="6"/>
  <c r="O60" i="6" s="1"/>
  <c r="O35" i="9"/>
  <c r="O35" i="6"/>
  <c r="O61" i="6" s="1"/>
  <c r="O143" i="6"/>
  <c r="O93" i="9"/>
  <c r="O138" i="6"/>
  <c r="O88" i="9"/>
  <c r="O31" i="6"/>
  <c r="O13" i="9"/>
  <c r="O50" i="9"/>
  <c r="O44" i="6"/>
  <c r="O70" i="6" s="1"/>
  <c r="O139" i="6"/>
  <c r="O89" i="9"/>
  <c r="O33" i="6"/>
  <c r="O59" i="6" s="1"/>
  <c r="O23" i="9"/>
  <c r="M49" i="9"/>
  <c r="M43" i="6"/>
  <c r="O90" i="9"/>
  <c r="O140" i="6"/>
  <c r="O67" i="9"/>
  <c r="O48" i="6"/>
  <c r="O74" i="6" s="1"/>
  <c r="O85" i="6" s="1"/>
  <c r="O22" i="9"/>
  <c r="O46" i="6"/>
  <c r="O72" i="6" s="1"/>
  <c r="O27" i="9"/>
  <c r="N26" i="9"/>
  <c r="N73" i="9"/>
  <c r="P14" i="9" l="1"/>
  <c r="P84" i="9"/>
  <c r="P53" i="9"/>
  <c r="P41" i="9"/>
  <c r="P36" i="9"/>
  <c r="P60" i="9"/>
  <c r="P42" i="9"/>
  <c r="P11" i="9"/>
  <c r="P82" i="9"/>
  <c r="P51" i="9"/>
  <c r="P10" i="9"/>
  <c r="P83" i="9"/>
  <c r="P39" i="9"/>
  <c r="P37" i="9"/>
  <c r="P54" i="9"/>
  <c r="P40" i="9"/>
  <c r="P20" i="9"/>
  <c r="Q24" i="9"/>
  <c r="P19" i="9"/>
  <c r="P17" i="9"/>
  <c r="P18" i="9"/>
  <c r="P52" i="9"/>
  <c r="P38" i="9"/>
  <c r="F51" i="6"/>
  <c r="O84" i="6"/>
  <c r="F88" i="6"/>
  <c r="F67" i="6"/>
  <c r="G65" i="6"/>
  <c r="G41" i="6"/>
  <c r="G51" i="6" s="1"/>
  <c r="L100" i="6"/>
  <c r="M49" i="6"/>
  <c r="M69" i="6"/>
  <c r="N43" i="6"/>
  <c r="H65" i="6"/>
  <c r="H41" i="6"/>
  <c r="H51" i="6" s="1"/>
  <c r="P91" i="9"/>
  <c r="P141" i="6"/>
  <c r="O57" i="6"/>
  <c r="N87" i="6"/>
  <c r="P49" i="9"/>
  <c r="O49" i="9"/>
  <c r="P66" i="9"/>
  <c r="P56" i="9"/>
  <c r="P34" i="9"/>
  <c r="P16" i="9"/>
  <c r="P7" i="9"/>
  <c r="Q51" i="9" l="1"/>
  <c r="I30" i="9"/>
  <c r="I39" i="6"/>
  <c r="Q40" i="6"/>
  <c r="Q66" i="6" s="1"/>
  <c r="Q43" i="9"/>
  <c r="O48" i="9"/>
  <c r="H88" i="6"/>
  <c r="H91" i="6" s="1"/>
  <c r="H67" i="6"/>
  <c r="P67" i="9"/>
  <c r="P48" i="6"/>
  <c r="P74" i="6" s="1"/>
  <c r="P85" i="6" s="1"/>
  <c r="P137" i="6"/>
  <c r="P87" i="9"/>
  <c r="P21" i="9"/>
  <c r="P34" i="6"/>
  <c r="P60" i="6" s="1"/>
  <c r="N49" i="6"/>
  <c r="N69" i="6"/>
  <c r="G88" i="6"/>
  <c r="G91" i="6" s="1"/>
  <c r="G67" i="6"/>
  <c r="P23" i="9"/>
  <c r="P33" i="6"/>
  <c r="P59" i="6" s="1"/>
  <c r="P44" i="6"/>
  <c r="P70" i="6" s="1"/>
  <c r="P50" i="9"/>
  <c r="P88" i="9"/>
  <c r="P138" i="6"/>
  <c r="O87" i="6"/>
  <c r="M75" i="6"/>
  <c r="M95" i="6" s="1"/>
  <c r="M86" i="6"/>
  <c r="P9" i="9"/>
  <c r="P45" i="6"/>
  <c r="P71" i="6" s="1"/>
  <c r="P35" i="6"/>
  <c r="P61" i="6" s="1"/>
  <c r="P35" i="9"/>
  <c r="P22" i="9"/>
  <c r="P46" i="6"/>
  <c r="P72" i="6" s="1"/>
  <c r="O26" i="9"/>
  <c r="O28" i="9"/>
  <c r="F96" i="6"/>
  <c r="F77" i="6"/>
  <c r="P32" i="6"/>
  <c r="P58" i="6" s="1"/>
  <c r="P8" i="9"/>
  <c r="P36" i="6"/>
  <c r="P62" i="6" s="1"/>
  <c r="P57" i="9"/>
  <c r="P140" i="6"/>
  <c r="P90" i="9"/>
  <c r="P13" i="9"/>
  <c r="P31" i="6"/>
  <c r="P93" i="9"/>
  <c r="P143" i="6"/>
  <c r="F91" i="6"/>
  <c r="P89" i="9"/>
  <c r="P139" i="6"/>
  <c r="P58" i="9"/>
  <c r="P47" i="6"/>
  <c r="P73" i="6" s="1"/>
  <c r="P142" i="6"/>
  <c r="P92" i="9"/>
  <c r="P27" i="9"/>
  <c r="O73" i="9"/>
  <c r="P84" i="6" l="1"/>
  <c r="Q52" i="9"/>
  <c r="Q20" i="9"/>
  <c r="Q41" i="9"/>
  <c r="Q17" i="9"/>
  <c r="Q40" i="9"/>
  <c r="Q59" i="9"/>
  <c r="Q39" i="9"/>
  <c r="Q18" i="9"/>
  <c r="Q14" i="9"/>
  <c r="Q86" i="9"/>
  <c r="Q10" i="9"/>
  <c r="Q11" i="9"/>
  <c r="Q38" i="9"/>
  <c r="Q85" i="9"/>
  <c r="Q60" i="9"/>
  <c r="Q82" i="9"/>
  <c r="Q42" i="9"/>
  <c r="Q54" i="9"/>
  <c r="Q84" i="9"/>
  <c r="Q37" i="9"/>
  <c r="Q53" i="9"/>
  <c r="Q36" i="9"/>
  <c r="Q83" i="9"/>
  <c r="Q19" i="9"/>
  <c r="P57" i="6"/>
  <c r="H96" i="6"/>
  <c r="H77" i="6"/>
  <c r="I65" i="6"/>
  <c r="I41" i="6"/>
  <c r="F101" i="6"/>
  <c r="F97" i="6"/>
  <c r="F102" i="6" s="1"/>
  <c r="G77" i="6"/>
  <c r="G96" i="6"/>
  <c r="O43" i="6"/>
  <c r="F93" i="6"/>
  <c r="G93" i="6"/>
  <c r="H93" i="6"/>
  <c r="M100" i="6"/>
  <c r="N86" i="6"/>
  <c r="N75" i="6"/>
  <c r="N95" i="6" s="1"/>
  <c r="Q91" i="9"/>
  <c r="Q141" i="6"/>
  <c r="Q66" i="9"/>
  <c r="Q56" i="9"/>
  <c r="Q34" i="9"/>
  <c r="Q16" i="9"/>
  <c r="Q7" i="9"/>
  <c r="R86" i="9" l="1"/>
  <c r="R39" i="9"/>
  <c r="R11" i="9"/>
  <c r="N100" i="6"/>
  <c r="Q138" i="6"/>
  <c r="Q88" i="9"/>
  <c r="Q21" i="9"/>
  <c r="Q34" i="6"/>
  <c r="Q60" i="6" s="1"/>
  <c r="P73" i="9"/>
  <c r="O69" i="6"/>
  <c r="O49" i="6"/>
  <c r="P87" i="6"/>
  <c r="Q44" i="6"/>
  <c r="Q70" i="6" s="1"/>
  <c r="Q50" i="9"/>
  <c r="Q31" i="6"/>
  <c r="Q13" i="9"/>
  <c r="Q22" i="9"/>
  <c r="Q46" i="6"/>
  <c r="Q72" i="6" s="1"/>
  <c r="R43" i="9"/>
  <c r="R40" i="6"/>
  <c r="R66" i="6" s="1"/>
  <c r="P26" i="9"/>
  <c r="P28" i="9"/>
  <c r="I51" i="6"/>
  <c r="Q58" i="9"/>
  <c r="Q47" i="6"/>
  <c r="Q73" i="6" s="1"/>
  <c r="Q92" i="9"/>
  <c r="Q142" i="6"/>
  <c r="G101" i="6"/>
  <c r="G97" i="6"/>
  <c r="I88" i="6"/>
  <c r="I67" i="6"/>
  <c r="Q33" i="6"/>
  <c r="Q59" i="6" s="1"/>
  <c r="Q23" i="9"/>
  <c r="Q137" i="6"/>
  <c r="Q87" i="9"/>
  <c r="Q90" i="9"/>
  <c r="Q140" i="6"/>
  <c r="Q9" i="9"/>
  <c r="Q45" i="6"/>
  <c r="Q71" i="6" s="1"/>
  <c r="Q89" i="9"/>
  <c r="Q139" i="6"/>
  <c r="Q143" i="6"/>
  <c r="Q93" i="9"/>
  <c r="H101" i="6"/>
  <c r="H97" i="6"/>
  <c r="Q8" i="9"/>
  <c r="Q32" i="6"/>
  <c r="Q58" i="6" s="1"/>
  <c r="Q57" i="9"/>
  <c r="Q36" i="6"/>
  <c r="Q62" i="6" s="1"/>
  <c r="Q35" i="9"/>
  <c r="Q35" i="6"/>
  <c r="Q61" i="6" s="1"/>
  <c r="Q67" i="9"/>
  <c r="Q48" i="6"/>
  <c r="Q74" i="6" s="1"/>
  <c r="Q85" i="6" s="1"/>
  <c r="Q27" i="9"/>
  <c r="Q84" i="6" l="1"/>
  <c r="R83" i="9"/>
  <c r="R54" i="9"/>
  <c r="R10" i="9"/>
  <c r="R24" i="9"/>
  <c r="R41" i="9"/>
  <c r="R14" i="9"/>
  <c r="R37" i="9"/>
  <c r="R42" i="9"/>
  <c r="S24" i="9"/>
  <c r="R53" i="9"/>
  <c r="R51" i="9"/>
  <c r="R84" i="9"/>
  <c r="R36" i="9"/>
  <c r="R59" i="9"/>
  <c r="R82" i="9"/>
  <c r="R38" i="9"/>
  <c r="R18" i="9"/>
  <c r="R20" i="9"/>
  <c r="R85" i="9"/>
  <c r="R17" i="9"/>
  <c r="R60" i="9"/>
  <c r="R19" i="9"/>
  <c r="R40" i="9"/>
  <c r="R52" i="9"/>
  <c r="I96" i="6"/>
  <c r="I77" i="6"/>
  <c r="P48" i="9"/>
  <c r="P43" i="6"/>
  <c r="G102" i="6"/>
  <c r="R22" i="9"/>
  <c r="I91" i="6"/>
  <c r="Q48" i="9"/>
  <c r="H102" i="6"/>
  <c r="Q57" i="6"/>
  <c r="O75" i="6"/>
  <c r="O95" i="6" s="1"/>
  <c r="O86" i="6"/>
  <c r="R66" i="9"/>
  <c r="R56" i="9"/>
  <c r="R34" i="9"/>
  <c r="R16" i="9"/>
  <c r="R7" i="9"/>
  <c r="R46" i="6" l="1"/>
  <c r="R72" i="6" s="1"/>
  <c r="S14" i="9"/>
  <c r="S54" i="9"/>
  <c r="S18" i="9"/>
  <c r="S20" i="9"/>
  <c r="S51" i="9"/>
  <c r="S41" i="9"/>
  <c r="S59" i="9"/>
  <c r="S11" i="9"/>
  <c r="O100" i="6"/>
  <c r="I101" i="6"/>
  <c r="I97" i="6"/>
  <c r="R31" i="6"/>
  <c r="R13" i="9"/>
  <c r="R8" i="9"/>
  <c r="R32" i="6"/>
  <c r="R58" i="6" s="1"/>
  <c r="R21" i="9"/>
  <c r="R34" i="6"/>
  <c r="R60" i="6" s="1"/>
  <c r="R89" i="9"/>
  <c r="R139" i="6"/>
  <c r="R93" i="9"/>
  <c r="R143" i="6"/>
  <c r="K30" i="9"/>
  <c r="K39" i="6"/>
  <c r="R57" i="9"/>
  <c r="R36" i="6"/>
  <c r="R62" i="6" s="1"/>
  <c r="R45" i="6"/>
  <c r="R71" i="6" s="1"/>
  <c r="R9" i="9"/>
  <c r="J39" i="6"/>
  <c r="J30" i="9"/>
  <c r="Q73" i="9"/>
  <c r="Q87" i="6"/>
  <c r="I93" i="6"/>
  <c r="P69" i="6"/>
  <c r="P49" i="6"/>
  <c r="R44" i="6"/>
  <c r="R70" i="6" s="1"/>
  <c r="R50" i="9"/>
  <c r="R67" i="9"/>
  <c r="R48" i="6"/>
  <c r="R74" i="6" s="1"/>
  <c r="R85" i="6" s="1"/>
  <c r="R87" i="9"/>
  <c r="R137" i="6"/>
  <c r="R23" i="9"/>
  <c r="R33" i="6"/>
  <c r="R59" i="6" s="1"/>
  <c r="S43" i="9"/>
  <c r="S40" i="6"/>
  <c r="S66" i="6" s="1"/>
  <c r="Q26" i="9"/>
  <c r="Q28" i="9"/>
  <c r="R92" i="9"/>
  <c r="R142" i="6"/>
  <c r="R88" i="9"/>
  <c r="R138" i="6"/>
  <c r="R35" i="9"/>
  <c r="R35" i="6"/>
  <c r="R61" i="6" s="1"/>
  <c r="R58" i="9"/>
  <c r="R47" i="6"/>
  <c r="R73" i="6" s="1"/>
  <c r="R141" i="6"/>
  <c r="R91" i="9"/>
  <c r="R140" i="6"/>
  <c r="R90" i="9"/>
  <c r="R27" i="9"/>
  <c r="R49" i="9"/>
  <c r="R84" i="6" l="1"/>
  <c r="S53" i="9"/>
  <c r="S38" i="9"/>
  <c r="S37" i="9"/>
  <c r="S83" i="9"/>
  <c r="S86" i="9"/>
  <c r="S60" i="9"/>
  <c r="S52" i="9"/>
  <c r="S82" i="9"/>
  <c r="S42" i="9"/>
  <c r="S84" i="9"/>
  <c r="T24" i="9"/>
  <c r="S39" i="9"/>
  <c r="S40" i="9"/>
  <c r="S17" i="9"/>
  <c r="S19" i="9"/>
  <c r="S85" i="9"/>
  <c r="S36" i="9"/>
  <c r="S10" i="9"/>
  <c r="Q49" i="9"/>
  <c r="Q43" i="6"/>
  <c r="S89" i="9"/>
  <c r="S139" i="6"/>
  <c r="R57" i="6"/>
  <c r="S92" i="9"/>
  <c r="S142" i="6"/>
  <c r="K65" i="6"/>
  <c r="K41" i="6"/>
  <c r="K51" i="6" s="1"/>
  <c r="I102" i="6"/>
  <c r="S35" i="9"/>
  <c r="P75" i="6"/>
  <c r="P95" i="6" s="1"/>
  <c r="P86" i="6"/>
  <c r="J65" i="6"/>
  <c r="J41" i="6"/>
  <c r="S66" i="9"/>
  <c r="S56" i="9"/>
  <c r="S34" i="9"/>
  <c r="S16" i="9"/>
  <c r="S7" i="9"/>
  <c r="S35" i="6" l="1"/>
  <c r="S61" i="6" s="1"/>
  <c r="T10" i="9"/>
  <c r="L39" i="6"/>
  <c r="L30" i="9"/>
  <c r="S141" i="6"/>
  <c r="S91" i="9"/>
  <c r="S9" i="9"/>
  <c r="S45" i="6"/>
  <c r="S71" i="6" s="1"/>
  <c r="S90" i="9"/>
  <c r="S140" i="6"/>
  <c r="T43" i="9"/>
  <c r="T40" i="6"/>
  <c r="T66" i="6" s="1"/>
  <c r="R73" i="9"/>
  <c r="P100" i="6"/>
  <c r="K88" i="6"/>
  <c r="K91" i="6" s="1"/>
  <c r="K67" i="6"/>
  <c r="S23" i="9"/>
  <c r="S33" i="6"/>
  <c r="S59" i="6" s="1"/>
  <c r="S93" i="9"/>
  <c r="S143" i="6"/>
  <c r="R26" i="9"/>
  <c r="R28" i="9"/>
  <c r="Q69" i="6"/>
  <c r="Q49" i="6"/>
  <c r="S88" i="9"/>
  <c r="S138" i="6"/>
  <c r="S8" i="9"/>
  <c r="S32" i="6"/>
  <c r="S58" i="6" s="1"/>
  <c r="S31" i="6"/>
  <c r="S13" i="9"/>
  <c r="J51" i="6"/>
  <c r="S21" i="9"/>
  <c r="S34" i="6"/>
  <c r="S60" i="6" s="1"/>
  <c r="S67" i="9"/>
  <c r="S48" i="6"/>
  <c r="S74" i="6" s="1"/>
  <c r="S85" i="6" s="1"/>
  <c r="J88" i="6"/>
  <c r="J67" i="6"/>
  <c r="R87" i="6"/>
  <c r="S58" i="9"/>
  <c r="S47" i="6"/>
  <c r="S73" i="6" s="1"/>
  <c r="S137" i="6"/>
  <c r="S87" i="9"/>
  <c r="S50" i="9"/>
  <c r="S44" i="6"/>
  <c r="S70" i="6" s="1"/>
  <c r="S36" i="6"/>
  <c r="S62" i="6" s="1"/>
  <c r="S57" i="9"/>
  <c r="S22" i="9"/>
  <c r="S46" i="6"/>
  <c r="S72" i="6" s="1"/>
  <c r="S27" i="9"/>
  <c r="T59" i="9" l="1"/>
  <c r="T52" i="9"/>
  <c r="T18" i="9"/>
  <c r="J96" i="6"/>
  <c r="J77" i="6"/>
  <c r="J91" i="6"/>
  <c r="L65" i="6"/>
  <c r="L41" i="6"/>
  <c r="L51" i="6" s="1"/>
  <c r="K77" i="6"/>
  <c r="K96" i="6"/>
  <c r="R43" i="6"/>
  <c r="R48" i="9"/>
  <c r="S84" i="6"/>
  <c r="T13" i="9"/>
  <c r="S57" i="6"/>
  <c r="Q75" i="6"/>
  <c r="Q95" i="6" s="1"/>
  <c r="Q86" i="6"/>
  <c r="T42" i="9" l="1"/>
  <c r="T20" i="9"/>
  <c r="T54" i="9"/>
  <c r="T17" i="9"/>
  <c r="T51" i="9"/>
  <c r="T60" i="9"/>
  <c r="T11" i="9"/>
  <c r="T40" i="9"/>
  <c r="T83" i="9"/>
  <c r="T36" i="9"/>
  <c r="T53" i="9"/>
  <c r="T39" i="9"/>
  <c r="T84" i="9"/>
  <c r="T85" i="9"/>
  <c r="T38" i="9"/>
  <c r="T37" i="9"/>
  <c r="T86" i="9"/>
  <c r="T82" i="9"/>
  <c r="T41" i="9"/>
  <c r="T19" i="9"/>
  <c r="J101" i="6"/>
  <c r="J97" i="6"/>
  <c r="Q100" i="6"/>
  <c r="L88" i="6"/>
  <c r="L67" i="6"/>
  <c r="R49" i="6"/>
  <c r="R69" i="6"/>
  <c r="S87" i="6"/>
  <c r="K101" i="6"/>
  <c r="K97" i="6"/>
  <c r="K93" i="6"/>
  <c r="J93" i="6"/>
  <c r="S49" i="9"/>
  <c r="T66" i="9"/>
  <c r="T56" i="9"/>
  <c r="T34" i="9"/>
  <c r="T16" i="9"/>
  <c r="T7" i="9"/>
  <c r="U59" i="9" l="1"/>
  <c r="U40" i="9"/>
  <c r="U17" i="9"/>
  <c r="U20" i="9"/>
  <c r="U24" i="9"/>
  <c r="U14" i="9"/>
  <c r="U37" i="9"/>
  <c r="U51" i="9"/>
  <c r="M39" i="6"/>
  <c r="M30" i="9"/>
  <c r="T23" i="9"/>
  <c r="T33" i="6"/>
  <c r="T59" i="6" s="1"/>
  <c r="U43" i="9"/>
  <c r="U40" i="6"/>
  <c r="U66" i="6" s="1"/>
  <c r="S48" i="9"/>
  <c r="T91" i="9"/>
  <c r="T141" i="6"/>
  <c r="T90" i="9"/>
  <c r="T140" i="6"/>
  <c r="T47" i="6"/>
  <c r="T73" i="6" s="1"/>
  <c r="T58" i="9"/>
  <c r="T36" i="6"/>
  <c r="T62" i="6" s="1"/>
  <c r="T57" i="9"/>
  <c r="T48" i="9"/>
  <c r="R75" i="6"/>
  <c r="R95" i="6" s="1"/>
  <c r="R86" i="6"/>
  <c r="J102" i="6"/>
  <c r="U23" i="9"/>
  <c r="T139" i="6"/>
  <c r="T89" i="9"/>
  <c r="T44" i="6"/>
  <c r="T70" i="6" s="1"/>
  <c r="T50" i="9"/>
  <c r="T35" i="9"/>
  <c r="T35" i="6"/>
  <c r="T61" i="6" s="1"/>
  <c r="T93" i="9"/>
  <c r="T143" i="6"/>
  <c r="T45" i="6"/>
  <c r="T71" i="6" s="1"/>
  <c r="T9" i="9"/>
  <c r="T8" i="9"/>
  <c r="T32" i="6"/>
  <c r="T58" i="6" s="1"/>
  <c r="T88" i="9"/>
  <c r="T138" i="6"/>
  <c r="S26" i="9"/>
  <c r="S28" i="9"/>
  <c r="K102" i="6"/>
  <c r="L96" i="6"/>
  <c r="L77" i="6"/>
  <c r="T21" i="9"/>
  <c r="T34" i="6"/>
  <c r="T60" i="6" s="1"/>
  <c r="T137" i="6"/>
  <c r="T87" i="9"/>
  <c r="T14" i="9"/>
  <c r="T31" i="6"/>
  <c r="L91" i="6"/>
  <c r="T22" i="9"/>
  <c r="T46" i="6"/>
  <c r="T72" i="6" s="1"/>
  <c r="T92" i="9"/>
  <c r="T142" i="6"/>
  <c r="T67" i="9"/>
  <c r="T48" i="6"/>
  <c r="T74" i="6" s="1"/>
  <c r="T85" i="6" s="1"/>
  <c r="T27" i="9"/>
  <c r="T28" i="9"/>
  <c r="S73" i="9"/>
  <c r="U33" i="6" l="1"/>
  <c r="U59" i="6" s="1"/>
  <c r="U52" i="9"/>
  <c r="U84" i="9"/>
  <c r="U22" i="9"/>
  <c r="U142" i="6"/>
  <c r="U92" i="9"/>
  <c r="T84" i="6"/>
  <c r="U21" i="9"/>
  <c r="L93" i="6"/>
  <c r="T57" i="6"/>
  <c r="S43" i="6"/>
  <c r="U90" i="9"/>
  <c r="U140" i="6"/>
  <c r="L101" i="6"/>
  <c r="L97" i="6"/>
  <c r="R100" i="6"/>
  <c r="M65" i="6"/>
  <c r="M41" i="6"/>
  <c r="M51" i="6" s="1"/>
  <c r="T26" i="9"/>
  <c r="U54" i="9" l="1"/>
  <c r="U10" i="9"/>
  <c r="U85" i="9"/>
  <c r="U86" i="9"/>
  <c r="U41" i="9"/>
  <c r="U83" i="9"/>
  <c r="U82" i="9"/>
  <c r="U60" i="9"/>
  <c r="U39" i="9"/>
  <c r="U36" i="9"/>
  <c r="U42" i="9"/>
  <c r="U38" i="9"/>
  <c r="U11" i="9"/>
  <c r="U53" i="9"/>
  <c r="M88" i="6"/>
  <c r="M91" i="6" s="1"/>
  <c r="M93" i="6" s="1"/>
  <c r="M67" i="6"/>
  <c r="L102" i="6"/>
  <c r="T87" i="6"/>
  <c r="S49" i="6"/>
  <c r="S69" i="6"/>
  <c r="U58" i="9"/>
  <c r="U66" i="9"/>
  <c r="U56" i="9"/>
  <c r="U34" i="9"/>
  <c r="U16" i="9"/>
  <c r="U7" i="9"/>
  <c r="U47" i="6" l="1"/>
  <c r="U73" i="6" s="1"/>
  <c r="V60" i="9"/>
  <c r="V82" i="9"/>
  <c r="V14" i="9"/>
  <c r="V10" i="9"/>
  <c r="V38" i="9"/>
  <c r="W86" i="9"/>
  <c r="W38" i="9"/>
  <c r="V36" i="9"/>
  <c r="V41" i="9"/>
  <c r="V11" i="9"/>
  <c r="W82" i="9"/>
  <c r="V18" i="9"/>
  <c r="W59" i="9"/>
  <c r="V20" i="9"/>
  <c r="W39" i="9"/>
  <c r="V85" i="9"/>
  <c r="W10" i="9"/>
  <c r="U93" i="9"/>
  <c r="U143" i="6"/>
  <c r="U137" i="6"/>
  <c r="U87" i="9"/>
  <c r="U88" i="9"/>
  <c r="U138" i="6"/>
  <c r="S75" i="6"/>
  <c r="S95" i="6" s="1"/>
  <c r="S86" i="6"/>
  <c r="M96" i="6"/>
  <c r="M77" i="6"/>
  <c r="U9" i="9"/>
  <c r="U45" i="6"/>
  <c r="U71" i="6" s="1"/>
  <c r="U35" i="9"/>
  <c r="U35" i="6"/>
  <c r="U61" i="6" s="1"/>
  <c r="U44" i="6"/>
  <c r="U70" i="6" s="1"/>
  <c r="U50" i="9"/>
  <c r="N30" i="9"/>
  <c r="N39" i="6"/>
  <c r="U89" i="9"/>
  <c r="U139" i="6"/>
  <c r="U18" i="9"/>
  <c r="U46" i="6"/>
  <c r="U72" i="6" s="1"/>
  <c r="V43" i="9"/>
  <c r="V40" i="6"/>
  <c r="V66" i="6" s="1"/>
  <c r="T73" i="9"/>
  <c r="U13" i="9"/>
  <c r="U31" i="6"/>
  <c r="U48" i="6"/>
  <c r="U74" i="6" s="1"/>
  <c r="U85" i="6" s="1"/>
  <c r="U67" i="9"/>
  <c r="U91" i="9"/>
  <c r="U141" i="6"/>
  <c r="U19" i="9"/>
  <c r="U34" i="6"/>
  <c r="U60" i="6" s="1"/>
  <c r="U57" i="9"/>
  <c r="U36" i="6"/>
  <c r="U62" i="6" s="1"/>
  <c r="U8" i="9"/>
  <c r="U32" i="6"/>
  <c r="U58" i="6" s="1"/>
  <c r="U27" i="9"/>
  <c r="W53" i="9" l="1"/>
  <c r="W60" i="9"/>
  <c r="V59" i="9"/>
  <c r="V24" i="9"/>
  <c r="V42" i="9"/>
  <c r="V84" i="9"/>
  <c r="V39" i="9"/>
  <c r="V19" i="9"/>
  <c r="V51" i="9"/>
  <c r="V52" i="9"/>
  <c r="V40" i="9"/>
  <c r="V83" i="9"/>
  <c r="V53" i="9"/>
  <c r="V86" i="9"/>
  <c r="V17" i="9"/>
  <c r="V37" i="9"/>
  <c r="W24" i="9"/>
  <c r="V54" i="9"/>
  <c r="V50" i="9"/>
  <c r="S100" i="6"/>
  <c r="V47" i="6"/>
  <c r="V73" i="6" s="1"/>
  <c r="V58" i="9"/>
  <c r="V137" i="6"/>
  <c r="V87" i="9"/>
  <c r="M101" i="6"/>
  <c r="M97" i="6"/>
  <c r="V22" i="9"/>
  <c r="V46" i="6"/>
  <c r="V72" i="6" s="1"/>
  <c r="T49" i="9"/>
  <c r="T43" i="6"/>
  <c r="U48" i="9"/>
  <c r="N65" i="6"/>
  <c r="N41" i="6"/>
  <c r="N51" i="6" s="1"/>
  <c r="U84" i="6"/>
  <c r="V57" i="9"/>
  <c r="V8" i="9"/>
  <c r="V32" i="6"/>
  <c r="V58" i="6" s="1"/>
  <c r="V91" i="9"/>
  <c r="V141" i="6"/>
  <c r="V92" i="9"/>
  <c r="V142" i="6"/>
  <c r="U57" i="6"/>
  <c r="V23" i="9"/>
  <c r="V31" i="6"/>
  <c r="V13" i="9"/>
  <c r="V49" i="9"/>
  <c r="V66" i="9"/>
  <c r="V56" i="9"/>
  <c r="V34" i="9"/>
  <c r="V16" i="9"/>
  <c r="V7" i="9"/>
  <c r="V36" i="6" l="1"/>
  <c r="V62" i="6" s="1"/>
  <c r="V33" i="6"/>
  <c r="V59" i="6" s="1"/>
  <c r="X83" i="9"/>
  <c r="U73" i="9"/>
  <c r="V9" i="9"/>
  <c r="V45" i="6"/>
  <c r="V71" i="6" s="1"/>
  <c r="V84" i="6" s="1"/>
  <c r="W45" i="6"/>
  <c r="W71" i="6" s="1"/>
  <c r="W9" i="9"/>
  <c r="U26" i="9"/>
  <c r="U28" i="9"/>
  <c r="N88" i="6"/>
  <c r="N91" i="6" s="1"/>
  <c r="N93" i="6" s="1"/>
  <c r="N67" i="6"/>
  <c r="V21" i="9"/>
  <c r="V34" i="6"/>
  <c r="V60" i="6" s="1"/>
  <c r="V89" i="9"/>
  <c r="V139" i="6"/>
  <c r="U87" i="6"/>
  <c r="M102" i="6"/>
  <c r="V88" i="9"/>
  <c r="V138" i="6"/>
  <c r="V90" i="9"/>
  <c r="V140" i="6"/>
  <c r="V143" i="6"/>
  <c r="V93" i="9"/>
  <c r="V57" i="6"/>
  <c r="T49" i="6"/>
  <c r="T69" i="6"/>
  <c r="V44" i="6"/>
  <c r="V70" i="6" s="1"/>
  <c r="V67" i="9"/>
  <c r="V48" i="6"/>
  <c r="V74" i="6" s="1"/>
  <c r="V85" i="6" s="1"/>
  <c r="W141" i="6"/>
  <c r="C141" i="6" s="1"/>
  <c r="W91" i="9"/>
  <c r="W92" i="9"/>
  <c r="W142" i="6"/>
  <c r="C142" i="6" s="1"/>
  <c r="O39" i="6"/>
  <c r="O30" i="9"/>
  <c r="W43" i="9"/>
  <c r="W40" i="6"/>
  <c r="W66" i="6" s="1"/>
  <c r="W33" i="6"/>
  <c r="W59" i="6" s="1"/>
  <c r="W23" i="9"/>
  <c r="W8" i="9"/>
  <c r="V35" i="9"/>
  <c r="V35" i="6"/>
  <c r="V61" i="6" s="1"/>
  <c r="V27" i="9"/>
  <c r="W41" i="9" l="1"/>
  <c r="W83" i="9"/>
  <c r="X17" i="9"/>
  <c r="X24" i="9"/>
  <c r="W14" i="9"/>
  <c r="X18" i="9"/>
  <c r="X84" i="9"/>
  <c r="W42" i="9"/>
  <c r="W20" i="9"/>
  <c r="X10" i="9"/>
  <c r="W40" i="9"/>
  <c r="W37" i="9"/>
  <c r="X54" i="9"/>
  <c r="W18" i="9"/>
  <c r="X36" i="9"/>
  <c r="W17" i="9"/>
  <c r="X82" i="9"/>
  <c r="X40" i="9"/>
  <c r="X86" i="9"/>
  <c r="X37" i="9"/>
  <c r="X20" i="9"/>
  <c r="X39" i="9"/>
  <c r="X59" i="9"/>
  <c r="X19" i="9"/>
  <c r="X53" i="9"/>
  <c r="W84" i="9"/>
  <c r="X52" i="9"/>
  <c r="W85" i="9"/>
  <c r="W54" i="9"/>
  <c r="W36" i="9"/>
  <c r="W51" i="9"/>
  <c r="W19" i="9"/>
  <c r="X38" i="9"/>
  <c r="W52" i="9"/>
  <c r="X51" i="9"/>
  <c r="X42" i="9"/>
  <c r="X85" i="9"/>
  <c r="X11" i="9"/>
  <c r="X41" i="9"/>
  <c r="X14" i="9"/>
  <c r="X60" i="9"/>
  <c r="T75" i="6"/>
  <c r="T95" i="6" s="1"/>
  <c r="T86" i="6"/>
  <c r="N77" i="6"/>
  <c r="N96" i="6"/>
  <c r="U49" i="9"/>
  <c r="U43" i="6"/>
  <c r="V87" i="6"/>
  <c r="O65" i="6"/>
  <c r="O41" i="6"/>
  <c r="O51" i="6" s="1"/>
  <c r="C23" i="9"/>
  <c r="W66" i="9"/>
  <c r="X56" i="9"/>
  <c r="W56" i="9"/>
  <c r="W34" i="9"/>
  <c r="X16" i="9"/>
  <c r="W16" i="9"/>
  <c r="W7" i="9"/>
  <c r="C20" i="9"/>
  <c r="C21" i="9"/>
  <c r="C19" i="9"/>
  <c r="C17" i="9"/>
  <c r="C11" i="9"/>
  <c r="C10" i="9"/>
  <c r="C84" i="9"/>
  <c r="C83" i="9"/>
  <c r="C22" i="9"/>
  <c r="C24" i="9"/>
  <c r="C14" i="9"/>
  <c r="C53" i="9"/>
  <c r="C8" i="9"/>
  <c r="C51" i="9"/>
  <c r="C50" i="9"/>
  <c r="C37" i="9"/>
  <c r="C54" i="9"/>
  <c r="C39" i="9"/>
  <c r="C91" i="9"/>
  <c r="C90" i="9"/>
  <c r="C86" i="9"/>
  <c r="C87" i="9"/>
  <c r="C40" i="9"/>
  <c r="C88" i="9"/>
  <c r="C85" i="9"/>
  <c r="C59" i="9"/>
  <c r="C52" i="9"/>
  <c r="C60" i="9"/>
  <c r="C38" i="9"/>
  <c r="C58" i="9"/>
  <c r="C92" i="9"/>
  <c r="C18" i="9"/>
  <c r="C42" i="9"/>
  <c r="C41" i="9"/>
  <c r="C9" i="9"/>
  <c r="C57" i="9"/>
  <c r="C89" i="9"/>
  <c r="C36" i="9"/>
  <c r="C35" i="9"/>
  <c r="V73" i="9" l="1"/>
  <c r="X21" i="9"/>
  <c r="X34" i="6"/>
  <c r="V26" i="9"/>
  <c r="V28" i="9"/>
  <c r="U69" i="6"/>
  <c r="U49" i="6"/>
  <c r="T100" i="6"/>
  <c r="X35" i="6"/>
  <c r="X35" i="9"/>
  <c r="X50" i="9"/>
  <c r="X44" i="6"/>
  <c r="X89" i="9"/>
  <c r="X139" i="6"/>
  <c r="C43" i="9"/>
  <c r="X140" i="6"/>
  <c r="X90" i="9"/>
  <c r="X23" i="9"/>
  <c r="X33" i="6"/>
  <c r="W11" i="9"/>
  <c r="W32" i="6"/>
  <c r="W58" i="6" s="1"/>
  <c r="W47" i="6"/>
  <c r="W73" i="6" s="1"/>
  <c r="W58" i="9"/>
  <c r="W35" i="6"/>
  <c r="W61" i="6" s="1"/>
  <c r="W35" i="9"/>
  <c r="W57" i="9"/>
  <c r="W36" i="6"/>
  <c r="W62" i="6" s="1"/>
  <c r="W140" i="6"/>
  <c r="C140" i="6" s="1"/>
  <c r="W90" i="9"/>
  <c r="W139" i="6"/>
  <c r="C139" i="6" s="1"/>
  <c r="W89" i="9"/>
  <c r="X143" i="6"/>
  <c r="X93" i="9"/>
  <c r="P39" i="6"/>
  <c r="P30" i="9"/>
  <c r="X87" i="9"/>
  <c r="X137" i="6"/>
  <c r="W21" i="9"/>
  <c r="W34" i="6"/>
  <c r="W60" i="6" s="1"/>
  <c r="X22" i="9"/>
  <c r="X46" i="6"/>
  <c r="X88" i="9"/>
  <c r="X138" i="6"/>
  <c r="W143" i="6"/>
  <c r="C143" i="6" s="1"/>
  <c r="W93" i="9"/>
  <c r="O88" i="6"/>
  <c r="O91" i="6" s="1"/>
  <c r="O93" i="6" s="1"/>
  <c r="O67" i="6"/>
  <c r="N101" i="6"/>
  <c r="N97" i="6"/>
  <c r="X57" i="9"/>
  <c r="X36" i="6"/>
  <c r="X141" i="6"/>
  <c r="X91" i="9"/>
  <c r="W87" i="9"/>
  <c r="W137" i="6"/>
  <c r="C137" i="6" s="1"/>
  <c r="X47" i="6"/>
  <c r="X58" i="9"/>
  <c r="W13" i="9"/>
  <c r="W31" i="6"/>
  <c r="W48" i="6"/>
  <c r="W67" i="9"/>
  <c r="X9" i="9"/>
  <c r="X45" i="6"/>
  <c r="W44" i="6"/>
  <c r="W70" i="6" s="1"/>
  <c r="W50" i="9"/>
  <c r="W22" i="9"/>
  <c r="W46" i="6"/>
  <c r="W72" i="6" s="1"/>
  <c r="W84" i="6" s="1"/>
  <c r="X142" i="6"/>
  <c r="X92" i="9"/>
  <c r="X32" i="6"/>
  <c r="X8" i="9"/>
  <c r="W88" i="9"/>
  <c r="W138" i="6"/>
  <c r="C138" i="6" s="1"/>
  <c r="W27" i="9"/>
  <c r="W28" i="9"/>
  <c r="X71" i="6" l="1"/>
  <c r="C45" i="6"/>
  <c r="X62" i="6"/>
  <c r="C62" i="6" s="1"/>
  <c r="C36" i="6"/>
  <c r="X43" i="9"/>
  <c r="X40" i="6"/>
  <c r="X73" i="6"/>
  <c r="C73" i="6" s="1"/>
  <c r="C47" i="6"/>
  <c r="X61" i="6"/>
  <c r="C61" i="6" s="1"/>
  <c r="C35" i="6"/>
  <c r="N102" i="6"/>
  <c r="X60" i="6"/>
  <c r="C60" i="6" s="1"/>
  <c r="C34" i="6"/>
  <c r="W48" i="9"/>
  <c r="W74" i="6"/>
  <c r="C48" i="6"/>
  <c r="W57" i="6"/>
  <c r="O77" i="6"/>
  <c r="O96" i="6"/>
  <c r="X72" i="6"/>
  <c r="C72" i="6" s="1"/>
  <c r="C46" i="6"/>
  <c r="X70" i="6"/>
  <c r="C70" i="6" s="1"/>
  <c r="C44" i="6"/>
  <c r="V43" i="6"/>
  <c r="V48" i="9"/>
  <c r="X59" i="6"/>
  <c r="C59" i="6" s="1"/>
  <c r="C33" i="6"/>
  <c r="X58" i="6"/>
  <c r="C58" i="6" s="1"/>
  <c r="C32" i="6"/>
  <c r="P65" i="6"/>
  <c r="P41" i="6"/>
  <c r="P51" i="6" s="1"/>
  <c r="U75" i="6"/>
  <c r="U95" i="6" s="1"/>
  <c r="U86" i="6"/>
  <c r="W26" i="9"/>
  <c r="X7" i="9"/>
  <c r="C13" i="9"/>
  <c r="X66" i="9"/>
  <c r="X34" i="9"/>
  <c r="C93" i="9"/>
  <c r="C56" i="9"/>
  <c r="U100" i="6" l="1"/>
  <c r="W87" i="6"/>
  <c r="Q30" i="9"/>
  <c r="Q39" i="6"/>
  <c r="W73" i="9"/>
  <c r="P88" i="6"/>
  <c r="P91" i="6" s="1"/>
  <c r="P93" i="6" s="1"/>
  <c r="P67" i="6"/>
  <c r="O101" i="6"/>
  <c r="O97" i="6"/>
  <c r="X66" i="6"/>
  <c r="C66" i="6" s="1"/>
  <c r="C40" i="6"/>
  <c r="X84" i="6"/>
  <c r="Y84" i="6" s="1"/>
  <c r="Z84" i="6" s="1"/>
  <c r="AA84" i="6" s="1"/>
  <c r="AB84" i="6" s="1"/>
  <c r="AC84" i="6" s="1"/>
  <c r="C84" i="6" s="1"/>
  <c r="C71" i="6"/>
  <c r="C66" i="9"/>
  <c r="C67" i="9"/>
  <c r="V49" i="6"/>
  <c r="V69" i="6"/>
  <c r="W85" i="6"/>
  <c r="C85" i="6" s="1"/>
  <c r="C74" i="6"/>
  <c r="X13" i="9"/>
  <c r="X31" i="6"/>
  <c r="X27" i="9"/>
  <c r="X28" i="9"/>
  <c r="X49" i="9"/>
  <c r="C34" i="9"/>
  <c r="C7" i="9"/>
  <c r="P77" i="6" l="1"/>
  <c r="P96" i="6"/>
  <c r="Q65" i="6"/>
  <c r="Q41" i="6"/>
  <c r="Q51" i="6" s="1"/>
  <c r="V75" i="6"/>
  <c r="V95" i="6" s="1"/>
  <c r="V86" i="6"/>
  <c r="W49" i="9"/>
  <c r="W43" i="6"/>
  <c r="X48" i="9"/>
  <c r="R39" i="6"/>
  <c r="R30" i="9"/>
  <c r="X57" i="6"/>
  <c r="X41" i="6"/>
  <c r="C31" i="6"/>
  <c r="O102" i="6"/>
  <c r="C27" i="9"/>
  <c r="C28" i="9"/>
  <c r="X26" i="9"/>
  <c r="C49" i="9"/>
  <c r="C48" i="9"/>
  <c r="C16" i="9"/>
  <c r="S39" i="6" l="1"/>
  <c r="S30" i="9"/>
  <c r="X67" i="6"/>
  <c r="X87" i="6"/>
  <c r="C57" i="6"/>
  <c r="W49" i="6"/>
  <c r="W69" i="6"/>
  <c r="R65" i="6"/>
  <c r="R41" i="6"/>
  <c r="R51" i="6" s="1"/>
  <c r="V100" i="6"/>
  <c r="Q88" i="6"/>
  <c r="Q91" i="6" s="1"/>
  <c r="Q93" i="6" s="1"/>
  <c r="Q67" i="6"/>
  <c r="C73" i="9"/>
  <c r="X73" i="9"/>
  <c r="X43" i="6"/>
  <c r="P101" i="6"/>
  <c r="P97" i="6"/>
  <c r="C26" i="9"/>
  <c r="Y87" i="6" l="1"/>
  <c r="Z87" i="6" s="1"/>
  <c r="AA87" i="6" s="1"/>
  <c r="AB87" i="6" s="1"/>
  <c r="AC87" i="6" s="1"/>
  <c r="C87" i="6" s="1"/>
  <c r="C43" i="6"/>
  <c r="X49" i="6"/>
  <c r="X69" i="6"/>
  <c r="X96" i="6"/>
  <c r="T30" i="9"/>
  <c r="T39" i="6"/>
  <c r="R88" i="6"/>
  <c r="R91" i="6" s="1"/>
  <c r="R93" i="6" s="1"/>
  <c r="R67" i="6"/>
  <c r="P102" i="6"/>
  <c r="Q77" i="6"/>
  <c r="Q96" i="6"/>
  <c r="W86" i="6"/>
  <c r="W75" i="6"/>
  <c r="W95" i="6" s="1"/>
  <c r="S65" i="6"/>
  <c r="S41" i="6"/>
  <c r="X101" i="6" l="1"/>
  <c r="Y96" i="6"/>
  <c r="S88" i="6"/>
  <c r="S91" i="6" s="1"/>
  <c r="S93" i="6" s="1"/>
  <c r="S67" i="6"/>
  <c r="W100" i="6"/>
  <c r="X75" i="6"/>
  <c r="X86" i="6"/>
  <c r="Y86" i="6" s="1"/>
  <c r="Z86" i="6" s="1"/>
  <c r="AA86" i="6" s="1"/>
  <c r="AB86" i="6" s="1"/>
  <c r="AC86" i="6" s="1"/>
  <c r="C86" i="6" s="1"/>
  <c r="C69" i="6"/>
  <c r="S51" i="6"/>
  <c r="Q101" i="6"/>
  <c r="Q97" i="6"/>
  <c r="T65" i="6"/>
  <c r="T41" i="6"/>
  <c r="T51" i="6" s="1"/>
  <c r="X51" i="6"/>
  <c r="C49" i="6"/>
  <c r="R77" i="6"/>
  <c r="R96" i="6"/>
  <c r="U30" i="9"/>
  <c r="U39" i="6"/>
  <c r="Z96" i="6" l="1"/>
  <c r="Y101" i="6"/>
  <c r="R101" i="6"/>
  <c r="R97" i="6"/>
  <c r="Q102" i="6"/>
  <c r="X95" i="6"/>
  <c r="C75" i="6"/>
  <c r="C95" i="6" s="1"/>
  <c r="X77" i="6"/>
  <c r="U65" i="6"/>
  <c r="U41" i="6"/>
  <c r="S77" i="6"/>
  <c r="S96" i="6"/>
  <c r="V30" i="9"/>
  <c r="V39" i="6"/>
  <c r="T88" i="6"/>
  <c r="T91" i="6" s="1"/>
  <c r="T93" i="6" s="1"/>
  <c r="T67" i="6"/>
  <c r="X91" i="6"/>
  <c r="AA96" i="6" l="1"/>
  <c r="Z101" i="6"/>
  <c r="Y95" i="6"/>
  <c r="X100" i="6"/>
  <c r="Y91" i="6"/>
  <c r="S101" i="6"/>
  <c r="S97" i="6"/>
  <c r="T77" i="6"/>
  <c r="T96" i="6"/>
  <c r="X97" i="6"/>
  <c r="Y97" i="6" s="1"/>
  <c r="U51" i="6"/>
  <c r="V65" i="6"/>
  <c r="V41" i="6"/>
  <c r="V51" i="6" s="1"/>
  <c r="U88" i="6"/>
  <c r="U91" i="6" s="1"/>
  <c r="U93" i="6" s="1"/>
  <c r="U67" i="6"/>
  <c r="R102" i="6"/>
  <c r="C100" i="6"/>
  <c r="Z97" i="6" l="1"/>
  <c r="Y102" i="6"/>
  <c r="Z95" i="6"/>
  <c r="Y100" i="6"/>
  <c r="AB96" i="6"/>
  <c r="AA101" i="6"/>
  <c r="Z91" i="6"/>
  <c r="X102" i="6"/>
  <c r="T101" i="6"/>
  <c r="T97" i="6"/>
  <c r="U77" i="6"/>
  <c r="U96" i="6"/>
  <c r="V88" i="6"/>
  <c r="V91" i="6" s="1"/>
  <c r="V67" i="6"/>
  <c r="S102" i="6"/>
  <c r="AC96" i="6" l="1"/>
  <c r="AB101" i="6"/>
  <c r="AA95" i="6"/>
  <c r="Z100" i="6"/>
  <c r="AA97" i="6"/>
  <c r="Z102" i="6"/>
  <c r="AA91" i="6"/>
  <c r="V93" i="6"/>
  <c r="V77" i="6"/>
  <c r="V96" i="6"/>
  <c r="T102" i="6"/>
  <c r="W30" i="9"/>
  <c r="W39" i="6"/>
  <c r="U101" i="6"/>
  <c r="U97" i="6"/>
  <c r="C30" i="9"/>
  <c r="AB97" i="6" l="1"/>
  <c r="AA102" i="6"/>
  <c r="AB95" i="6"/>
  <c r="AA100" i="6"/>
  <c r="AC101" i="6"/>
  <c r="AB91" i="6"/>
  <c r="U102" i="6"/>
  <c r="V101" i="6"/>
  <c r="V97" i="6"/>
  <c r="W65" i="6"/>
  <c r="C39" i="6"/>
  <c r="W41" i="6"/>
  <c r="G72" i="9"/>
  <c r="AC95" i="6" l="1"/>
  <c r="AB100" i="6"/>
  <c r="AC97" i="6"/>
  <c r="AB102" i="6"/>
  <c r="AC91" i="6"/>
  <c r="V102" i="6"/>
  <c r="W51" i="6"/>
  <c r="C41" i="6"/>
  <c r="W88" i="6"/>
  <c r="C88" i="6" s="1"/>
  <c r="C65" i="6"/>
  <c r="W67" i="6"/>
  <c r="G71" i="9"/>
  <c r="AC102" i="6" l="1"/>
  <c r="AC100" i="6"/>
  <c r="C91" i="6"/>
  <c r="W91" i="6"/>
  <c r="AB93" i="6" s="1"/>
  <c r="G47" i="9"/>
  <c r="W77" i="6"/>
  <c r="C77" i="6" s="1"/>
  <c r="C79" i="6" s="1"/>
  <c r="W96" i="6"/>
  <c r="C67" i="6"/>
  <c r="C96" i="6" s="1"/>
  <c r="H71" i="9"/>
  <c r="G70" i="9" l="1"/>
  <c r="AC93" i="6"/>
  <c r="Z93" i="6"/>
  <c r="AA93" i="6"/>
  <c r="X93" i="6"/>
  <c r="Y93" i="6"/>
  <c r="C101" i="6"/>
  <c r="C97" i="6"/>
  <c r="W93" i="6"/>
  <c r="W101" i="6"/>
  <c r="W97" i="6"/>
  <c r="K72" i="9"/>
  <c r="J71" i="9"/>
  <c r="W102" i="6" l="1"/>
  <c r="K70" i="9"/>
  <c r="K47" i="9"/>
  <c r="C102" i="6"/>
  <c r="L70" i="9"/>
  <c r="L47" i="9"/>
  <c r="L72" i="9"/>
  <c r="I71" i="9"/>
  <c r="K71" i="9"/>
  <c r="M70" i="9" l="1"/>
  <c r="M47" i="9"/>
  <c r="M72" i="9"/>
  <c r="L71" i="9"/>
  <c r="N70" i="9" l="1"/>
  <c r="N47" i="9"/>
  <c r="N72" i="9"/>
  <c r="M71" i="9"/>
  <c r="O70" i="9" l="1"/>
  <c r="O47" i="9"/>
  <c r="O72" i="9"/>
  <c r="N71" i="9"/>
  <c r="P70" i="9" l="1"/>
  <c r="P47" i="9"/>
  <c r="P72" i="9"/>
  <c r="O71" i="9"/>
  <c r="Q70" i="9" l="1"/>
  <c r="Q47" i="9"/>
  <c r="Q72" i="9"/>
  <c r="P71" i="9"/>
  <c r="R70" i="9" l="1"/>
  <c r="R47" i="9"/>
  <c r="R72" i="9"/>
  <c r="Q71" i="9"/>
  <c r="S72" i="9" l="1"/>
  <c r="T72" i="9" l="1"/>
  <c r="S71" i="9"/>
  <c r="T70" i="9" l="1"/>
  <c r="T47" i="9"/>
  <c r="S70" i="9"/>
  <c r="S47" i="9"/>
  <c r="U72" i="9"/>
  <c r="R71" i="9"/>
  <c r="T71" i="9"/>
  <c r="U70" i="9" l="1"/>
  <c r="U47" i="9"/>
  <c r="X72" i="9"/>
  <c r="W71" i="9"/>
  <c r="V71" i="9"/>
  <c r="U71" i="9"/>
  <c r="X71" i="9" l="1"/>
  <c r="X47" i="9"/>
  <c r="C71" i="9"/>
  <c r="X70" i="9" l="1"/>
  <c r="J72" i="9"/>
  <c r="J70" i="9" l="1"/>
  <c r="J47" i="9"/>
  <c r="H47" i="9"/>
  <c r="V70" i="9" l="1"/>
  <c r="V47" i="9"/>
  <c r="W70" i="9"/>
  <c r="W47" i="9"/>
  <c r="I70" i="9"/>
  <c r="I47" i="9"/>
  <c r="W72" i="9"/>
  <c r="I72" i="9"/>
  <c r="H72" i="9"/>
  <c r="V72" i="9"/>
  <c r="C47" i="9"/>
  <c r="H70" i="9" l="1"/>
  <c r="C72" i="9"/>
  <c r="C75" i="9"/>
  <c r="C78" i="9" l="1"/>
  <c r="C51" i="6" l="1"/>
  <c r="C53" i="6" s="1"/>
  <c r="C70" i="9"/>
</calcChain>
</file>

<file path=xl/sharedStrings.xml><?xml version="1.0" encoding="utf-8"?>
<sst xmlns="http://schemas.openxmlformats.org/spreadsheetml/2006/main" count="351" uniqueCount="121">
  <si>
    <t>Discount Rate</t>
  </si>
  <si>
    <t>Total</t>
  </si>
  <si>
    <t>$ millions</t>
  </si>
  <si>
    <t>NPV</t>
  </si>
  <si>
    <t>EOL Coal</t>
  </si>
  <si>
    <t>Reclamation Costs</t>
  </si>
  <si>
    <t>Retirement Costs</t>
  </si>
  <si>
    <t>Gas VOM</t>
  </si>
  <si>
    <t>Fuel</t>
  </si>
  <si>
    <t>Start Fuel</t>
  </si>
  <si>
    <t>Energy not Served</t>
  </si>
  <si>
    <t>Dumped Energy</t>
  </si>
  <si>
    <t>Deficiency Cost</t>
  </si>
  <si>
    <t>Use of Service</t>
  </si>
  <si>
    <t>Market Costs</t>
  </si>
  <si>
    <t>System Market Sales</t>
  </si>
  <si>
    <t>System Market Purchases</t>
  </si>
  <si>
    <t xml:space="preserve">Transmission Costs  </t>
  </si>
  <si>
    <t xml:space="preserve">  Transmission Build / Reinforcement Costs</t>
  </si>
  <si>
    <t>Total System Cost</t>
  </si>
  <si>
    <t>Fixed</t>
  </si>
  <si>
    <t>Variable</t>
  </si>
  <si>
    <t>Risk Adjusted PVRR</t>
  </si>
  <si>
    <t>Retired Coal</t>
  </si>
  <si>
    <t>DSM</t>
  </si>
  <si>
    <t>LT Contracts</t>
  </si>
  <si>
    <t>QFs</t>
  </si>
  <si>
    <t>Gas</t>
  </si>
  <si>
    <t>Solar</t>
  </si>
  <si>
    <t>Wind</t>
  </si>
  <si>
    <t>Other System</t>
  </si>
  <si>
    <t>Coal Fuel</t>
  </si>
  <si>
    <t>Gas Fuel</t>
  </si>
  <si>
    <t>Non-Gas VOM/PTC</t>
  </si>
  <si>
    <t>Energy Efficiency</t>
  </si>
  <si>
    <t>Emissions</t>
  </si>
  <si>
    <t>Deficiency</t>
  </si>
  <si>
    <t>Total Variable</t>
  </si>
  <si>
    <t>Market Purchases</t>
  </si>
  <si>
    <t>Market Sales</t>
  </si>
  <si>
    <t>Coal Fixed</t>
  </si>
  <si>
    <t>Gas Fixed</t>
  </si>
  <si>
    <t>Proxy Capital</t>
  </si>
  <si>
    <t>Proxy Fixed</t>
  </si>
  <si>
    <t>Demand Response</t>
  </si>
  <si>
    <t>Transmission</t>
  </si>
  <si>
    <t>Total Fixed</t>
  </si>
  <si>
    <t>Risk Premium</t>
  </si>
  <si>
    <t>Risk Adjusted</t>
  </si>
  <si>
    <t>Net Market Transactions</t>
  </si>
  <si>
    <t>Coal &amp; Gas Fixed</t>
  </si>
  <si>
    <t>Coal &amp; Gas Variable</t>
  </si>
  <si>
    <t>Cumulative PVRR(d)</t>
  </si>
  <si>
    <t>Net Cost/(Benefit)</t>
  </si>
  <si>
    <t>Proxy Resource Costs</t>
  </si>
  <si>
    <t>Projects Generation (GWh)</t>
  </si>
  <si>
    <t>Generation (GWh)</t>
  </si>
  <si>
    <t>$ Millions</t>
  </si>
  <si>
    <t>Adjust if Needed</t>
  </si>
  <si>
    <t>Coal</t>
  </si>
  <si>
    <t>Coal Start Fuel</t>
  </si>
  <si>
    <t>Emission Cost</t>
  </si>
  <si>
    <t>Other Generation Costs</t>
  </si>
  <si>
    <t>Other Generation Fixed Costs</t>
  </si>
  <si>
    <t>Demand Side Management Costs</t>
  </si>
  <si>
    <t>CO2 Price Curve</t>
  </si>
  <si>
    <t>CO2 Chehalis</t>
  </si>
  <si>
    <t>Coal VOM</t>
  </si>
  <si>
    <t>GHG</t>
  </si>
  <si>
    <t>All Other Emissions</t>
  </si>
  <si>
    <t>Row 1</t>
  </si>
  <si>
    <t>Row 2</t>
  </si>
  <si>
    <t>Count 1</t>
  </si>
  <si>
    <t>Count 2</t>
  </si>
  <si>
    <t>(Benefit)/Cost of Change Case</t>
  </si>
  <si>
    <t>Filename:</t>
  </si>
  <si>
    <t>Coal Generator Costs</t>
  </si>
  <si>
    <t>Coal - VOM</t>
  </si>
  <si>
    <t>Coal - FOM</t>
  </si>
  <si>
    <t>Coal CCUS - FOM</t>
  </si>
  <si>
    <t>Coal CCUS - VOM</t>
  </si>
  <si>
    <t>Gas - VOM</t>
  </si>
  <si>
    <t>Gas - FOM</t>
  </si>
  <si>
    <t>Gas Conversions - VOM</t>
  </si>
  <si>
    <t>Gas Conversions - FOM</t>
  </si>
  <si>
    <t>Proxy Gas - VOM</t>
  </si>
  <si>
    <t>Proxy Gas - FOM</t>
  </si>
  <si>
    <t>Solar - VOM</t>
  </si>
  <si>
    <t>Wind - VOM</t>
  </si>
  <si>
    <t>Battery - VOM</t>
  </si>
  <si>
    <t>LT Contract - VOM</t>
  </si>
  <si>
    <t>QFs - VOM</t>
  </si>
  <si>
    <t>Other - VOM</t>
  </si>
  <si>
    <t>Generator Build Costs</t>
  </si>
  <si>
    <t>Battery Build Costs</t>
  </si>
  <si>
    <t>Solar - FOM</t>
  </si>
  <si>
    <t>Wind - FOM</t>
  </si>
  <si>
    <t>Battery - FOM</t>
  </si>
  <si>
    <t>Other - FOM</t>
  </si>
  <si>
    <t>Demand Response - VOM</t>
  </si>
  <si>
    <t>Demand Response - FOM</t>
  </si>
  <si>
    <t>Energy Effenciency - VOM</t>
  </si>
  <si>
    <t>Energy Effenciency - FOM</t>
  </si>
  <si>
    <t>Build Costs</t>
  </si>
  <si>
    <t>Total System Cost - 20yr</t>
  </si>
  <si>
    <t>Coal-CCUS</t>
  </si>
  <si>
    <t>Coal-Gas Conversions</t>
  </si>
  <si>
    <t>DSM-DR</t>
  </si>
  <si>
    <t>DSM-EE</t>
  </si>
  <si>
    <t>Coal CCUS - Revenue and Credits</t>
  </si>
  <si>
    <t>Gas Generator Costs *</t>
  </si>
  <si>
    <t>* Includes any Biodiesel resources</t>
  </si>
  <si>
    <t>Risk Adjustment</t>
  </si>
  <si>
    <t>Summary</t>
  </si>
  <si>
    <t>Delta</t>
  </si>
  <si>
    <t>Change</t>
  </si>
  <si>
    <t>Base</t>
  </si>
  <si>
    <t>ST Cost Summary -25I.LP.ST.r21.NoCCUS.EP.2409MR.Integrated.166541 (LT. 166541 - 166828) v104.7</t>
  </si>
  <si>
    <t>Totals</t>
  </si>
  <si>
    <t>ST Cost Summary -25I.LP.ST.r21.Base.EP.2409MR.Integrated.155766 (LT. 155766 - 157166) v102.4</t>
  </si>
  <si>
    <t>OTR NOx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</si>
</sst>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6" formatCode="&quot;$&quot;#,##0_);[Red]\(&quot;$&quot;#,##0\)"/>
    <numFmt numFmtId="7" formatCode="&quot;$&quot;#,##0.00_);\(&quot;$&quot;#,##0.00\)"/>
    <numFmt numFmtId="8" formatCode="&quot;$&quot;#,##0.00_);[Red]\(&quot;$&quot;#,##0.00\)"/>
    <numFmt numFmtId="43" formatCode="_(* #,##0.00_);_(* \(#,##0.00\);_(* &quot;-&quot;??_);_(@_)"/>
    <numFmt numFmtId="164" formatCode="0_);[Red]\(0\)"/>
    <numFmt numFmtId="165" formatCode="_(* #,##0_);_(* \(#,##0\);_(* &quot;-&quot;??_);_(@_)"/>
    <numFmt numFmtId="166" formatCode="_(* #,##0.0_);_(* \(#,##0.0\);_(* &quot;-&quot;??_);_(@_)"/>
    <numFmt numFmtId="167" formatCode="&quot;$&quot;#,##0.00"/>
    <numFmt numFmtId="168" formatCode="#&quot;)&quot;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1"/>
      <color theme="1"/>
      <name val="Arial"/>
      <family val="2"/>
    </font>
    <font>
      <b/>
      <sz val="10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b/>
      <sz val="11"/>
      <name val="Times New Roman"/>
      <family val="1"/>
    </font>
    <font>
      <u/>
      <sz val="11"/>
      <color theme="10"/>
      <name val="Calibri"/>
      <family val="2"/>
      <scheme val="minor"/>
    </font>
    <font>
      <u/>
      <sz val="11"/>
      <name val="Times New Roman"/>
      <family val="1"/>
    </font>
    <font>
      <b/>
      <sz val="16"/>
      <name val="Times New Roman"/>
      <family val="1"/>
    </font>
    <font>
      <i/>
      <sz val="11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7DDDFF"/>
        <bgColor indexed="64"/>
      </patternFill>
    </fill>
    <fill>
      <patternFill patternType="solid">
        <fgColor rgb="FFAFEAFF"/>
        <bgColor indexed="64"/>
      </patternFill>
    </fill>
    <fill>
      <patternFill patternType="solid">
        <fgColor rgb="FF19FF81"/>
        <bgColor indexed="64"/>
      </patternFill>
    </fill>
    <fill>
      <patternFill patternType="solid">
        <fgColor rgb="FFCBA9E5"/>
        <bgColor indexed="64"/>
      </patternFill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/>
      <right/>
      <top style="dotted">
        <color auto="1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0" fontId="8" fillId="0" borderId="0" applyNumberFormat="0" applyFill="0" applyBorder="0" applyAlignment="0" applyProtection="0"/>
  </cellStyleXfs>
  <cellXfs count="81">
    <xf numFmtId="0" fontId="0" fillId="0" borderId="0" xfId="0"/>
    <xf numFmtId="0" fontId="4" fillId="6" borderId="12" xfId="0" applyFont="1" applyFill="1" applyBorder="1"/>
    <xf numFmtId="0" fontId="4" fillId="6" borderId="12" xfId="0" applyFont="1" applyFill="1" applyBorder="1" applyAlignment="1">
      <alignment horizontal="center"/>
    </xf>
    <xf numFmtId="164" fontId="4" fillId="6" borderId="12" xfId="0" applyNumberFormat="1" applyFont="1" applyFill="1" applyBorder="1"/>
    <xf numFmtId="0" fontId="2" fillId="0" borderId="13" xfId="2" applyFont="1" applyBorder="1" applyAlignment="1">
      <alignment horizontal="left" indent="2"/>
    </xf>
    <xf numFmtId="0" fontId="2" fillId="0" borderId="14" xfId="2" applyFont="1" applyBorder="1" applyAlignment="1">
      <alignment horizontal="left" indent="2"/>
    </xf>
    <xf numFmtId="37" fontId="5" fillId="0" borderId="13" xfId="0" applyNumberFormat="1" applyFont="1" applyBorder="1"/>
    <xf numFmtId="0" fontId="6" fillId="7" borderId="0" xfId="2" applyFont="1" applyFill="1"/>
    <xf numFmtId="37" fontId="7" fillId="7" borderId="0" xfId="0" applyNumberFormat="1" applyFont="1" applyFill="1"/>
    <xf numFmtId="0" fontId="9" fillId="0" borderId="0" xfId="5" applyFont="1"/>
    <xf numFmtId="0" fontId="5" fillId="0" borderId="0" xfId="0" applyFont="1"/>
    <xf numFmtId="0" fontId="4" fillId="3" borderId="3" xfId="0" applyFont="1" applyFill="1" applyBorder="1" applyAlignment="1">
      <alignment horizontal="center"/>
    </xf>
    <xf numFmtId="164" fontId="4" fillId="3" borderId="4" xfId="0" applyNumberFormat="1" applyFont="1" applyFill="1" applyBorder="1" applyAlignment="1">
      <alignment horizontal="center"/>
    </xf>
    <xf numFmtId="164" fontId="4" fillId="3" borderId="5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10" fontId="5" fillId="2" borderId="2" xfId="0" applyNumberFormat="1" applyFont="1" applyFill="1" applyBorder="1" applyAlignment="1">
      <alignment horizontal="center"/>
    </xf>
    <xf numFmtId="0" fontId="7" fillId="0" borderId="0" xfId="0" applyFont="1"/>
    <xf numFmtId="6" fontId="5" fillId="0" borderId="0" xfId="0" applyNumberFormat="1" applyFont="1" applyAlignment="1">
      <alignment horizontal="center"/>
    </xf>
    <xf numFmtId="0" fontId="5" fillId="0" borderId="0" xfId="0" quotePrefix="1" applyFont="1"/>
    <xf numFmtId="0" fontId="5" fillId="0" borderId="7" xfId="0" applyFont="1" applyBorder="1"/>
    <xf numFmtId="6" fontId="5" fillId="0" borderId="7" xfId="0" applyNumberFormat="1" applyFont="1" applyBorder="1" applyAlignment="1">
      <alignment horizontal="center"/>
    </xf>
    <xf numFmtId="0" fontId="5" fillId="0" borderId="11" xfId="0" applyFont="1" applyBorder="1"/>
    <xf numFmtId="6" fontId="5" fillId="0" borderId="11" xfId="0" applyNumberFormat="1" applyFont="1" applyBorder="1" applyAlignment="1">
      <alignment horizontal="center"/>
    </xf>
    <xf numFmtId="37" fontId="5" fillId="0" borderId="0" xfId="0" applyNumberFormat="1" applyFont="1"/>
    <xf numFmtId="6" fontId="5" fillId="0" borderId="0" xfId="0" applyNumberFormat="1" applyFont="1"/>
    <xf numFmtId="1" fontId="5" fillId="0" borderId="0" xfId="0" applyNumberFormat="1" applyFont="1"/>
    <xf numFmtId="8" fontId="5" fillId="0" borderId="0" xfId="0" applyNumberFormat="1" applyFont="1"/>
    <xf numFmtId="6" fontId="7" fillId="0" borderId="6" xfId="0" applyNumberFormat="1" applyFont="1" applyBorder="1" applyAlignment="1">
      <alignment horizontal="center"/>
    </xf>
    <xf numFmtId="6" fontId="5" fillId="0" borderId="6" xfId="0" applyNumberFormat="1" applyFont="1" applyBorder="1" applyAlignment="1">
      <alignment horizontal="center"/>
    </xf>
    <xf numFmtId="6" fontId="5" fillId="0" borderId="4" xfId="0" applyNumberFormat="1" applyFont="1" applyBorder="1"/>
    <xf numFmtId="7" fontId="5" fillId="0" borderId="0" xfId="0" applyNumberFormat="1" applyFont="1"/>
    <xf numFmtId="2" fontId="5" fillId="0" borderId="0" xfId="0" applyNumberFormat="1" applyFont="1" applyAlignment="1">
      <alignment horizontal="center"/>
    </xf>
    <xf numFmtId="166" fontId="5" fillId="0" borderId="0" xfId="4" applyNumberFormat="1" applyFont="1"/>
    <xf numFmtId="167" fontId="5" fillId="0" borderId="0" xfId="3" applyNumberFormat="1" applyFont="1"/>
    <xf numFmtId="0" fontId="5" fillId="0" borderId="0" xfId="0" applyFont="1" applyAlignment="1">
      <alignment horizontal="left" indent="2"/>
    </xf>
    <xf numFmtId="0" fontId="5" fillId="0" borderId="0" xfId="0" applyFont="1" applyAlignment="1">
      <alignment horizontal="left"/>
    </xf>
    <xf numFmtId="9" fontId="5" fillId="0" borderId="0" xfId="3" applyFont="1"/>
    <xf numFmtId="0" fontId="2" fillId="0" borderId="0" xfId="2" applyFont="1"/>
    <xf numFmtId="0" fontId="2" fillId="0" borderId="0" xfId="2" applyFont="1" applyAlignment="1">
      <alignment horizontal="left" indent="1"/>
    </xf>
    <xf numFmtId="38" fontId="5" fillId="0" borderId="0" xfId="0" applyNumberFormat="1" applyFont="1" applyAlignment="1">
      <alignment horizontal="center"/>
    </xf>
    <xf numFmtId="0" fontId="2" fillId="0" borderId="6" xfId="2" applyFont="1" applyBorder="1"/>
    <xf numFmtId="168" fontId="5" fillId="0" borderId="0" xfId="0" applyNumberFormat="1" applyFont="1"/>
    <xf numFmtId="0" fontId="10" fillId="0" borderId="0" xfId="0" applyFont="1"/>
    <xf numFmtId="37" fontId="5" fillId="0" borderId="13" xfId="0" quotePrefix="1" applyNumberFormat="1" applyFont="1" applyBorder="1"/>
    <xf numFmtId="37" fontId="5" fillId="0" borderId="14" xfId="0" applyNumberFormat="1" applyFont="1" applyBorder="1"/>
    <xf numFmtId="37" fontId="5" fillId="0" borderId="14" xfId="0" quotePrefix="1" applyNumberFormat="1" applyFont="1" applyBorder="1"/>
    <xf numFmtId="0" fontId="2" fillId="0" borderId="14" xfId="2" applyFont="1" applyBorder="1" applyAlignment="1">
      <alignment horizontal="left" wrapText="1" indent="2"/>
    </xf>
    <xf numFmtId="0" fontId="2" fillId="0" borderId="13" xfId="2" applyFont="1" applyBorder="1" applyAlignment="1">
      <alignment horizontal="left" indent="1"/>
    </xf>
    <xf numFmtId="0" fontId="6" fillId="6" borderId="8" xfId="2" applyFont="1" applyFill="1" applyBorder="1"/>
    <xf numFmtId="37" fontId="7" fillId="8" borderId="1" xfId="0" applyNumberFormat="1" applyFont="1" applyFill="1" applyBorder="1"/>
    <xf numFmtId="37" fontId="7" fillId="6" borderId="9" xfId="0" applyNumberFormat="1" applyFont="1" applyFill="1" applyBorder="1"/>
    <xf numFmtId="37" fontId="7" fillId="6" borderId="10" xfId="0" applyNumberFormat="1" applyFont="1" applyFill="1" applyBorder="1"/>
    <xf numFmtId="0" fontId="2" fillId="0" borderId="15" xfId="2" applyFont="1" applyBorder="1" applyAlignment="1">
      <alignment horizontal="left" indent="2"/>
    </xf>
    <xf numFmtId="37" fontId="5" fillId="0" borderId="15" xfId="0" applyNumberFormat="1" applyFont="1" applyBorder="1"/>
    <xf numFmtId="0" fontId="6" fillId="0" borderId="0" xfId="2" applyFont="1"/>
    <xf numFmtId="37" fontId="7" fillId="5" borderId="1" xfId="0" applyNumberFormat="1" applyFont="1" applyFill="1" applyBorder="1"/>
    <xf numFmtId="165" fontId="5" fillId="0" borderId="0" xfId="0" applyNumberFormat="1" applyFont="1"/>
    <xf numFmtId="0" fontId="6" fillId="4" borderId="8" xfId="2" applyFont="1" applyFill="1" applyBorder="1"/>
    <xf numFmtId="1" fontId="5" fillId="0" borderId="0" xfId="0" quotePrefix="1" applyNumberFormat="1" applyFont="1"/>
    <xf numFmtId="0" fontId="6" fillId="9" borderId="3" xfId="2" applyFont="1" applyFill="1" applyBorder="1" applyAlignment="1">
      <alignment horizontal="left" indent="1"/>
    </xf>
    <xf numFmtId="0" fontId="6" fillId="9" borderId="3" xfId="2" applyFont="1" applyFill="1" applyBorder="1" applyAlignment="1">
      <alignment horizontal="right"/>
    </xf>
    <xf numFmtId="0" fontId="6" fillId="9" borderId="3" xfId="2" applyFont="1" applyFill="1" applyBorder="1" applyAlignment="1">
      <alignment horizontal="right" indent="1"/>
    </xf>
    <xf numFmtId="0" fontId="2" fillId="0" borderId="16" xfId="2" applyFont="1" applyBorder="1" applyAlignment="1">
      <alignment horizontal="left" indent="2"/>
    </xf>
    <xf numFmtId="165" fontId="5" fillId="0" borderId="16" xfId="1" applyNumberFormat="1" applyFont="1" applyBorder="1"/>
    <xf numFmtId="37" fontId="5" fillId="0" borderId="16" xfId="0" quotePrefix="1" applyNumberFormat="1" applyFont="1" applyBorder="1"/>
    <xf numFmtId="165" fontId="5" fillId="0" borderId="14" xfId="1" applyNumberFormat="1" applyFont="1" applyBorder="1"/>
    <xf numFmtId="0" fontId="2" fillId="0" borderId="17" xfId="2" applyFont="1" applyBorder="1" applyAlignment="1">
      <alignment horizontal="left" indent="2"/>
    </xf>
    <xf numFmtId="165" fontId="5" fillId="0" borderId="17" xfId="1" applyNumberFormat="1" applyFont="1" applyBorder="1"/>
    <xf numFmtId="37" fontId="5" fillId="0" borderId="17" xfId="0" quotePrefix="1" applyNumberFormat="1" applyFont="1" applyBorder="1"/>
    <xf numFmtId="165" fontId="5" fillId="0" borderId="0" xfId="1" applyNumberFormat="1" applyFont="1"/>
    <xf numFmtId="0" fontId="7" fillId="10" borderId="3" xfId="0" applyFont="1" applyFill="1" applyBorder="1"/>
    <xf numFmtId="37" fontId="7" fillId="10" borderId="4" xfId="0" applyNumberFormat="1" applyFont="1" applyFill="1" applyBorder="1"/>
    <xf numFmtId="37" fontId="7" fillId="10" borderId="5" xfId="0" applyNumberFormat="1" applyFont="1" applyFill="1" applyBorder="1"/>
    <xf numFmtId="0" fontId="5" fillId="0" borderId="16" xfId="0" applyFont="1" applyBorder="1"/>
    <xf numFmtId="37" fontId="5" fillId="0" borderId="16" xfId="0" applyNumberFormat="1" applyFont="1" applyBorder="1"/>
    <xf numFmtId="0" fontId="5" fillId="0" borderId="14" xfId="0" applyFont="1" applyBorder="1"/>
    <xf numFmtId="1" fontId="5" fillId="0" borderId="14" xfId="0" applyNumberFormat="1" applyFont="1" applyBorder="1"/>
    <xf numFmtId="0" fontId="11" fillId="0" borderId="0" xfId="0" applyFont="1"/>
    <xf numFmtId="10" fontId="5" fillId="0" borderId="0" xfId="0" applyNumberFormat="1" applyFont="1"/>
    <xf numFmtId="37" fontId="7" fillId="0" borderId="0" xfId="0" applyNumberFormat="1" applyFont="1"/>
    <xf numFmtId="37" fontId="5" fillId="0" borderId="12" xfId="0" applyNumberFormat="1" applyFont="1" applyBorder="1"/>
  </cellXfs>
  <cellStyles count="6">
    <cellStyle name="Comma" xfId="1" builtinId="3"/>
    <cellStyle name="Hyperlink" xfId="5" builtinId="8"/>
    <cellStyle name="Normal" xfId="0" builtinId="0"/>
    <cellStyle name="Normal 2" xfId="4" xr:uid="{F4AD4390-5EF6-4409-96DD-6552D2C9FE6F}"/>
    <cellStyle name="Normal 73" xfId="2" xr:uid="{D35B6796-FEAC-446B-B11F-7F4FE803C4B9}"/>
    <cellStyle name="Percent" xfId="3" builtinId="5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/>
              <a:t>Annual Change in Cost by Line Item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Summary!$B$84</c:f>
              <c:strCache>
                <c:ptCount val="1"/>
                <c:pt idx="0">
                  <c:v>Coal &amp; Gas Fixed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Summary!$D$83:$X$83</c:f>
              <c:numCache>
                <c:formatCode>0_);[Red]\(0\)</c:formatCode>
                <c:ptCount val="21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</c:numCache>
            </c:numRef>
          </c:cat>
          <c:val>
            <c:numRef>
              <c:f>Summary!$D$84:$X$84</c:f>
              <c:numCache>
                <c:formatCode>"$"#,##0_);[Red]\("$"#,##0\)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1.5024357573461202</c:v>
                </c:pt>
                <c:pt idx="4">
                  <c:v>-0.97388825254807898</c:v>
                </c:pt>
                <c:pt idx="5">
                  <c:v>-108.81335770029477</c:v>
                </c:pt>
                <c:pt idx="6">
                  <c:v>-156.46799416273166</c:v>
                </c:pt>
                <c:pt idx="7">
                  <c:v>-113.63210417560558</c:v>
                </c:pt>
                <c:pt idx="8">
                  <c:v>-132.99274851221631</c:v>
                </c:pt>
                <c:pt idx="9">
                  <c:v>-139.58278331336038</c:v>
                </c:pt>
                <c:pt idx="10">
                  <c:v>-144.49871574905785</c:v>
                </c:pt>
                <c:pt idx="11">
                  <c:v>-146.18941710180752</c:v>
                </c:pt>
                <c:pt idx="12">
                  <c:v>-152.60686957048702</c:v>
                </c:pt>
                <c:pt idx="13">
                  <c:v>-155.46019618348816</c:v>
                </c:pt>
                <c:pt idx="14">
                  <c:v>-170.3751848012343</c:v>
                </c:pt>
                <c:pt idx="15">
                  <c:v>-157.73962805519167</c:v>
                </c:pt>
                <c:pt idx="16">
                  <c:v>-184.98104587753039</c:v>
                </c:pt>
                <c:pt idx="17">
                  <c:v>-164.77300483946902</c:v>
                </c:pt>
                <c:pt idx="18">
                  <c:v>74.895173186051068</c:v>
                </c:pt>
                <c:pt idx="19">
                  <c:v>64.207188496880633</c:v>
                </c:pt>
                <c:pt idx="20">
                  <c:v>77.154524844750483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92-49DD-B716-23FD62C5AC3B}"/>
            </c:ext>
          </c:extLst>
        </c:ser>
        <c:ser>
          <c:idx val="2"/>
          <c:order val="1"/>
          <c:tx>
            <c:strRef>
              <c:f>Summary!$B$87</c:f>
              <c:strCache>
                <c:ptCount val="1"/>
                <c:pt idx="0">
                  <c:v>Coal &amp; Gas Variable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Summary!$D$83:$X$83</c:f>
              <c:numCache>
                <c:formatCode>0_);[Red]\(0\)</c:formatCode>
                <c:ptCount val="21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</c:numCache>
            </c:numRef>
          </c:cat>
          <c:val>
            <c:numRef>
              <c:f>Summary!$D$87:$X$87</c:f>
              <c:numCache>
                <c:formatCode>"$"#,##0_);[Red]\("$"#,##0\)</c:formatCode>
                <c:ptCount val="21"/>
                <c:pt idx="0">
                  <c:v>-0.9557560158201559</c:v>
                </c:pt>
                <c:pt idx="1">
                  <c:v>-2.3933668995716992</c:v>
                </c:pt>
                <c:pt idx="2">
                  <c:v>-2.3263745943787884</c:v>
                </c:pt>
                <c:pt idx="3">
                  <c:v>-1.1106772766292945</c:v>
                </c:pt>
                <c:pt idx="4">
                  <c:v>7.2760133379454768</c:v>
                </c:pt>
                <c:pt idx="5">
                  <c:v>413.40949767010653</c:v>
                </c:pt>
                <c:pt idx="6">
                  <c:v>392.67540430522507</c:v>
                </c:pt>
                <c:pt idx="7">
                  <c:v>435.30604101825952</c:v>
                </c:pt>
                <c:pt idx="8">
                  <c:v>380.31103271477923</c:v>
                </c:pt>
                <c:pt idx="9">
                  <c:v>461.57482108867509</c:v>
                </c:pt>
                <c:pt idx="10">
                  <c:v>472.68889956671774</c:v>
                </c:pt>
                <c:pt idx="11">
                  <c:v>480.35231807066077</c:v>
                </c:pt>
                <c:pt idx="12">
                  <c:v>434.8898166725786</c:v>
                </c:pt>
                <c:pt idx="13">
                  <c:v>523.13335602210975</c:v>
                </c:pt>
                <c:pt idx="14">
                  <c:v>536.79248360085751</c:v>
                </c:pt>
                <c:pt idx="15">
                  <c:v>636.97806798719989</c:v>
                </c:pt>
                <c:pt idx="16">
                  <c:v>622.01589481458291</c:v>
                </c:pt>
                <c:pt idx="17">
                  <c:v>69.563429770728419</c:v>
                </c:pt>
                <c:pt idx="18">
                  <c:v>88.964571612476462</c:v>
                </c:pt>
                <c:pt idx="19">
                  <c:v>104.30992030663806</c:v>
                </c:pt>
                <c:pt idx="20">
                  <c:v>74.196940575782676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092-49DD-B716-23FD62C5AC3B}"/>
            </c:ext>
          </c:extLst>
        </c:ser>
        <c:ser>
          <c:idx val="1"/>
          <c:order val="2"/>
          <c:tx>
            <c:strRef>
              <c:f>Summary!$B$86</c:f>
              <c:strCache>
                <c:ptCount val="1"/>
                <c:pt idx="0">
                  <c:v>Proxy Resource Costs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Summary!$D$83:$X$83</c:f>
              <c:numCache>
                <c:formatCode>0_);[Red]\(0\)</c:formatCode>
                <c:ptCount val="21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</c:numCache>
            </c:numRef>
          </c:cat>
          <c:val>
            <c:numRef>
              <c:f>Summary!$D$86:$X$86</c:f>
              <c:numCache>
                <c:formatCode>"$"#,##0_);[Red]\("$"#,##0\)</c:formatCode>
                <c:ptCount val="21"/>
                <c:pt idx="0">
                  <c:v>2.3584538097964014E-2</c:v>
                </c:pt>
                <c:pt idx="1">
                  <c:v>1.7982065708714412E-2</c:v>
                </c:pt>
                <c:pt idx="2">
                  <c:v>0.14226880109726547</c:v>
                </c:pt>
                <c:pt idx="3">
                  <c:v>-2.1834418955600441</c:v>
                </c:pt>
                <c:pt idx="4">
                  <c:v>-1.7313656893996026</c:v>
                </c:pt>
                <c:pt idx="5">
                  <c:v>-1570.9027297722437</c:v>
                </c:pt>
                <c:pt idx="6">
                  <c:v>79.346123497977572</c:v>
                </c:pt>
                <c:pt idx="7">
                  <c:v>25.045935099380582</c:v>
                </c:pt>
                <c:pt idx="8">
                  <c:v>30.942615311218265</c:v>
                </c:pt>
                <c:pt idx="9">
                  <c:v>16.824535660928248</c:v>
                </c:pt>
                <c:pt idx="10">
                  <c:v>28.276578801696452</c:v>
                </c:pt>
                <c:pt idx="11">
                  <c:v>26.433587282113454</c:v>
                </c:pt>
                <c:pt idx="12">
                  <c:v>-4.2766851985145991</c:v>
                </c:pt>
                <c:pt idx="13">
                  <c:v>-14.80770492047138</c:v>
                </c:pt>
                <c:pt idx="14">
                  <c:v>-38.48403341792455</c:v>
                </c:pt>
                <c:pt idx="15">
                  <c:v>154.7351032309553</c:v>
                </c:pt>
                <c:pt idx="16">
                  <c:v>-29.797885795637978</c:v>
                </c:pt>
                <c:pt idx="17">
                  <c:v>-139.13296225916059</c:v>
                </c:pt>
                <c:pt idx="18">
                  <c:v>-180.65552776135956</c:v>
                </c:pt>
                <c:pt idx="19">
                  <c:v>-210.96845221364794</c:v>
                </c:pt>
                <c:pt idx="20">
                  <c:v>-162.52935444094788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092-49DD-B716-23FD62C5AC3B}"/>
            </c:ext>
          </c:extLst>
        </c:ser>
        <c:ser>
          <c:idx val="4"/>
          <c:order val="3"/>
          <c:tx>
            <c:strRef>
              <c:f>Summary!$B$88</c:f>
              <c:strCache>
                <c:ptCount val="1"/>
                <c:pt idx="0">
                  <c:v>Emissions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Summary!$D$83:$X$83</c:f>
              <c:numCache>
                <c:formatCode>0_);[Red]\(0\)</c:formatCode>
                <c:ptCount val="21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</c:numCache>
            </c:numRef>
          </c:cat>
          <c:val>
            <c:numRef>
              <c:f>Summary!$D$88:$X$88</c:f>
              <c:numCache>
                <c:formatCode>"$"#,##0_);[Red]\("$"#,##0\)</c:formatCode>
                <c:ptCount val="21"/>
                <c:pt idx="0">
                  <c:v>-0.2812062271778899</c:v>
                </c:pt>
                <c:pt idx="1">
                  <c:v>-9.9667063614482743E-2</c:v>
                </c:pt>
                <c:pt idx="2">
                  <c:v>-4.2926831326887793E-2</c:v>
                </c:pt>
                <c:pt idx="3">
                  <c:v>-2.7204840526939833E-2</c:v>
                </c:pt>
                <c:pt idx="4">
                  <c:v>2.1424168321999837E-4</c:v>
                </c:pt>
                <c:pt idx="5">
                  <c:v>0.89830335703501052</c:v>
                </c:pt>
                <c:pt idx="6">
                  <c:v>1.2426405137950003</c:v>
                </c:pt>
                <c:pt idx="7">
                  <c:v>-0.72057909608390913</c:v>
                </c:pt>
                <c:pt idx="8">
                  <c:v>-0.16649976512388998</c:v>
                </c:pt>
                <c:pt idx="9">
                  <c:v>0.16032593697839026</c:v>
                </c:pt>
                <c:pt idx="10">
                  <c:v>0.1883716572487506</c:v>
                </c:pt>
                <c:pt idx="11">
                  <c:v>0.37620050671019012</c:v>
                </c:pt>
                <c:pt idx="12">
                  <c:v>0.25635002321798028</c:v>
                </c:pt>
                <c:pt idx="13">
                  <c:v>0.66141504145329999</c:v>
                </c:pt>
                <c:pt idx="14">
                  <c:v>0.26435727420055</c:v>
                </c:pt>
                <c:pt idx="15">
                  <c:v>-7.5577527133200428E-3</c:v>
                </c:pt>
                <c:pt idx="16">
                  <c:v>1.1452432130980003E-2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092-49DD-B716-23FD62C5AC3B}"/>
            </c:ext>
          </c:extLst>
        </c:ser>
        <c:ser>
          <c:idx val="5"/>
          <c:order val="4"/>
          <c:tx>
            <c:strRef>
              <c:f>Summary!$B$89</c:f>
              <c:strCache>
                <c:ptCount val="1"/>
                <c:pt idx="0">
                  <c:v>Net Market Transactions</c:v>
                </c:pt>
              </c:strCache>
            </c:strRef>
          </c:tx>
          <c:spPr>
            <a:solidFill>
              <a:srgbClr val="00FF00"/>
            </a:solidFill>
            <a:ln>
              <a:noFill/>
            </a:ln>
            <a:effectLst/>
          </c:spPr>
          <c:invertIfNegative val="0"/>
          <c:cat>
            <c:numRef>
              <c:f>Summary!$D$83:$X$83</c:f>
              <c:numCache>
                <c:formatCode>0_);[Red]\(0\)</c:formatCode>
                <c:ptCount val="21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</c:numCache>
            </c:numRef>
          </c:cat>
          <c:val>
            <c:numRef>
              <c:f>Summary!$D$89:$X$89</c:f>
              <c:numCache>
                <c:formatCode>"$"#,##0_);[Red]\("$"#,##0\)</c:formatCode>
                <c:ptCount val="21"/>
                <c:pt idx="0">
                  <c:v>-2.7949716190009894</c:v>
                </c:pt>
                <c:pt idx="1">
                  <c:v>-1.1188634902874952</c:v>
                </c:pt>
                <c:pt idx="2">
                  <c:v>-0.95882931161125384</c:v>
                </c:pt>
                <c:pt idx="3">
                  <c:v>-2.5826288754728211</c:v>
                </c:pt>
                <c:pt idx="4">
                  <c:v>-2.1236580572721522</c:v>
                </c:pt>
                <c:pt idx="5">
                  <c:v>28.318007742606234</c:v>
                </c:pt>
                <c:pt idx="6">
                  <c:v>86.837367894601059</c:v>
                </c:pt>
                <c:pt idx="7">
                  <c:v>53.321231229981684</c:v>
                </c:pt>
                <c:pt idx="8">
                  <c:v>51.515913955639562</c:v>
                </c:pt>
                <c:pt idx="9">
                  <c:v>64.859410112657002</c:v>
                </c:pt>
                <c:pt idx="10">
                  <c:v>71.545939061924912</c:v>
                </c:pt>
                <c:pt idx="11">
                  <c:v>76.002879696159852</c:v>
                </c:pt>
                <c:pt idx="12">
                  <c:v>93.835815180214325</c:v>
                </c:pt>
                <c:pt idx="13">
                  <c:v>110.0140358016266</c:v>
                </c:pt>
                <c:pt idx="14">
                  <c:v>120.56209758711067</c:v>
                </c:pt>
                <c:pt idx="15">
                  <c:v>69.525458269502138</c:v>
                </c:pt>
                <c:pt idx="16">
                  <c:v>84.034070586866733</c:v>
                </c:pt>
                <c:pt idx="17">
                  <c:v>67.280457829261081</c:v>
                </c:pt>
                <c:pt idx="18">
                  <c:v>19.684280719963908</c:v>
                </c:pt>
                <c:pt idx="19">
                  <c:v>10.173343397989328</c:v>
                </c:pt>
                <c:pt idx="20">
                  <c:v>1.6333785773692284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092-49DD-B716-23FD62C5AC3B}"/>
            </c:ext>
          </c:extLst>
        </c:ser>
        <c:ser>
          <c:idx val="6"/>
          <c:order val="5"/>
          <c:tx>
            <c:strRef>
              <c:f>Summary!$B$85</c:f>
              <c:strCache>
                <c:ptCount val="1"/>
                <c:pt idx="0">
                  <c:v>Transmission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cat>
            <c:numRef>
              <c:f>Summary!$D$83:$X$83</c:f>
              <c:numCache>
                <c:formatCode>0_);[Red]\(0\)</c:formatCode>
                <c:ptCount val="21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</c:numCache>
            </c:numRef>
          </c:cat>
          <c:val>
            <c:numRef>
              <c:f>Summary!$D$85:$X$85</c:f>
              <c:numCache>
                <c:formatCode>"$"#,##0_);[Red]\("$"#,##0\)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7.5117051034807218</c:v>
                </c:pt>
                <c:pt idx="20">
                  <c:v>80.725573300310259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092-49DD-B716-23FD62C5AC3B}"/>
            </c:ext>
          </c:extLst>
        </c:ser>
        <c:ser>
          <c:idx val="3"/>
          <c:order val="6"/>
          <c:tx>
            <c:strRef>
              <c:f>Summary!$B$90</c:f>
              <c:strCache>
                <c:ptCount val="1"/>
                <c:pt idx="0">
                  <c:v>Risk Adjustment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val>
            <c:numRef>
              <c:f>Summary!$D$90:$X$90</c:f>
              <c:numCache>
                <c:formatCode>"$"#,##0_);[Red]\("$"#,##0\)</c:formatCode>
                <c:ptCount val="21"/>
                <c:pt idx="0">
                  <c:v>9.4068954982253068</c:v>
                </c:pt>
                <c:pt idx="1">
                  <c:v>-2.1553638075319448</c:v>
                </c:pt>
                <c:pt idx="2">
                  <c:v>19.214695181137305</c:v>
                </c:pt>
                <c:pt idx="3">
                  <c:v>12.446328793728238</c:v>
                </c:pt>
                <c:pt idx="4">
                  <c:v>25.813832572541333</c:v>
                </c:pt>
                <c:pt idx="5">
                  <c:v>2.8176718844927926</c:v>
                </c:pt>
                <c:pt idx="6">
                  <c:v>13.433457842779447</c:v>
                </c:pt>
                <c:pt idx="7">
                  <c:v>42.81699724084163</c:v>
                </c:pt>
                <c:pt idx="8">
                  <c:v>8.0792663298807561</c:v>
                </c:pt>
                <c:pt idx="9">
                  <c:v>9.2069034010781579</c:v>
                </c:pt>
                <c:pt idx="10">
                  <c:v>-10.162171835706506</c:v>
                </c:pt>
                <c:pt idx="11">
                  <c:v>-29.609181334538661</c:v>
                </c:pt>
                <c:pt idx="12">
                  <c:v>-33.704277026048757</c:v>
                </c:pt>
                <c:pt idx="13">
                  <c:v>-46.458358675027199</c:v>
                </c:pt>
                <c:pt idx="14">
                  <c:v>-23.020532926662156</c:v>
                </c:pt>
                <c:pt idx="15">
                  <c:v>-8.4968226345033031</c:v>
                </c:pt>
                <c:pt idx="16">
                  <c:v>17.063450073136579</c:v>
                </c:pt>
                <c:pt idx="17">
                  <c:v>37.665915809326464</c:v>
                </c:pt>
                <c:pt idx="18">
                  <c:v>16.101916758057854</c:v>
                </c:pt>
                <c:pt idx="19">
                  <c:v>27.627841525740479</c:v>
                </c:pt>
                <c:pt idx="20">
                  <c:v>-28.172540635387151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28-4555-9259-8FE0D82F90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858167503"/>
        <c:axId val="858167919"/>
      </c:barChart>
      <c:catAx>
        <c:axId val="858167503"/>
        <c:scaling>
          <c:orientation val="minMax"/>
        </c:scaling>
        <c:delete val="0"/>
        <c:axPos val="b"/>
        <c:numFmt formatCode="0_);[Red]\(0\)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58167919"/>
        <c:crosses val="autoZero"/>
        <c:auto val="1"/>
        <c:lblAlgn val="ctr"/>
        <c:lblOffset val="100"/>
        <c:noMultiLvlLbl val="0"/>
      </c:catAx>
      <c:valAx>
        <c:axId val="8581679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_);\(&quot;$&quot;#,##0\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581675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4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/>
              <a:t>Net Difference In Total System Cost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40" b="0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238543822010683"/>
          <c:y val="0.1532785450998953"/>
          <c:w val="0.85372748660263376"/>
          <c:h val="0.53396813103280127"/>
        </c:manualLayout>
      </c:layout>
      <c:lineChart>
        <c:grouping val="standard"/>
        <c:varyColors val="0"/>
        <c:ser>
          <c:idx val="0"/>
          <c:order val="0"/>
          <c:tx>
            <c:strRef>
              <c:f>Summary!$B$91</c:f>
              <c:strCache>
                <c:ptCount val="1"/>
                <c:pt idx="0">
                  <c:v>Net Cost/(Benefit)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Summary!$D$83:$AC$83</c:f>
              <c:numCache>
                <c:formatCode>0_);[Red]\(0\)</c:formatCode>
                <c:ptCount val="26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  <c:pt idx="21">
                  <c:v>2046</c:v>
                </c:pt>
                <c:pt idx="22">
                  <c:v>2047</c:v>
                </c:pt>
                <c:pt idx="23">
                  <c:v>2048</c:v>
                </c:pt>
                <c:pt idx="24">
                  <c:v>2049</c:v>
                </c:pt>
                <c:pt idx="25">
                  <c:v>2050</c:v>
                </c:pt>
              </c:numCache>
            </c:numRef>
          </c:cat>
          <c:val>
            <c:numRef>
              <c:f>Summary!$D$91:$AC$91</c:f>
              <c:numCache>
                <c:formatCode>"$"#,##0_);[Red]\("$"#,##0\)</c:formatCode>
                <c:ptCount val="26"/>
                <c:pt idx="0">
                  <c:v>5.3985461743242356</c:v>
                </c:pt>
                <c:pt idx="1">
                  <c:v>-5.7492791952969071</c:v>
                </c:pt>
                <c:pt idx="2">
                  <c:v>16.028833244917642</c:v>
                </c:pt>
                <c:pt idx="3">
                  <c:v>8.0448116628852588</c:v>
                </c:pt>
                <c:pt idx="4">
                  <c:v>28.261148152950195</c:v>
                </c:pt>
                <c:pt idx="5">
                  <c:v>-1234.2726068182981</c:v>
                </c:pt>
                <c:pt idx="6">
                  <c:v>417.06699989164645</c:v>
                </c:pt>
                <c:pt idx="7">
                  <c:v>442.13752131677393</c:v>
                </c:pt>
                <c:pt idx="8">
                  <c:v>337.6895800341776</c:v>
                </c:pt>
                <c:pt idx="9">
                  <c:v>413.0432128869565</c:v>
                </c:pt>
                <c:pt idx="10">
                  <c:v>418.03890150282353</c:v>
                </c:pt>
                <c:pt idx="11">
                  <c:v>407.366387119298</c:v>
                </c:pt>
                <c:pt idx="12">
                  <c:v>338.39415008096046</c:v>
                </c:pt>
                <c:pt idx="13">
                  <c:v>417.08254708620291</c:v>
                </c:pt>
                <c:pt idx="14">
                  <c:v>425.73918731634774</c:v>
                </c:pt>
                <c:pt idx="15">
                  <c:v>694.994621045249</c:v>
                </c:pt>
                <c:pt idx="16">
                  <c:v>508.34593623354885</c:v>
                </c:pt>
                <c:pt idx="17">
                  <c:v>-129.39616368931365</c:v>
                </c:pt>
                <c:pt idx="18">
                  <c:v>18.990414515189727</c:v>
                </c:pt>
                <c:pt idx="19">
                  <c:v>2.861546617081288</c:v>
                </c:pt>
                <c:pt idx="20">
                  <c:v>43.008522221877612</c:v>
                </c:pt>
                <c:pt idx="21">
                  <c:v>43.008522221877612</c:v>
                </c:pt>
                <c:pt idx="22">
                  <c:v>43.008522221877612</c:v>
                </c:pt>
                <c:pt idx="23">
                  <c:v>43.008522221877612</c:v>
                </c:pt>
                <c:pt idx="24">
                  <c:v>43.008522221877612</c:v>
                </c:pt>
                <c:pt idx="25">
                  <c:v>43.008522221877612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BE4-42FA-BA1C-82E28E471DDD}"/>
            </c:ext>
          </c:extLst>
        </c:ser>
        <c:ser>
          <c:idx val="1"/>
          <c:order val="1"/>
          <c:tx>
            <c:strRef>
              <c:f>Summary!$B$93</c:f>
              <c:strCache>
                <c:ptCount val="1"/>
                <c:pt idx="0">
                  <c:v>Cumulative PVRR(d)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dLbls>
            <c:dLbl>
              <c:idx val="25"/>
              <c:layout>
                <c:manualLayout>
                  <c:x val="-7.407407407407407E-2"/>
                  <c:y val="-0.10069444444444448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623-47D8-ACB1-5C2B083DD13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Summary!$D$83:$AC$83</c:f>
              <c:numCache>
                <c:formatCode>0_);[Red]\(0\)</c:formatCode>
                <c:ptCount val="26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  <c:pt idx="21">
                  <c:v>2046</c:v>
                </c:pt>
                <c:pt idx="22">
                  <c:v>2047</c:v>
                </c:pt>
                <c:pt idx="23">
                  <c:v>2048</c:v>
                </c:pt>
                <c:pt idx="24">
                  <c:v>2049</c:v>
                </c:pt>
                <c:pt idx="25">
                  <c:v>2050</c:v>
                </c:pt>
              </c:numCache>
            </c:numRef>
          </c:cat>
          <c:val>
            <c:numRef>
              <c:f>Summary!$D$93:$AC$93</c:f>
              <c:numCache>
                <c:formatCode>"$"#,##0_);[Red]\("$"#,##0\)</c:formatCode>
                <c:ptCount val="26"/>
                <c:pt idx="0">
                  <c:v>-5.3985461743242356</c:v>
                </c:pt>
                <c:pt idx="1">
                  <c:v>-5.5720948678179318E-3</c:v>
                </c:pt>
                <c:pt idx="2">
                  <c:v>13.308838716221784</c:v>
                </c:pt>
                <c:pt idx="3">
                  <c:v>19.590520574234933</c:v>
                </c:pt>
                <c:pt idx="4">
                  <c:v>40.334394861100144</c:v>
                </c:pt>
                <c:pt idx="5">
                  <c:v>-811.2960420666609</c:v>
                </c:pt>
                <c:pt idx="6">
                  <c:v>-540.7844215356555</c:v>
                </c:pt>
                <c:pt idx="7">
                  <c:v>-271.2107433908505</c:v>
                </c:pt>
                <c:pt idx="8">
                  <c:v>-77.667601855040161</c:v>
                </c:pt>
                <c:pt idx="9">
                  <c:v>144.86601694305526</c:v>
                </c:pt>
                <c:pt idx="10">
                  <c:v>356.58356321011837</c:v>
                </c:pt>
                <c:pt idx="11">
                  <c:v>550.52265591358002</c:v>
                </c:pt>
                <c:pt idx="12">
                  <c:v>701.96350253335197</c:v>
                </c:pt>
                <c:pt idx="13">
                  <c:v>877.42515424895691</c:v>
                </c:pt>
                <c:pt idx="14">
                  <c:v>1045.7870615489164</c:v>
                </c:pt>
                <c:pt idx="15">
                  <c:v>1304.1449150125397</c:v>
                </c:pt>
                <c:pt idx="16">
                  <c:v>1481.7844363958484</c:v>
                </c:pt>
                <c:pt idx="17">
                  <c:v>1439.2792766288405</c:v>
                </c:pt>
                <c:pt idx="18">
                  <c:v>1445.143286743566</c:v>
                </c:pt>
                <c:pt idx="19">
                  <c:v>1445.9739042985927</c:v>
                </c:pt>
                <c:pt idx="20">
                  <c:v>1457.7092210083615</c:v>
                </c:pt>
                <c:pt idx="21">
                  <c:v>1468.7407275977287</c:v>
                </c:pt>
                <c:pt idx="22">
                  <c:v>1479.1106341491172</c:v>
                </c:pt>
                <c:pt idx="23">
                  <c:v>1488.8586192510054</c:v>
                </c:pt>
                <c:pt idx="24">
                  <c:v>1498.0219818209323</c:v>
                </c:pt>
                <c:pt idx="25">
                  <c:v>1506.6357838231195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BE4-42FA-BA1C-82E28E471D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58167503"/>
        <c:axId val="858167919"/>
      </c:lineChart>
      <c:catAx>
        <c:axId val="858167503"/>
        <c:scaling>
          <c:orientation val="minMax"/>
        </c:scaling>
        <c:delete val="0"/>
        <c:axPos val="b"/>
        <c:numFmt formatCode="0_);[Red]\(0\)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58167919"/>
        <c:crosses val="autoZero"/>
        <c:auto val="1"/>
        <c:lblAlgn val="ctr"/>
        <c:lblOffset val="100"/>
        <c:noMultiLvlLbl val="0"/>
      </c:catAx>
      <c:valAx>
        <c:axId val="8581679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_);\(&quot;$&quot;#,##0\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581675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lang="en-US" sz="1200" b="0" i="0" u="none" strike="noStrike" kern="1200" baseline="0">
          <a:solidFill>
            <a:sysClr val="windowText" lastClr="000000"/>
          </a:solidFill>
          <a:latin typeface="Times New Roman" panose="02020603050405020304" pitchFamily="18" charset="0"/>
          <a:ea typeface="+mn-ea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57149</xdr:colOff>
      <xdr:row>111</xdr:row>
      <xdr:rowOff>85725</xdr:rowOff>
    </xdr:from>
    <xdr:to>
      <xdr:col>10</xdr:col>
      <xdr:colOff>311945</xdr:colOff>
      <xdr:row>130</xdr:row>
      <xdr:rowOff>123825</xdr:rowOff>
    </xdr:to>
    <xdr:grpSp>
      <xdr:nvGrpSpPr>
        <xdr:cNvPr id="5" name="Group 4">
          <a:extLst>
            <a:ext uri="{FF2B5EF4-FFF2-40B4-BE49-F238E27FC236}">
              <a16:creationId xmlns:a16="http://schemas.microsoft.com/office/drawing/2014/main" id="{B7AA6001-9BE7-FE0C-BEB9-528B980B2979}"/>
            </a:ext>
          </a:extLst>
        </xdr:cNvPr>
        <xdr:cNvGrpSpPr/>
      </xdr:nvGrpSpPr>
      <xdr:grpSpPr>
        <a:xfrm>
          <a:off x="666749" y="21364575"/>
          <a:ext cx="12056271" cy="3657600"/>
          <a:chOff x="664368" y="21207413"/>
          <a:chExt cx="12053890" cy="3657600"/>
        </a:xfrm>
      </xdr:grpSpPr>
      <xdr:graphicFrame macro="">
        <xdr:nvGraphicFramePr>
          <xdr:cNvPr id="3" name="Chart 2">
            <a:extLst>
              <a:ext uri="{FF2B5EF4-FFF2-40B4-BE49-F238E27FC236}">
                <a16:creationId xmlns:a16="http://schemas.microsoft.com/office/drawing/2014/main" id="{AD7DE530-45C6-49AD-A9CF-5DFE0E2487E0}"/>
              </a:ext>
            </a:extLst>
          </xdr:cNvPr>
          <xdr:cNvGraphicFramePr>
            <a:graphicFrameLocks/>
          </xdr:cNvGraphicFramePr>
        </xdr:nvGraphicFramePr>
        <xdr:xfrm>
          <a:off x="664368" y="21207413"/>
          <a:ext cx="6557963" cy="36576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4" name="Chart 3">
            <a:extLst>
              <a:ext uri="{FF2B5EF4-FFF2-40B4-BE49-F238E27FC236}">
                <a16:creationId xmlns:a16="http://schemas.microsoft.com/office/drawing/2014/main" id="{700C198D-5241-478B-9202-4B365A000073}"/>
              </a:ext>
            </a:extLst>
          </xdr:cNvPr>
          <xdr:cNvGraphicFramePr>
            <a:graphicFrameLocks/>
          </xdr:cNvGraphicFramePr>
        </xdr:nvGraphicFramePr>
        <xdr:xfrm>
          <a:off x="7231858" y="21207413"/>
          <a:ext cx="5486400" cy="36576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2B5D82-80B6-43FF-8D4D-D9013886851A}">
  <sheetPr codeName="Sheet5"/>
  <dimension ref="A1:A4"/>
  <sheetViews>
    <sheetView tabSelected="1" zoomScaleNormal="100" workbookViewId="0"/>
  </sheetViews>
  <sheetFormatPr defaultRowHeight="15" x14ac:dyDescent="0.25"/>
  <cols>
    <col min="1" max="16384" width="9.140625" style="10"/>
  </cols>
  <sheetData>
    <row r="1" spans="1:1" x14ac:dyDescent="0.25">
      <c r="A1" s="9" t="s">
        <v>113</v>
      </c>
    </row>
    <row r="2" spans="1:1" x14ac:dyDescent="0.25">
      <c r="A2" s="9" t="s">
        <v>114</v>
      </c>
    </row>
    <row r="3" spans="1:1" x14ac:dyDescent="0.25">
      <c r="A3" s="9" t="s">
        <v>115</v>
      </c>
    </row>
    <row r="4" spans="1:1" x14ac:dyDescent="0.25">
      <c r="A4" s="9" t="s">
        <v>116</v>
      </c>
    </row>
  </sheetData>
  <hyperlinks>
    <hyperlink ref="A1" location="'Summary'!A1" display="Summary" xr:uid="{83D0B44F-644D-49C9-AA76-4EE374B91116}"/>
    <hyperlink ref="A2" location="'Delta'!A1" display="Delta" xr:uid="{40D352D7-230C-4968-81D0-2ADD0C5132EC}"/>
    <hyperlink ref="A3" location="'Change'!A1" display="Change" xr:uid="{AE099117-9DB4-4E6A-AA93-DE2A2AECA8BE}"/>
    <hyperlink ref="A4" location="'Base'!A1" display="Base" xr:uid="{1B146D29-2550-4E05-905E-4200A83CD4EC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C137EF-9C35-44C0-8223-5FCF21526194}">
  <sheetPr codeName="Sheet1"/>
  <dimension ref="B1:AH147"/>
  <sheetViews>
    <sheetView zoomScaleNormal="100" workbookViewId="0"/>
  </sheetViews>
  <sheetFormatPr defaultRowHeight="15" x14ac:dyDescent="0.25"/>
  <cols>
    <col min="1" max="1" width="9.140625" style="10"/>
    <col min="2" max="2" width="73.7109375" style="10" customWidth="1"/>
    <col min="3" max="3" width="15.28515625" style="10" bestFit="1" customWidth="1"/>
    <col min="4" max="4" width="12.5703125" style="10" customWidth="1"/>
    <col min="5" max="5" width="11.5703125" style="10" bestFit="1" customWidth="1"/>
    <col min="6" max="6" width="14.28515625" style="10" bestFit="1" customWidth="1"/>
    <col min="7" max="7" width="15.7109375" style="10" customWidth="1"/>
    <col min="8" max="11" width="11.28515625" style="10" bestFit="1" customWidth="1"/>
    <col min="12" max="23" width="12.7109375" style="10" bestFit="1" customWidth="1"/>
    <col min="24" max="29" width="12.7109375" style="10" customWidth="1"/>
    <col min="30" max="16384" width="9.140625" style="10"/>
  </cols>
  <sheetData>
    <row r="1" spans="2:29" ht="15.75" thickBot="1" x14ac:dyDescent="0.3">
      <c r="C1" s="14" t="s">
        <v>0</v>
      </c>
    </row>
    <row r="2" spans="2:29" ht="15.75" thickBot="1" x14ac:dyDescent="0.3">
      <c r="C2" s="15">
        <f>Change!C2</f>
        <v>6.3799999999999996E-2</v>
      </c>
    </row>
    <row r="4" spans="2:29" x14ac:dyDescent="0.25">
      <c r="B4" s="16" t="str">
        <f>Change!F1</f>
        <v>ST Cost Summary -25I.LP.ST.r21.NoCCUS.EP.2409MR.Integrated.166541 (LT. 166541 - 166828) v104.7</v>
      </c>
      <c r="C4" s="11" t="s">
        <v>3</v>
      </c>
      <c r="D4" s="12">
        <f>Change!D5</f>
        <v>2025</v>
      </c>
      <c r="E4" s="12">
        <f>Change!E5</f>
        <v>2026</v>
      </c>
      <c r="F4" s="12">
        <f>Change!F5</f>
        <v>2027</v>
      </c>
      <c r="G4" s="12">
        <f>Change!G5</f>
        <v>2028</v>
      </c>
      <c r="H4" s="12">
        <f>Change!H5</f>
        <v>2029</v>
      </c>
      <c r="I4" s="12">
        <f>Change!I5</f>
        <v>2030</v>
      </c>
      <c r="J4" s="12">
        <f>Change!J5</f>
        <v>2031</v>
      </c>
      <c r="K4" s="12">
        <f>Change!K5</f>
        <v>2032</v>
      </c>
      <c r="L4" s="12">
        <f>Change!L5</f>
        <v>2033</v>
      </c>
      <c r="M4" s="12">
        <f>Change!M5</f>
        <v>2034</v>
      </c>
      <c r="N4" s="12">
        <f>Change!N5</f>
        <v>2035</v>
      </c>
      <c r="O4" s="12">
        <f>Change!O5</f>
        <v>2036</v>
      </c>
      <c r="P4" s="12">
        <f>Change!P5</f>
        <v>2037</v>
      </c>
      <c r="Q4" s="12">
        <f>Change!Q5</f>
        <v>2038</v>
      </c>
      <c r="R4" s="12">
        <f>Change!R5</f>
        <v>2039</v>
      </c>
      <c r="S4" s="12">
        <f>Change!S5</f>
        <v>2040</v>
      </c>
      <c r="T4" s="12">
        <f>Change!T5</f>
        <v>2041</v>
      </c>
      <c r="U4" s="12">
        <f>Change!U5</f>
        <v>2042</v>
      </c>
      <c r="V4" s="12">
        <f>Change!V5</f>
        <v>2043</v>
      </c>
      <c r="W4" s="13">
        <f>Change!W5</f>
        <v>2044</v>
      </c>
      <c r="X4" s="13">
        <f>Change!X5</f>
        <v>2045</v>
      </c>
      <c r="Z4" s="10" t="s">
        <v>70</v>
      </c>
      <c r="AA4" s="10" t="s">
        <v>72</v>
      </c>
      <c r="AB4" s="10" t="s">
        <v>71</v>
      </c>
      <c r="AC4" s="10" t="s">
        <v>73</v>
      </c>
    </row>
    <row r="5" spans="2:29" x14ac:dyDescent="0.25">
      <c r="B5" s="10" t="s">
        <v>31</v>
      </c>
      <c r="C5" s="17">
        <f t="shared" ref="C5:C15" ca="1" si="0">NPV($C$2,D5:X5)</f>
        <v>2827.1130261922704</v>
      </c>
      <c r="D5" s="17">
        <f ca="1">IF(ISNUMBER($Z5),SUM(OFFSET(Change!D$1,$Z5-1,0,$AA5,1)),0)+IF(ISNUMBER($AB5),SUM(OFFSET(Change!D$1,$AB5-1,0,$AC5,1)),0)</f>
        <v>659.63047292160331</v>
      </c>
      <c r="E5" s="17">
        <f ca="1">IF(ISNUMBER($Z5),SUM(OFFSET(Change!E$1,$Z5-1,0,$AA5,1)),0)+IF(ISNUMBER($AB5),SUM(OFFSET(Change!E$1,$AB5-1,0,$AC5,1)),0)</f>
        <v>616.56950449894566</v>
      </c>
      <c r="F5" s="17">
        <f ca="1">IF(ISNUMBER($Z5),SUM(OFFSET(Change!F$1,$Z5-1,0,$AA5,1)),0)+IF(ISNUMBER($AB5),SUM(OFFSET(Change!F$1,$AB5-1,0,$AC5,1)),0)</f>
        <v>649.22866162662115</v>
      </c>
      <c r="G5" s="17">
        <f ca="1">IF(ISNUMBER($Z5),SUM(OFFSET(Change!G$1,$Z5-1,0,$AA5,1)),0)+IF(ISNUMBER($AB5),SUM(OFFSET(Change!G$1,$AB5-1,0,$AC5,1)),0)</f>
        <v>691.50816673806355</v>
      </c>
      <c r="H5" s="17">
        <f ca="1">IF(ISNUMBER($Z5),SUM(OFFSET(Change!H$1,$Z5-1,0,$AA5,1)),0)+IF(ISNUMBER($AB5),SUM(OFFSET(Change!H$1,$AB5-1,0,$AC5,1)),0)</f>
        <v>694.38872339763134</v>
      </c>
      <c r="I5" s="17">
        <f ca="1">IF(ISNUMBER($Z5),SUM(OFFSET(Change!I$1,$Z5-1,0,$AA5,1)),0)+IF(ISNUMBER($AB5),SUM(OFFSET(Change!I$1,$AB5-1,0,$AC5,1)),0)</f>
        <v>74.485962865351055</v>
      </c>
      <c r="J5" s="17">
        <f ca="1">IF(ISNUMBER($Z5),SUM(OFFSET(Change!J$1,$Z5-1,0,$AA5,1)),0)+IF(ISNUMBER($AB5),SUM(OFFSET(Change!J$1,$AB5-1,0,$AC5,1)),0)</f>
        <v>30.105733803393264</v>
      </c>
      <c r="K5" s="17">
        <f ca="1">IF(ISNUMBER($Z5),SUM(OFFSET(Change!K$1,$Z5-1,0,$AA5,1)),0)+IF(ISNUMBER($AB5),SUM(OFFSET(Change!K$1,$AB5-1,0,$AC5,1)),0)</f>
        <v>0.35895071722813016</v>
      </c>
      <c r="L5" s="17">
        <f ca="1">IF(ISNUMBER($Z5),SUM(OFFSET(Change!L$1,$Z5-1,0,$AA5,1)),0)+IF(ISNUMBER($AB5),SUM(OFFSET(Change!L$1,$AB5-1,0,$AC5,1)),0)</f>
        <v>0.36474811412642971</v>
      </c>
      <c r="M5" s="17">
        <f ca="1">IF(ISNUMBER($Z5),SUM(OFFSET(Change!M$1,$Z5-1,0,$AA5,1)),0)+IF(ISNUMBER($AB5),SUM(OFFSET(Change!M$1,$AB5-1,0,$AC5,1)),0)</f>
        <v>0.37686692775292918</v>
      </c>
      <c r="N5" s="17">
        <f ca="1">IF(ISNUMBER($Z5),SUM(OFFSET(Change!N$1,$Z5-1,0,$AA5,1)),0)+IF(ISNUMBER($AB5),SUM(OFFSET(Change!N$1,$AB5-1,0,$AC5,1)),0)</f>
        <v>0.3812193735959899</v>
      </c>
      <c r="O5" s="17">
        <f ca="1">IF(ISNUMBER($Z5),SUM(OFFSET(Change!O$1,$Z5-1,0,$AA5,1)),0)+IF(ISNUMBER($AB5),SUM(OFFSET(Change!O$1,$AB5-1,0,$AC5,1)),0)</f>
        <v>0.38893544735755992</v>
      </c>
      <c r="P5" s="17">
        <f ca="1">IF(ISNUMBER($Z5),SUM(OFFSET(Change!P$1,$Z5-1,0,$AA5,1)),0)+IF(ISNUMBER($AB5),SUM(OFFSET(Change!P$1,$AB5-1,0,$AC5,1)),0)</f>
        <v>0.40842819068228048</v>
      </c>
      <c r="Q5" s="17">
        <f ca="1">IF(ISNUMBER($Z5),SUM(OFFSET(Change!Q$1,$Z5-1,0,$AA5,1)),0)+IF(ISNUMBER($AB5),SUM(OFFSET(Change!Q$1,$AB5-1,0,$AC5,1)),0)</f>
        <v>0.42836610700614963</v>
      </c>
      <c r="R5" s="17">
        <f ca="1">IF(ISNUMBER($Z5),SUM(OFFSET(Change!R$1,$Z5-1,0,$AA5,1)),0)+IF(ISNUMBER($AB5),SUM(OFFSET(Change!R$1,$AB5-1,0,$AC5,1)),0)</f>
        <v>0.45105964070700044</v>
      </c>
      <c r="S5" s="17">
        <f ca="1">IF(ISNUMBER($Z5),SUM(OFFSET(Change!S$1,$Z5-1,0,$AA5,1)),0)+IF(ISNUMBER($AB5),SUM(OFFSET(Change!S$1,$AB5-1,0,$AC5,1)),0)</f>
        <v>0.4559062359230408</v>
      </c>
      <c r="T5" s="17">
        <f ca="1">IF(ISNUMBER($Z5),SUM(OFFSET(Change!T$1,$Z5-1,0,$AA5,1)),0)+IF(ISNUMBER($AB5),SUM(OFFSET(Change!T$1,$AB5-1,0,$AC5,1)),0)</f>
        <v>0.47481652988131057</v>
      </c>
      <c r="U5" s="17">
        <f ca="1">IF(ISNUMBER($Z5),SUM(OFFSET(Change!U$1,$Z5-1,0,$AA5,1)),0)+IF(ISNUMBER($AB5),SUM(OFFSET(Change!U$1,$AB5-1,0,$AC5,1)),0)</f>
        <v>0.46980838443326062</v>
      </c>
      <c r="V5" s="17">
        <f ca="1">IF(ISNUMBER($Z5),SUM(OFFSET(Change!V$1,$Z5-1,0,$AA5,1)),0)+IF(ISNUMBER($AB5),SUM(OFFSET(Change!V$1,$AB5-1,0,$AC5,1)),0)</f>
        <v>0.48896473145619923</v>
      </c>
      <c r="W5" s="17">
        <f ca="1">IF(ISNUMBER($Z5),SUM(OFFSET(Change!W$1,$Z5-1,0,$AA5,1)),0)+IF(ISNUMBER($AB5),SUM(OFFSET(Change!W$1,$AB5-1,0,$AC5,1)),0)</f>
        <v>0.29281578463113994</v>
      </c>
      <c r="X5" s="17">
        <f ca="1">IF(ISNUMBER($Z5),SUM(OFFSET(Change!X$1,$Z5-1,0,$AA5,1)),0)+IF(ISNUMBER($AB5),SUM(OFFSET(Change!X$1,$AB5-1,0,$AC5,1)),0)</f>
        <v>0.32780539629178018</v>
      </c>
      <c r="Z5" s="10">
        <v>13</v>
      </c>
      <c r="AA5" s="10">
        <v>2</v>
      </c>
    </row>
    <row r="6" spans="2:29" x14ac:dyDescent="0.25">
      <c r="B6" s="10" t="s">
        <v>67</v>
      </c>
      <c r="C6" s="17">
        <f t="shared" ca="1" si="0"/>
        <v>173.50550745545371</v>
      </c>
      <c r="D6" s="17">
        <f ca="1">IF(ISNUMBER($Z6),SUM(OFFSET(Change!D$1,$Z6-1,0,$AA6,1)),0)+IF(ISNUMBER($AB6),SUM(OFFSET(Change!D$1,$AB6-1,0,$AC6,1)),0)</f>
        <v>40.038836060344622</v>
      </c>
      <c r="E6" s="17">
        <f ca="1">IF(ISNUMBER($Z6),SUM(OFFSET(Change!E$1,$Z6-1,0,$AA6,1)),0)+IF(ISNUMBER($AB6),SUM(OFFSET(Change!E$1,$AB6-1,0,$AC6,1)),0)</f>
        <v>38.409867634427926</v>
      </c>
      <c r="F6" s="17">
        <f ca="1">IF(ISNUMBER($Z6),SUM(OFFSET(Change!F$1,$Z6-1,0,$AA6,1)),0)+IF(ISNUMBER($AB6),SUM(OFFSET(Change!F$1,$AB6-1,0,$AC6,1)),0)</f>
        <v>40.84465789617532</v>
      </c>
      <c r="G6" s="17">
        <f ca="1">IF(ISNUMBER($Z6),SUM(OFFSET(Change!G$1,$Z6-1,0,$AA6,1)),0)+IF(ISNUMBER($AB6),SUM(OFFSET(Change!G$1,$AB6-1,0,$AC6,1)),0)</f>
        <v>42.353604313642442</v>
      </c>
      <c r="H6" s="17">
        <f ca="1">IF(ISNUMBER($Z6),SUM(OFFSET(Change!H$1,$Z6-1,0,$AA6,1)),0)+IF(ISNUMBER($AB6),SUM(OFFSET(Change!H$1,$AB6-1,0,$AC6,1)),0)</f>
        <v>42.663177540140587</v>
      </c>
      <c r="I6" s="17">
        <f ca="1">IF(ISNUMBER($Z6),SUM(OFFSET(Change!I$1,$Z6-1,0,$AA6,1)),0)+IF(ISNUMBER($AB6),SUM(OFFSET(Change!I$1,$AB6-1,0,$AC6,1)),0)</f>
        <v>6.8958283313430062</v>
      </c>
      <c r="J6" s="17">
        <f ca="1">IF(ISNUMBER($Z6),SUM(OFFSET(Change!J$1,$Z6-1,0,$AA6,1)),0)+IF(ISNUMBER($AB6),SUM(OFFSET(Change!J$1,$AB6-1,0,$AC6,1)),0)</f>
        <v>4.3076397953220447</v>
      </c>
      <c r="K6" s="17">
        <f ca="1">IF(ISNUMBER($Z6),SUM(OFFSET(Change!K$1,$Z6-1,0,$AA6,1)),0)+IF(ISNUMBER($AB6),SUM(OFFSET(Change!K$1,$AB6-1,0,$AC6,1)),0)</f>
        <v>-0.69792089173354988</v>
      </c>
      <c r="L6" s="17">
        <f ca="1">IF(ISNUMBER($Z6),SUM(OFFSET(Change!L$1,$Z6-1,0,$AA6,1)),0)+IF(ISNUMBER($AB6),SUM(OFFSET(Change!L$1,$AB6-1,0,$AC6,1)),0)</f>
        <v>-0.70778720332154987</v>
      </c>
      <c r="M6" s="17">
        <f ca="1">IF(ISNUMBER($Z6),SUM(OFFSET(Change!M$1,$Z6-1,0,$AA6,1)),0)+IF(ISNUMBER($AB6),SUM(OFFSET(Change!M$1,$AB6-1,0,$AC6,1)),0)</f>
        <v>-0.7183109411059696</v>
      </c>
      <c r="N6" s="17">
        <f ca="1">IF(ISNUMBER($Z6),SUM(OFFSET(Change!N$1,$Z6-1,0,$AA6,1)),0)+IF(ISNUMBER($AB6),SUM(OFFSET(Change!N$1,$AB6-1,0,$AC6,1)),0)</f>
        <v>-0.72946233464498045</v>
      </c>
      <c r="O6" s="17">
        <f ca="1">IF(ISNUMBER($Z6),SUM(OFFSET(Change!O$1,$Z6-1,0,$AA6,1)),0)+IF(ISNUMBER($AB6),SUM(OFFSET(Change!O$1,$AB6-1,0,$AC6,1)),0)</f>
        <v>-0.74035627902115975</v>
      </c>
      <c r="P6" s="17">
        <f ca="1">IF(ISNUMBER($Z6),SUM(OFFSET(Change!P$1,$Z6-1,0,$AA6,1)),0)+IF(ISNUMBER($AB6),SUM(OFFSET(Change!P$1,$AB6-1,0,$AC6,1)),0)</f>
        <v>-0.7675429490161999</v>
      </c>
      <c r="Q6" s="17">
        <f ca="1">IF(ISNUMBER($Z6),SUM(OFFSET(Change!Q$1,$Z6-1,0,$AA6,1)),0)+IF(ISNUMBER($AB6),SUM(OFFSET(Change!Q$1,$AB6-1,0,$AC6,1)),0)</f>
        <v>-0.77898375212693949</v>
      </c>
      <c r="R6" s="17">
        <f ca="1">IF(ISNUMBER($Z6),SUM(OFFSET(Change!R$1,$Z6-1,0,$AA6,1)),0)+IF(ISNUMBER($AB6),SUM(OFFSET(Change!R$1,$AB6-1,0,$AC6,1)),0)</f>
        <v>-0.78898757982111956</v>
      </c>
      <c r="S6" s="17">
        <f ca="1">IF(ISNUMBER($Z6),SUM(OFFSET(Change!S$1,$Z6-1,0,$AA6,1)),0)+IF(ISNUMBER($AB6),SUM(OFFSET(Change!S$1,$AB6-1,0,$AC6,1)),0)</f>
        <v>-0.82361227542469062</v>
      </c>
      <c r="T6" s="17">
        <f ca="1">IF(ISNUMBER($Z6),SUM(OFFSET(Change!T$1,$Z6-1,0,$AA6,1)),0)+IF(ISNUMBER($AB6),SUM(OFFSET(Change!T$1,$AB6-1,0,$AC6,1)),0)</f>
        <v>-0.83489027094604051</v>
      </c>
      <c r="U6" s="17">
        <f ca="1">IF(ISNUMBER($Z6),SUM(OFFSET(Change!U$1,$Z6-1,0,$AA6,1)),0)+IF(ISNUMBER($AB6),SUM(OFFSET(Change!U$1,$AB6-1,0,$AC6,1)),0)</f>
        <v>-0.65144469498828139</v>
      </c>
      <c r="V6" s="17">
        <f ca="1">IF(ISNUMBER($Z6),SUM(OFFSET(Change!V$1,$Z6-1,0,$AA6,1)),0)+IF(ISNUMBER($AB6),SUM(OFFSET(Change!V$1,$AB6-1,0,$AC6,1)),0)</f>
        <v>-0.69295271300217132</v>
      </c>
      <c r="W6" s="17">
        <f ca="1">IF(ISNUMBER($Z6),SUM(OFFSET(Change!W$1,$Z6-1,0,$AA6,1)),0)+IF(ISNUMBER($AB6),SUM(OFFSET(Change!W$1,$AB6-1,0,$AC6,1)),0)</f>
        <v>1.7103798315720002E-2</v>
      </c>
      <c r="X6" s="17">
        <f ca="1">IF(ISNUMBER($Z6),SUM(OFFSET(Change!X$1,$Z6-1,0,$AA6,1)),0)+IF(ISNUMBER($AB6),SUM(OFFSET(Change!X$1,$AB6-1,0,$AC6,1)),0)</f>
        <v>1.9346731275049999E-2</v>
      </c>
      <c r="Z6" s="10">
        <v>8</v>
      </c>
      <c r="AA6" s="10">
        <v>1</v>
      </c>
      <c r="AB6" s="10">
        <v>11</v>
      </c>
      <c r="AC6" s="10">
        <v>2</v>
      </c>
    </row>
    <row r="7" spans="2:29" x14ac:dyDescent="0.25">
      <c r="B7" s="10" t="s">
        <v>32</v>
      </c>
      <c r="C7" s="17">
        <f t="shared" ca="1" si="0"/>
        <v>4694.1707470442034</v>
      </c>
      <c r="D7" s="17">
        <f ca="1">IF(ISNUMBER($Z7),SUM(OFFSET(Change!D$1,$Z7-1,0,$AA7,1)),0)+IF(ISNUMBER($AB7),SUM(OFFSET(Change!D$1,$AB7-1,0,$AC7,1)),0)</f>
        <v>319.19416381385201</v>
      </c>
      <c r="E7" s="17">
        <f ca="1">IF(ISNUMBER($Z7),SUM(OFFSET(Change!E$1,$Z7-1,0,$AA7,1)),0)+IF(ISNUMBER($AB7),SUM(OFFSET(Change!E$1,$AB7-1,0,$AC7,1)),0)</f>
        <v>337.88541412625574</v>
      </c>
      <c r="F7" s="17">
        <f ca="1">IF(ISNUMBER($Z7),SUM(OFFSET(Change!F$1,$Z7-1,0,$AA7,1)),0)+IF(ISNUMBER($AB7),SUM(OFFSET(Change!F$1,$AB7-1,0,$AC7,1)),0)</f>
        <v>322.60794116154011</v>
      </c>
      <c r="G7" s="17">
        <f ca="1">IF(ISNUMBER($Z7),SUM(OFFSET(Change!G$1,$Z7-1,0,$AA7,1)),0)+IF(ISNUMBER($AB7),SUM(OFFSET(Change!G$1,$AB7-1,0,$AC7,1)),0)</f>
        <v>314.03139697600045</v>
      </c>
      <c r="H7" s="17">
        <f ca="1">IF(ISNUMBER($Z7),SUM(OFFSET(Change!H$1,$Z7-1,0,$AA7,1)),0)+IF(ISNUMBER($AB7),SUM(OFFSET(Change!H$1,$AB7-1,0,$AC7,1)),0)</f>
        <v>262.73206103577792</v>
      </c>
      <c r="I7" s="17">
        <f ca="1">IF(ISNUMBER($Z7),SUM(OFFSET(Change!I$1,$Z7-1,0,$AA7,1)),0)+IF(ISNUMBER($AB7),SUM(OFFSET(Change!I$1,$AB7-1,0,$AC7,1)),0)</f>
        <v>374.83251506769255</v>
      </c>
      <c r="J7" s="17">
        <f ca="1">IF(ISNUMBER($Z7),SUM(OFFSET(Change!J$1,$Z7-1,0,$AA7,1)),0)+IF(ISNUMBER($AB7),SUM(OFFSET(Change!J$1,$AB7-1,0,$AC7,1)),0)</f>
        <v>390.92154607273613</v>
      </c>
      <c r="K7" s="17">
        <f ca="1">IF(ISNUMBER($Z7),SUM(OFFSET(Change!K$1,$Z7-1,0,$AA7,1)),0)+IF(ISNUMBER($AB7),SUM(OFFSET(Change!K$1,$AB7-1,0,$AC7,1)),0)</f>
        <v>351.45200907765707</v>
      </c>
      <c r="L7" s="17">
        <f ca="1">IF(ISNUMBER($Z7),SUM(OFFSET(Change!L$1,$Z7-1,0,$AA7,1)),0)+IF(ISNUMBER($AB7),SUM(OFFSET(Change!L$1,$AB7-1,0,$AC7,1)),0)</f>
        <v>355.3884015696828</v>
      </c>
      <c r="M7" s="17">
        <f ca="1">IF(ISNUMBER($Z7),SUM(OFFSET(Change!M$1,$Z7-1,0,$AA7,1)),0)+IF(ISNUMBER($AB7),SUM(OFFSET(Change!M$1,$AB7-1,0,$AC7,1)),0)</f>
        <v>361.90626603051521</v>
      </c>
      <c r="N7" s="17">
        <f ca="1">IF(ISNUMBER($Z7),SUM(OFFSET(Change!N$1,$Z7-1,0,$AA7,1)),0)+IF(ISNUMBER($AB7),SUM(OFFSET(Change!N$1,$AB7-1,0,$AC7,1)),0)</f>
        <v>353.43461417872209</v>
      </c>
      <c r="O7" s="17">
        <f ca="1">IF(ISNUMBER($Z7),SUM(OFFSET(Change!O$1,$Z7-1,0,$AA7,1)),0)+IF(ISNUMBER($AB7),SUM(OFFSET(Change!O$1,$AB7-1,0,$AC7,1)),0)</f>
        <v>348.75980459235871</v>
      </c>
      <c r="P7" s="17">
        <f ca="1">IF(ISNUMBER($Z7),SUM(OFFSET(Change!P$1,$Z7-1,0,$AA7,1)),0)+IF(ISNUMBER($AB7),SUM(OFFSET(Change!P$1,$AB7-1,0,$AC7,1)),0)</f>
        <v>367.28615913585912</v>
      </c>
      <c r="Q7" s="17">
        <f ca="1">IF(ISNUMBER($Z7),SUM(OFFSET(Change!Q$1,$Z7-1,0,$AA7,1)),0)+IF(ISNUMBER($AB7),SUM(OFFSET(Change!Q$1,$AB7-1,0,$AC7,1)),0)</f>
        <v>423.21509742869313</v>
      </c>
      <c r="R7" s="17">
        <f ca="1">IF(ISNUMBER($Z7),SUM(OFFSET(Change!R$1,$Z7-1,0,$AA7,1)),0)+IF(ISNUMBER($AB7),SUM(OFFSET(Change!R$1,$AB7-1,0,$AC7,1)),0)</f>
        <v>492.54803750339869</v>
      </c>
      <c r="S7" s="17">
        <f ca="1">IF(ISNUMBER($Z7),SUM(OFFSET(Change!S$1,$Z7-1,0,$AA7,1)),0)+IF(ISNUMBER($AB7),SUM(OFFSET(Change!S$1,$AB7-1,0,$AC7,1)),0)</f>
        <v>604.46732096067319</v>
      </c>
      <c r="T7" s="17">
        <f ca="1">IF(ISNUMBER($Z7),SUM(OFFSET(Change!T$1,$Z7-1,0,$AA7,1)),0)+IF(ISNUMBER($AB7),SUM(OFFSET(Change!T$1,$AB7-1,0,$AC7,1)),0)</f>
        <v>658.9779952554818</v>
      </c>
      <c r="U7" s="17">
        <f ca="1">IF(ISNUMBER($Z7),SUM(OFFSET(Change!U$1,$Z7-1,0,$AA7,1)),0)+IF(ISNUMBER($AB7),SUM(OFFSET(Change!U$1,$AB7-1,0,$AC7,1)),0)</f>
        <v>666.88342359360308</v>
      </c>
      <c r="V7" s="17">
        <f ca="1">IF(ISNUMBER($Z7),SUM(OFFSET(Change!V$1,$Z7-1,0,$AA7,1)),0)+IF(ISNUMBER($AB7),SUM(OFFSET(Change!V$1,$AB7-1,0,$AC7,1)),0)</f>
        <v>732.68306455925028</v>
      </c>
      <c r="W7" s="17">
        <f ca="1">IF(ISNUMBER($Z7),SUM(OFFSET(Change!W$1,$Z7-1,0,$AA7,1)),0)+IF(ISNUMBER($AB7),SUM(OFFSET(Change!W$1,$AB7-1,0,$AC7,1)),0)</f>
        <v>842.05767379151587</v>
      </c>
      <c r="X7" s="17">
        <f ca="1">IF(ISNUMBER($Z7),SUM(OFFSET(Change!X$1,$Z7-1,0,$AA7,1)),0)+IF(ISNUMBER($AB7),SUM(OFFSET(Change!X$1,$AB7-1,0,$AC7,1)),0)</f>
        <v>870.18880286496233</v>
      </c>
      <c r="Z7" s="10">
        <v>23</v>
      </c>
      <c r="AA7" s="10">
        <v>2</v>
      </c>
    </row>
    <row r="8" spans="2:29" x14ac:dyDescent="0.25">
      <c r="B8" s="10" t="s">
        <v>7</v>
      </c>
      <c r="C8" s="17">
        <f t="shared" ca="1" si="0"/>
        <v>81.346869064177227</v>
      </c>
      <c r="D8" s="17">
        <f ca="1">IF(ISNUMBER($Z8),SUM(OFFSET(Change!D$1,$Z8-1,0,$AA8,1)),0)+IF(ISNUMBER($AB8),SUM(OFFSET(Change!D$1,$AB8-1,0,$AC8,1)),0)+Change!D21</f>
        <v>6.8240176188248816</v>
      </c>
      <c r="E8" s="17">
        <f ca="1">IF(ISNUMBER($Z8),SUM(OFFSET(Change!E$1,$Z8-1,0,$AA8,1)),0)+IF(ISNUMBER($AB8),SUM(OFFSET(Change!E$1,$AB8-1,0,$AC8,1)),0)+Change!E21</f>
        <v>6.7487777347678435</v>
      </c>
      <c r="F8" s="17">
        <f ca="1">IF(ISNUMBER($Z8),SUM(OFFSET(Change!F$1,$Z8-1,0,$AA8,1)),0)+IF(ISNUMBER($AB8),SUM(OFFSET(Change!F$1,$AB8-1,0,$AC8,1)),0)+Change!F21</f>
        <v>6.459476163181642</v>
      </c>
      <c r="G8" s="17">
        <f ca="1">IF(ISNUMBER($Z8),SUM(OFFSET(Change!G$1,$Z8-1,0,$AA8,1)),0)+IF(ISNUMBER($AB8),SUM(OFFSET(Change!G$1,$AB8-1,0,$AC8,1)),0)+Change!G21</f>
        <v>5.6437436389335698</v>
      </c>
      <c r="H8" s="17">
        <f ca="1">IF(ISNUMBER($Z8),SUM(OFFSET(Change!H$1,$Z8-1,0,$AA8,1)),0)+IF(ISNUMBER($AB8),SUM(OFFSET(Change!H$1,$AB8-1,0,$AC8,1)),0)+Change!H21</f>
        <v>4.4690240106113199</v>
      </c>
      <c r="I8" s="17">
        <f ca="1">IF(ISNUMBER($Z8),SUM(OFFSET(Change!I$1,$Z8-1,0,$AA8,1)),0)+IF(ISNUMBER($AB8),SUM(OFFSET(Change!I$1,$AB8-1,0,$AC8,1)),0)+Change!I21</f>
        <v>6.8346434174066086</v>
      </c>
      <c r="J8" s="17">
        <f ca="1">IF(ISNUMBER($Z8),SUM(OFFSET(Change!J$1,$Z8-1,0,$AA8,1)),0)+IF(ISNUMBER($AB8),SUM(OFFSET(Change!J$1,$AB8-1,0,$AC8,1)),0)+Change!J21</f>
        <v>7.3420293170353359</v>
      </c>
      <c r="K8" s="17">
        <f ca="1">IF(ISNUMBER($Z8),SUM(OFFSET(Change!K$1,$Z8-1,0,$AA8,1)),0)+IF(ISNUMBER($AB8),SUM(OFFSET(Change!K$1,$AB8-1,0,$AC8,1)),0)+Change!K21</f>
        <v>6.7137952960916305</v>
      </c>
      <c r="L8" s="17">
        <f ca="1">IF(ISNUMBER($Z8),SUM(OFFSET(Change!L$1,$Z8-1,0,$AA8,1)),0)+IF(ISNUMBER($AB8),SUM(OFFSET(Change!L$1,$AB8-1,0,$AC8,1)),0)+Change!L21</f>
        <v>6.6764506253405145</v>
      </c>
      <c r="M8" s="17">
        <f ca="1">IF(ISNUMBER($Z8),SUM(OFFSET(Change!M$1,$Z8-1,0,$AA8,1)),0)+IF(ISNUMBER($AB8),SUM(OFFSET(Change!M$1,$AB8-1,0,$AC8,1)),0)+Change!M21</f>
        <v>6.684589289750253</v>
      </c>
      <c r="N8" s="17">
        <f ca="1">IF(ISNUMBER($Z8),SUM(OFFSET(Change!N$1,$Z8-1,0,$AA8,1)),0)+IF(ISNUMBER($AB8),SUM(OFFSET(Change!N$1,$AB8-1,0,$AC8,1)),0)+Change!N21</f>
        <v>6.3827695638051258</v>
      </c>
      <c r="O8" s="17">
        <f ca="1">IF(ISNUMBER($Z8),SUM(OFFSET(Change!O$1,$Z8-1,0,$AA8,1)),0)+IF(ISNUMBER($AB8),SUM(OFFSET(Change!O$1,$AB8-1,0,$AC8,1)),0)+Change!O21</f>
        <v>6.330240105773286</v>
      </c>
      <c r="P8" s="17">
        <f ca="1">IF(ISNUMBER($Z8),SUM(OFFSET(Change!P$1,$Z8-1,0,$AA8,1)),0)+IF(ISNUMBER($AB8),SUM(OFFSET(Change!P$1,$AB8-1,0,$AC8,1)),0)+Change!P21</f>
        <v>6.4550039664059895</v>
      </c>
      <c r="Q8" s="17">
        <f ca="1">IF(ISNUMBER($Z8),SUM(OFFSET(Change!Q$1,$Z8-1,0,$AA8,1)),0)+IF(ISNUMBER($AB8),SUM(OFFSET(Change!Q$1,$AB8-1,0,$AC8,1)),0)+Change!Q21</f>
        <v>7.4556330813229144</v>
      </c>
      <c r="R8" s="17">
        <f ca="1">IF(ISNUMBER($Z8),SUM(OFFSET(Change!R$1,$Z8-1,0,$AA8,1)),0)+IF(ISNUMBER($AB8),SUM(OFFSET(Change!R$1,$AB8-1,0,$AC8,1)),0)+Change!R21</f>
        <v>8.6703181213108209</v>
      </c>
      <c r="S8" s="17">
        <f ca="1">IF(ISNUMBER($Z8),SUM(OFFSET(Change!S$1,$Z8-1,0,$AA8,1)),0)+IF(ISNUMBER($AB8),SUM(OFFSET(Change!S$1,$AB8-1,0,$AC8,1)),0)+Change!S21</f>
        <v>8.8132729072610374</v>
      </c>
      <c r="T8" s="17">
        <f ca="1">IF(ISNUMBER($Z8),SUM(OFFSET(Change!T$1,$Z8-1,0,$AA8,1)),0)+IF(ISNUMBER($AB8),SUM(OFFSET(Change!T$1,$AB8-1,0,$AC8,1)),0)+Change!T21</f>
        <v>9.5352256899602992</v>
      </c>
      <c r="U8" s="17">
        <f ca="1">IF(ISNUMBER($Z8),SUM(OFFSET(Change!U$1,$Z8-1,0,$AA8,1)),0)+IF(ISNUMBER($AB8),SUM(OFFSET(Change!U$1,$AB8-1,0,$AC8,1)),0)+Change!U21</f>
        <v>9.1573722836274065</v>
      </c>
      <c r="V8" s="17">
        <f ca="1">IF(ISNUMBER($Z8),SUM(OFFSET(Change!V$1,$Z8-1,0,$AA8,1)),0)+IF(ISNUMBER($AB8),SUM(OFFSET(Change!V$1,$AB8-1,0,$AC8,1)),0)+Change!V21</f>
        <v>10.048491968464532</v>
      </c>
      <c r="W8" s="17">
        <f ca="1">IF(ISNUMBER($Z8),SUM(OFFSET(Change!W$1,$Z8-1,0,$AA8,1)),0)+IF(ISNUMBER($AB8),SUM(OFFSET(Change!W$1,$AB8-1,0,$AC8,1)),0)+Change!W21</f>
        <v>11.71422816315169</v>
      </c>
      <c r="X8" s="17">
        <f ca="1">IF(ISNUMBER($Z8),SUM(OFFSET(Change!X$1,$Z8-1,0,$AA8,1)),0)+IF(ISNUMBER($AB8),SUM(OFFSET(Change!X$1,$AB8-1,0,$AC8,1)),0)+Change!X21</f>
        <v>11.34908366331865</v>
      </c>
      <c r="Z8" s="10">
        <v>17</v>
      </c>
      <c r="AA8" s="10">
        <v>1</v>
      </c>
      <c r="AB8" s="10">
        <v>19</v>
      </c>
      <c r="AC8" s="10">
        <v>1</v>
      </c>
    </row>
    <row r="9" spans="2:29" x14ac:dyDescent="0.25">
      <c r="B9" s="10" t="s">
        <v>33</v>
      </c>
      <c r="C9" s="17">
        <f t="shared" ca="1" si="0"/>
        <v>-8412.2244969085514</v>
      </c>
      <c r="D9" s="17">
        <f ca="1">IF(ISNUMBER($Z9),SUM(OFFSET(Change!D$1,$Z9-1,0,$AA9,1)),0)+IF(ISNUMBER($AB9),SUM(OFFSET(Change!D$1,$AB9-1,0,$AC9,1)),0)</f>
        <v>-223.24618576533257</v>
      </c>
      <c r="E9" s="17">
        <f ca="1">IF(ISNUMBER($Z9),SUM(OFFSET(Change!E$1,$Z9-1,0,$AA9,1)),0)+IF(ISNUMBER($AB9),SUM(OFFSET(Change!E$1,$AB9-1,0,$AC9,1)),0)</f>
        <v>-353.65653058398385</v>
      </c>
      <c r="F9" s="17">
        <f ca="1">IF(ISNUMBER($Z9),SUM(OFFSET(Change!F$1,$Z9-1,0,$AA9,1)),0)+IF(ISNUMBER($AB9),SUM(OFFSET(Change!F$1,$AB9-1,0,$AC9,1)),0)</f>
        <v>-397.94723925076016</v>
      </c>
      <c r="G9" s="17">
        <f ca="1">IF(ISNUMBER($Z9),SUM(OFFSET(Change!G$1,$Z9-1,0,$AA9,1)),0)+IF(ISNUMBER($AB9),SUM(OFFSET(Change!G$1,$AB9-1,0,$AC9,1)),0)</f>
        <v>-455.86438648236498</v>
      </c>
      <c r="H9" s="17">
        <f ca="1">IF(ISNUMBER($Z9),SUM(OFFSET(Change!H$1,$Z9-1,0,$AA9,1)),0)+IF(ISNUMBER($AB9),SUM(OFFSET(Change!H$1,$AB9-1,0,$AC9,1)),0)</f>
        <v>-567.53404528936733</v>
      </c>
      <c r="I9" s="17">
        <f ca="1">IF(ISNUMBER($Z9),SUM(OFFSET(Change!I$1,$Z9-1,0,$AA9,1)),0)+IF(ISNUMBER($AB9),SUM(OFFSET(Change!I$1,$AB9-1,0,$AC9,1)),0)</f>
        <v>-1135.0810578752801</v>
      </c>
      <c r="J9" s="17">
        <f ca="1">IF(ISNUMBER($Z9),SUM(OFFSET(Change!J$1,$Z9-1,0,$AA9,1)),0)+IF(ISNUMBER($AB9),SUM(OFFSET(Change!J$1,$AB9-1,0,$AC9,1)),0)</f>
        <v>-997.5170229477867</v>
      </c>
      <c r="K9" s="17">
        <f ca="1">IF(ISNUMBER($Z9),SUM(OFFSET(Change!K$1,$Z9-1,0,$AA9,1)),0)+IF(ISNUMBER($AB9),SUM(OFFSET(Change!K$1,$AB9-1,0,$AC9,1)),0)</f>
        <v>-1265.3247198479628</v>
      </c>
      <c r="L9" s="17">
        <f ca="1">IF(ISNUMBER($Z9),SUM(OFFSET(Change!L$1,$Z9-1,0,$AA9,1)),0)+IF(ISNUMBER($AB9),SUM(OFFSET(Change!L$1,$AB9-1,0,$AC9,1)),0)</f>
        <v>-1348.4434874243289</v>
      </c>
      <c r="M9" s="17">
        <f ca="1">IF(ISNUMBER($Z9),SUM(OFFSET(Change!M$1,$Z9-1,0,$AA9,1)),0)+IF(ISNUMBER($AB9),SUM(OFFSET(Change!M$1,$AB9-1,0,$AC9,1)),0)</f>
        <v>-1403.8949188297418</v>
      </c>
      <c r="N9" s="17">
        <f ca="1">IF(ISNUMBER($Z9),SUM(OFFSET(Change!N$1,$Z9-1,0,$AA9,1)),0)+IF(ISNUMBER($AB9),SUM(OFFSET(Change!N$1,$AB9-1,0,$AC9,1)),0)</f>
        <v>-1210.9874639900067</v>
      </c>
      <c r="O9" s="17">
        <f ca="1">IF(ISNUMBER($Z9),SUM(OFFSET(Change!O$1,$Z9-1,0,$AA9,1)),0)+IF(ISNUMBER($AB9),SUM(OFFSET(Change!O$1,$AB9-1,0,$AC9,1)),0)</f>
        <v>-1180.4165474587319</v>
      </c>
      <c r="P9" s="17">
        <f ca="1">IF(ISNUMBER($Z9),SUM(OFFSET(Change!P$1,$Z9-1,0,$AA9,1)),0)+IF(ISNUMBER($AB9),SUM(OFFSET(Change!P$1,$AB9-1,0,$AC9,1)),0)</f>
        <v>-1251.7011093169676</v>
      </c>
      <c r="Q9" s="17">
        <f ca="1">IF(ISNUMBER($Z9),SUM(OFFSET(Change!Q$1,$Z9-1,0,$AA9,1)),0)+IF(ISNUMBER($AB9),SUM(OFFSET(Change!Q$1,$AB9-1,0,$AC9,1)),0)</f>
        <v>-1294.9913771239528</v>
      </c>
      <c r="R9" s="17">
        <f ca="1">IF(ISNUMBER($Z9),SUM(OFFSET(Change!R$1,$Z9-1,0,$AA9,1)),0)+IF(ISNUMBER($AB9),SUM(OFFSET(Change!R$1,$AB9-1,0,$AC9,1)),0)</f>
        <v>-1276.5226812863127</v>
      </c>
      <c r="S9" s="17">
        <f ca="1">IF(ISNUMBER($Z9),SUM(OFFSET(Change!S$1,$Z9-1,0,$AA9,1)),0)+IF(ISNUMBER($AB9),SUM(OFFSET(Change!S$1,$AB9-1,0,$AC9,1)),0)</f>
        <v>-618.11849943749644</v>
      </c>
      <c r="T9" s="17">
        <f ca="1">IF(ISNUMBER($Z9),SUM(OFFSET(Change!T$1,$Z9-1,0,$AA9,1)),0)+IF(ISNUMBER($AB9),SUM(OFFSET(Change!T$1,$AB9-1,0,$AC9,1)),0)</f>
        <v>-385.78092534063359</v>
      </c>
      <c r="U9" s="17">
        <f ca="1">IF(ISNUMBER($Z9),SUM(OFFSET(Change!U$1,$Z9-1,0,$AA9,1)),0)+IF(ISNUMBER($AB9),SUM(OFFSET(Change!U$1,$AB9-1,0,$AC9,1)),0)</f>
        <v>-53.40472371335602</v>
      </c>
      <c r="V9" s="17">
        <f ca="1">IF(ISNUMBER($Z9),SUM(OFFSET(Change!V$1,$Z9-1,0,$AA9,1)),0)+IF(ISNUMBER($AB9),SUM(OFFSET(Change!V$1,$AB9-1,0,$AC9,1)),0)</f>
        <v>61.904059616013541</v>
      </c>
      <c r="W9" s="17">
        <f ca="1">IF(ISNUMBER($Z9),SUM(OFFSET(Change!W$1,$Z9-1,0,$AA9,1)),0)+IF(ISNUMBER($AB9),SUM(OFFSET(Change!W$1,$AB9-1,0,$AC9,1)),0)</f>
        <v>130.16017294500062</v>
      </c>
      <c r="X9" s="17">
        <f ca="1">IF(ISNUMBER($Z9),SUM(OFFSET(Change!X$1,$Z9-1,0,$AA9,1)),0)+IF(ISNUMBER($AB9),SUM(OFFSET(Change!X$1,$AB9-1,0,$AC9,1)),0)</f>
        <v>199.33604699151041</v>
      </c>
      <c r="Z9" s="10">
        <v>35</v>
      </c>
      <c r="AA9" s="18">
        <v>6</v>
      </c>
      <c r="AB9" s="18"/>
    </row>
    <row r="10" spans="2:29" x14ac:dyDescent="0.25">
      <c r="B10" s="10" t="s">
        <v>34</v>
      </c>
      <c r="C10" s="17">
        <f t="shared" ca="1" si="0"/>
        <v>2118.3596151094484</v>
      </c>
      <c r="D10" s="17">
        <f ca="1">IF(ISNUMBER($Z10),SUM(OFFSET(Change!D$1,$Z10-1,0,$AA10,1)),0)+IF(ISNUMBER($AB10),SUM(OFFSET(Change!D$1,$AB10-1,0,$AC10,1)),0)</f>
        <v>10.085855954045932</v>
      </c>
      <c r="E10" s="17">
        <f ca="1">IF(ISNUMBER($Z10),SUM(OFFSET(Change!E$1,$Z10-1,0,$AA10,1)),0)+IF(ISNUMBER($AB10),SUM(OFFSET(Change!E$1,$AB10-1,0,$AC10,1)),0)</f>
        <v>19.82487379464105</v>
      </c>
      <c r="F10" s="17">
        <f ca="1">IF(ISNUMBER($Z10),SUM(OFFSET(Change!F$1,$Z10-1,0,$AA10,1)),0)+IF(ISNUMBER($AB10),SUM(OFFSET(Change!F$1,$AB10-1,0,$AC10,1)),0)</f>
        <v>37.222668210453151</v>
      </c>
      <c r="G10" s="17">
        <f ca="1">IF(ISNUMBER($Z10),SUM(OFFSET(Change!G$1,$Z10-1,0,$AA10,1)),0)+IF(ISNUMBER($AB10),SUM(OFFSET(Change!G$1,$AB10-1,0,$AC10,1)),0)</f>
        <v>55.411090533306563</v>
      </c>
      <c r="H10" s="17">
        <f ca="1">IF(ISNUMBER($Z10),SUM(OFFSET(Change!H$1,$Z10-1,0,$AA10,1)),0)+IF(ISNUMBER($AB10),SUM(OFFSET(Change!H$1,$AB10-1,0,$AC10,1)),0)</f>
        <v>75.678365433154454</v>
      </c>
      <c r="I10" s="17">
        <f ca="1">IF(ISNUMBER($Z10),SUM(OFFSET(Change!I$1,$Z10-1,0,$AA10,1)),0)+IF(ISNUMBER($AB10),SUM(OFFSET(Change!I$1,$AB10-1,0,$AC10,1)),0)</f>
        <v>98.269015344227029</v>
      </c>
      <c r="J10" s="17">
        <f ca="1">IF(ISNUMBER($Z10),SUM(OFFSET(Change!J$1,$Z10-1,0,$AA10,1)),0)+IF(ISNUMBER($AB10),SUM(OFFSET(Change!J$1,$AB10-1,0,$AC10,1)),0)</f>
        <v>113.35216787758907</v>
      </c>
      <c r="K10" s="17">
        <f ca="1">IF(ISNUMBER($Z10),SUM(OFFSET(Change!K$1,$Z10-1,0,$AA10,1)),0)+IF(ISNUMBER($AB10),SUM(OFFSET(Change!K$1,$AB10-1,0,$AC10,1)),0)</f>
        <v>142.70531381514297</v>
      </c>
      <c r="L10" s="17">
        <f ca="1">IF(ISNUMBER($Z10),SUM(OFFSET(Change!L$1,$Z10-1,0,$AA10,1)),0)+IF(ISNUMBER($AB10),SUM(OFFSET(Change!L$1,$AB10-1,0,$AC10,1)),0)</f>
        <v>172.38078410513518</v>
      </c>
      <c r="M10" s="17">
        <f ca="1">IF(ISNUMBER($Z10),SUM(OFFSET(Change!M$1,$Z10-1,0,$AA10,1)),0)+IF(ISNUMBER($AB10),SUM(OFFSET(Change!M$1,$AB10-1,0,$AC10,1)),0)</f>
        <v>200.30880766828582</v>
      </c>
      <c r="N10" s="17">
        <f ca="1">IF(ISNUMBER($Z10),SUM(OFFSET(Change!N$1,$Z10-1,0,$AA10,1)),0)+IF(ISNUMBER($AB10),SUM(OFFSET(Change!N$1,$AB10-1,0,$AC10,1)),0)</f>
        <v>230.77878768995927</v>
      </c>
      <c r="O10" s="17">
        <f ca="1">IF(ISNUMBER($Z10),SUM(OFFSET(Change!O$1,$Z10-1,0,$AA10,1)),0)+IF(ISNUMBER($AB10),SUM(OFFSET(Change!O$1,$AB10-1,0,$AC10,1)),0)</f>
        <v>258.63386872955323</v>
      </c>
      <c r="P10" s="17">
        <f ca="1">IF(ISNUMBER($Z10),SUM(OFFSET(Change!P$1,$Z10-1,0,$AA10,1)),0)+IF(ISNUMBER($AB10),SUM(OFFSET(Change!P$1,$AB10-1,0,$AC10,1)),0)</f>
        <v>286.0138787466035</v>
      </c>
      <c r="Q10" s="17">
        <f ca="1">IF(ISNUMBER($Z10),SUM(OFFSET(Change!Q$1,$Z10-1,0,$AA10,1)),0)+IF(ISNUMBER($AB10),SUM(OFFSET(Change!Q$1,$AB10-1,0,$AC10,1)),0)</f>
        <v>323.3154939231411</v>
      </c>
      <c r="R10" s="17">
        <f ca="1">IF(ISNUMBER($Z10),SUM(OFFSET(Change!R$1,$Z10-1,0,$AA10,1)),0)+IF(ISNUMBER($AB10),SUM(OFFSET(Change!R$1,$AB10-1,0,$AC10,1)),0)</f>
        <v>355.40735632963026</v>
      </c>
      <c r="S10" s="17">
        <f ca="1">IF(ISNUMBER($Z10),SUM(OFFSET(Change!S$1,$Z10-1,0,$AA10,1)),0)+IF(ISNUMBER($AB10),SUM(OFFSET(Change!S$1,$AB10-1,0,$AC10,1)),0)</f>
        <v>389.48346923397173</v>
      </c>
      <c r="T10" s="17">
        <f ca="1">IF(ISNUMBER($Z10),SUM(OFFSET(Change!T$1,$Z10-1,0,$AA10,1)),0)+IF(ISNUMBER($AB10),SUM(OFFSET(Change!T$1,$AB10-1,0,$AC10,1)),0)</f>
        <v>432.08329774977136</v>
      </c>
      <c r="U10" s="17">
        <f ca="1">IF(ISNUMBER($Z10),SUM(OFFSET(Change!U$1,$Z10-1,0,$AA10,1)),0)+IF(ISNUMBER($AB10),SUM(OFFSET(Change!U$1,$AB10-1,0,$AC10,1)),0)</f>
        <v>435.92133378398711</v>
      </c>
      <c r="V10" s="17">
        <f ca="1">IF(ISNUMBER($Z10),SUM(OFFSET(Change!V$1,$Z10-1,0,$AA10,1)),0)+IF(ISNUMBER($AB10),SUM(OFFSET(Change!V$1,$AB10-1,0,$AC10,1)),0)</f>
        <v>473.58573903674591</v>
      </c>
      <c r="W10" s="17">
        <f ca="1">IF(ISNUMBER($Z10),SUM(OFFSET(Change!W$1,$Z10-1,0,$AA10,1)),0)+IF(ISNUMBER($AB10),SUM(OFFSET(Change!W$1,$AB10-1,0,$AC10,1)),0)</f>
        <v>508.73835087355809</v>
      </c>
      <c r="X10" s="17">
        <f ca="1">IF(ISNUMBER($Z10),SUM(OFFSET(Change!X$1,$Z10-1,0,$AA10,1)),0)+IF(ISNUMBER($AB10),SUM(OFFSET(Change!X$1,$AB10-1,0,$AC10,1)),0)</f>
        <v>546.51574770174875</v>
      </c>
      <c r="Z10" s="10">
        <v>57</v>
      </c>
      <c r="AA10" s="10">
        <v>1</v>
      </c>
      <c r="AB10" s="10">
        <v>59</v>
      </c>
      <c r="AC10" s="10">
        <v>1</v>
      </c>
    </row>
    <row r="11" spans="2:29" x14ac:dyDescent="0.25">
      <c r="B11" s="10" t="s">
        <v>38</v>
      </c>
      <c r="C11" s="17">
        <f t="shared" ca="1" si="0"/>
        <v>2857.9602222788039</v>
      </c>
      <c r="D11" s="17">
        <f ca="1">IF(ISNUMBER($Z11),SUM(OFFSET(Change!D$1,$Z11-1,0,$AA11,1)),0)+IF(ISNUMBER($AB11),SUM(OFFSET(Change!D$1,$AB11-1,0,$AC11,1)),0)</f>
        <v>75.328595681080273</v>
      </c>
      <c r="E11" s="17">
        <f ca="1">IF(ISNUMBER($Z11),SUM(OFFSET(Change!E$1,$Z11-1,0,$AA11,1)),0)+IF(ISNUMBER($AB11),SUM(OFFSET(Change!E$1,$AB11-1,0,$AC11,1)),0)</f>
        <v>55.157906061503567</v>
      </c>
      <c r="F11" s="17">
        <f ca="1">IF(ISNUMBER($Z11),SUM(OFFSET(Change!F$1,$Z11-1,0,$AA11,1)),0)+IF(ISNUMBER($AB11),SUM(OFFSET(Change!F$1,$AB11-1,0,$AC11,1)),0)</f>
        <v>52.991633802928376</v>
      </c>
      <c r="G11" s="17">
        <f ca="1">IF(ISNUMBER($Z11),SUM(OFFSET(Change!G$1,$Z11-1,0,$AA11,1)),0)+IF(ISNUMBER($AB11),SUM(OFFSET(Change!G$1,$AB11-1,0,$AC11,1)),0)</f>
        <v>68.057721552699348</v>
      </c>
      <c r="H11" s="17">
        <f ca="1">IF(ISNUMBER($Z11),SUM(OFFSET(Change!H$1,$Z11-1,0,$AA11,1)),0)+IF(ISNUMBER($AB11),SUM(OFFSET(Change!H$1,$AB11-1,0,$AC11,1)),0)</f>
        <v>111.3175645462145</v>
      </c>
      <c r="I11" s="17">
        <f ca="1">IF(ISNUMBER($Z11),SUM(OFFSET(Change!I$1,$Z11-1,0,$AA11,1)),0)+IF(ISNUMBER($AB11),SUM(OFFSET(Change!I$1,$AB11-1,0,$AC11,1)),0)</f>
        <v>289.76640032779505</v>
      </c>
      <c r="J11" s="17">
        <f ca="1">IF(ISNUMBER($Z11),SUM(OFFSET(Change!J$1,$Z11-1,0,$AA11,1)),0)+IF(ISNUMBER($AB11),SUM(OFFSET(Change!J$1,$AB11-1,0,$AC11,1)),0)</f>
        <v>322.00790796470454</v>
      </c>
      <c r="K11" s="17">
        <f ca="1">IF(ISNUMBER($Z11),SUM(OFFSET(Change!K$1,$Z11-1,0,$AA11,1)),0)+IF(ISNUMBER($AB11),SUM(OFFSET(Change!K$1,$AB11-1,0,$AC11,1)),0)</f>
        <v>286.8407053894536</v>
      </c>
      <c r="L11" s="17">
        <f ca="1">IF(ISNUMBER($Z11),SUM(OFFSET(Change!L$1,$Z11-1,0,$AA11,1)),0)+IF(ISNUMBER($AB11),SUM(OFFSET(Change!L$1,$AB11-1,0,$AC11,1)),0)</f>
        <v>302.58995410292118</v>
      </c>
      <c r="M11" s="17">
        <f ca="1">IF(ISNUMBER($Z11),SUM(OFFSET(Change!M$1,$Z11-1,0,$AA11,1)),0)+IF(ISNUMBER($AB11),SUM(OFFSET(Change!M$1,$AB11-1,0,$AC11,1)),0)</f>
        <v>307.97408759906307</v>
      </c>
      <c r="N11" s="17">
        <f ca="1">IF(ISNUMBER($Z11),SUM(OFFSET(Change!N$1,$Z11-1,0,$AA11,1)),0)+IF(ISNUMBER($AB11),SUM(OFFSET(Change!N$1,$AB11-1,0,$AC11,1)),0)</f>
        <v>318.64858759463857</v>
      </c>
      <c r="O11" s="17">
        <f ca="1">IF(ISNUMBER($Z11),SUM(OFFSET(Change!O$1,$Z11-1,0,$AA11,1)),0)+IF(ISNUMBER($AB11),SUM(OFFSET(Change!O$1,$AB11-1,0,$AC11,1)),0)</f>
        <v>341.54461063236323</v>
      </c>
      <c r="P11" s="17">
        <f ca="1">IF(ISNUMBER($Z11),SUM(OFFSET(Change!P$1,$Z11-1,0,$AA11,1)),0)+IF(ISNUMBER($AB11),SUM(OFFSET(Change!P$1,$AB11-1,0,$AC11,1)),0)</f>
        <v>383.60451767863026</v>
      </c>
      <c r="Q11" s="17">
        <f ca="1">IF(ISNUMBER($Z11),SUM(OFFSET(Change!Q$1,$Z11-1,0,$AA11,1)),0)+IF(ISNUMBER($AB11),SUM(OFFSET(Change!Q$1,$AB11-1,0,$AC11,1)),0)</f>
        <v>416.7078890559273</v>
      </c>
      <c r="R11" s="17">
        <f ca="1">IF(ISNUMBER($Z11),SUM(OFFSET(Change!R$1,$Z11-1,0,$AA11,1)),0)+IF(ISNUMBER($AB11),SUM(OFFSET(Change!R$1,$AB11-1,0,$AC11,1)),0)</f>
        <v>444.01200556937374</v>
      </c>
      <c r="S11" s="17">
        <f ca="1">IF(ISNUMBER($Z11),SUM(OFFSET(Change!S$1,$Z11-1,0,$AA11,1)),0)+IF(ISNUMBER($AB11),SUM(OFFSET(Change!S$1,$AB11-1,0,$AC11,1)),0)</f>
        <v>289.79110667703367</v>
      </c>
      <c r="T11" s="17">
        <f ca="1">IF(ISNUMBER($Z11),SUM(OFFSET(Change!T$1,$Z11-1,0,$AA11,1)),0)+IF(ISNUMBER($AB11),SUM(OFFSET(Change!T$1,$AB11-1,0,$AC11,1)),0)</f>
        <v>352.6252614846556</v>
      </c>
      <c r="U11" s="17">
        <f ca="1">IF(ISNUMBER($Z11),SUM(OFFSET(Change!U$1,$Z11-1,0,$AA11,1)),0)+IF(ISNUMBER($AB11),SUM(OFFSET(Change!U$1,$AB11-1,0,$AC11,1)),0)</f>
        <v>406.49330314547802</v>
      </c>
      <c r="V11" s="17">
        <f ca="1">IF(ISNUMBER($Z11),SUM(OFFSET(Change!V$1,$Z11-1,0,$AA11,1)),0)+IF(ISNUMBER($AB11),SUM(OFFSET(Change!V$1,$AB11-1,0,$AC11,1)),0)</f>
        <v>455.93044788649513</v>
      </c>
      <c r="W11" s="17">
        <f ca="1">IF(ISNUMBER($Z11),SUM(OFFSET(Change!W$1,$Z11-1,0,$AA11,1)),0)+IF(ISNUMBER($AB11),SUM(OFFSET(Change!W$1,$AB11-1,0,$AC11,1)),0)</f>
        <v>483.79437363548578</v>
      </c>
      <c r="X11" s="17">
        <f ca="1">IF(ISNUMBER($Z11),SUM(OFFSET(Change!X$1,$Z11-1,0,$AA11,1)),0)+IF(ISNUMBER($AB11),SUM(OFFSET(Change!X$1,$AB11-1,0,$AC11,1)),0)</f>
        <v>528.71729178696819</v>
      </c>
      <c r="Z11" s="10">
        <v>64</v>
      </c>
      <c r="AA11" s="10">
        <v>1</v>
      </c>
    </row>
    <row r="12" spans="2:29" x14ac:dyDescent="0.25">
      <c r="B12" s="10" t="s">
        <v>39</v>
      </c>
      <c r="C12" s="17">
        <f t="shared" ca="1" si="0"/>
        <v>-897.02455897058576</v>
      </c>
      <c r="D12" s="17">
        <f ca="1">IF(ISNUMBER($Z12),SUM(OFFSET(Change!D$1,$Z12-1,0,$AA12,1)),0)+IF(ISNUMBER($AB12),SUM(OFFSET(Change!D$1,$AB12-1,0,$AC12,1)),0)</f>
        <v>-105.11874428233789</v>
      </c>
      <c r="E12" s="17">
        <f ca="1">IF(ISNUMBER($Z12),SUM(OFFSET(Change!E$1,$Z12-1,0,$AA12,1)),0)+IF(ISNUMBER($AB12),SUM(OFFSET(Change!E$1,$AB12-1,0,$AC12,1)),0)</f>
        <v>-112.81154089033676</v>
      </c>
      <c r="F12" s="17">
        <f ca="1">IF(ISNUMBER($Z12),SUM(OFFSET(Change!F$1,$Z12-1,0,$AA12,1)),0)+IF(ISNUMBER($AB12),SUM(OFFSET(Change!F$1,$AB12-1,0,$AC12,1)),0)</f>
        <v>-124.55104242426728</v>
      </c>
      <c r="G12" s="17">
        <f ca="1">IF(ISNUMBER($Z12),SUM(OFFSET(Change!G$1,$Z12-1,0,$AA12,1)),0)+IF(ISNUMBER($AB12),SUM(OFFSET(Change!G$1,$AB12-1,0,$AC12,1)),0)</f>
        <v>-102.30526655537894</v>
      </c>
      <c r="H12" s="17">
        <f ca="1">IF(ISNUMBER($Z12),SUM(OFFSET(Change!H$1,$Z12-1,0,$AA12,1)),0)+IF(ISNUMBER($AB12),SUM(OFFSET(Change!H$1,$AB12-1,0,$AC12,1)),0)</f>
        <v>-70.878748493235278</v>
      </c>
      <c r="I12" s="17">
        <f ca="1">IF(ISNUMBER($Z12),SUM(OFFSET(Change!I$1,$Z12-1,0,$AA12,1)),0)+IF(ISNUMBER($AB12),SUM(OFFSET(Change!I$1,$AB12-1,0,$AC12,1)),0)</f>
        <v>-54.340897673292552</v>
      </c>
      <c r="J12" s="17">
        <f ca="1">IF(ISNUMBER($Z12),SUM(OFFSET(Change!J$1,$Z12-1,0,$AA12,1)),0)+IF(ISNUMBER($AB12),SUM(OFFSET(Change!J$1,$AB12-1,0,$AC12,1)),0)</f>
        <v>-54.44239165870006</v>
      </c>
      <c r="K12" s="17">
        <f ca="1">IF(ISNUMBER($Z12),SUM(OFFSET(Change!K$1,$Z12-1,0,$AA12,1)),0)+IF(ISNUMBER($AB12),SUM(OFFSET(Change!K$1,$AB12-1,0,$AC12,1)),0)</f>
        <v>-53.254053526400867</v>
      </c>
      <c r="L12" s="17">
        <f ca="1">IF(ISNUMBER($Z12),SUM(OFFSET(Change!L$1,$Z12-1,0,$AA12,1)),0)+IF(ISNUMBER($AB12),SUM(OFFSET(Change!L$1,$AB12-1,0,$AC12,1)),0)</f>
        <v>-52.973612863336243</v>
      </c>
      <c r="M12" s="17">
        <f ca="1">IF(ISNUMBER($Z12),SUM(OFFSET(Change!M$1,$Z12-1,0,$AA12,1)),0)+IF(ISNUMBER($AB12),SUM(OFFSET(Change!M$1,$AB12-1,0,$AC12,1)),0)</f>
        <v>-56.908870497933883</v>
      </c>
      <c r="N12" s="17">
        <f ca="1">IF(ISNUMBER($Z12),SUM(OFFSET(Change!N$1,$Z12-1,0,$AA12,1)),0)+IF(ISNUMBER($AB12),SUM(OFFSET(Change!N$1,$AB12-1,0,$AC12,1)),0)</f>
        <v>-56.435474054227065</v>
      </c>
      <c r="O12" s="17">
        <f ca="1">IF(ISNUMBER($Z12),SUM(OFFSET(Change!O$1,$Z12-1,0,$AA12,1)),0)+IF(ISNUMBER($AB12),SUM(OFFSET(Change!O$1,$AB12-1,0,$AC12,1)),0)</f>
        <v>-55.49804989487572</v>
      </c>
      <c r="P12" s="17">
        <f ca="1">IF(ISNUMBER($Z12),SUM(OFFSET(Change!P$1,$Z12-1,0,$AA12,1)),0)+IF(ISNUMBER($AB12),SUM(OFFSET(Change!P$1,$AB12-1,0,$AC12,1)),0)</f>
        <v>-56.690012989985618</v>
      </c>
      <c r="Q12" s="17">
        <f ca="1">IF(ISNUMBER($Z12),SUM(OFFSET(Change!Q$1,$Z12-1,0,$AA12,1)),0)+IF(ISNUMBER($AB12),SUM(OFFSET(Change!Q$1,$AB12-1,0,$AC12,1)),0)</f>
        <v>-61.925635836489946</v>
      </c>
      <c r="R12" s="17">
        <f ca="1">IF(ISNUMBER($Z12),SUM(OFFSET(Change!R$1,$Z12-1,0,$AA12,1)),0)+IF(ISNUMBER($AB12),SUM(OFFSET(Change!R$1,$AB12-1,0,$AC12,1)),0)</f>
        <v>-72.655905416165453</v>
      </c>
      <c r="S12" s="17">
        <f ca="1">IF(ISNUMBER($Z12),SUM(OFFSET(Change!S$1,$Z12-1,0,$AA12,1)),0)+IF(ISNUMBER($AB12),SUM(OFFSET(Change!S$1,$AB12-1,0,$AC12,1)),0)</f>
        <v>-85.874289633617408</v>
      </c>
      <c r="T12" s="17">
        <f ca="1">IF(ISNUMBER($Z12),SUM(OFFSET(Change!T$1,$Z12-1,0,$AA12,1)),0)+IF(ISNUMBER($AB12),SUM(OFFSET(Change!T$1,$AB12-1,0,$AC12,1)),0)</f>
        <v>-82.540630206223412</v>
      </c>
      <c r="U12" s="17">
        <f ca="1">IF(ISNUMBER($Z12),SUM(OFFSET(Change!U$1,$Z12-1,0,$AA12,1)),0)+IF(ISNUMBER($AB12),SUM(OFFSET(Change!U$1,$AB12-1,0,$AC12,1)),0)</f>
        <v>-79.353062594918327</v>
      </c>
      <c r="V12" s="17">
        <f ca="1">IF(ISNUMBER($Z12),SUM(OFFSET(Change!V$1,$Z12-1,0,$AA12,1)),0)+IF(ISNUMBER($AB12),SUM(OFFSET(Change!V$1,$AB12-1,0,$AC12,1)),0)</f>
        <v>-80.209132276613204</v>
      </c>
      <c r="W12" s="17">
        <f ca="1">IF(ISNUMBER($Z12),SUM(OFFSET(Change!W$1,$Z12-1,0,$AA12,1)),0)+IF(ISNUMBER($AB12),SUM(OFFSET(Change!W$1,$AB12-1,0,$AC12,1)),0)</f>
        <v>-83.012128050549492</v>
      </c>
      <c r="X12" s="17">
        <f ca="1">IF(ISNUMBER($Z12),SUM(OFFSET(Change!X$1,$Z12-1,0,$AA12,1)),0)+IF(ISNUMBER($AB12),SUM(OFFSET(Change!X$1,$AB12-1,0,$AC12,1)),0)</f>
        <v>-95.305680060794813</v>
      </c>
      <c r="Z12" s="10">
        <v>63</v>
      </c>
      <c r="AA12" s="10">
        <v>1</v>
      </c>
    </row>
    <row r="13" spans="2:29" x14ac:dyDescent="0.25">
      <c r="B13" s="10" t="s">
        <v>35</v>
      </c>
      <c r="C13" s="17">
        <f t="shared" ca="1" si="0"/>
        <v>43.192538423373527</v>
      </c>
      <c r="D13" s="17">
        <f ca="1">IF(ISNUMBER($Z13),SUM(OFFSET(Change!D$1,$Z13-1,0,$AA13,1)),0)+IF(ISNUMBER($AB13),SUM(OFFSET(Change!D$1,$AB13-1,0,$AC13,1)),0)</f>
        <v>10.988924824393392</v>
      </c>
      <c r="E13" s="17">
        <f ca="1">IF(ISNUMBER($Z13),SUM(OFFSET(Change!E$1,$Z13-1,0,$AA13,1)),0)+IF(ISNUMBER($AB13),SUM(OFFSET(Change!E$1,$AB13-1,0,$AC13,1)),0)</f>
        <v>10.050273659928436</v>
      </c>
      <c r="F13" s="17">
        <f ca="1">IF(ISNUMBER($Z13),SUM(OFFSET(Change!F$1,$Z13-1,0,$AA13,1)),0)+IF(ISNUMBER($AB13),SUM(OFFSET(Change!F$1,$AB13-1,0,$AC13,1)),0)</f>
        <v>13.304577275518291</v>
      </c>
      <c r="G13" s="17">
        <f ca="1">IF(ISNUMBER($Z13),SUM(OFFSET(Change!G$1,$Z13-1,0,$AA13,1)),0)+IF(ISNUMBER($AB13),SUM(OFFSET(Change!G$1,$AB13-1,0,$AC13,1)),0)</f>
        <v>0.64725853505434006</v>
      </c>
      <c r="H13" s="17">
        <f ca="1">IF(ISNUMBER($Z13),SUM(OFFSET(Change!H$1,$Z13-1,0,$AA13,1)),0)+IF(ISNUMBER($AB13),SUM(OFFSET(Change!H$1,$AB13-1,0,$AC13,1)),0)</f>
        <v>6.6767775193169995E-2</v>
      </c>
      <c r="I13" s="17">
        <f ca="1">IF(ISNUMBER($Z13),SUM(OFFSET(Change!I$1,$Z13-1,0,$AA13,1)),0)+IF(ISNUMBER($AB13),SUM(OFFSET(Change!I$1,$AB13-1,0,$AC13,1)),0)</f>
        <v>2.6172727969792606</v>
      </c>
      <c r="J13" s="17">
        <f ca="1">IF(ISNUMBER($Z13),SUM(OFFSET(Change!J$1,$Z13-1,0,$AA13,1)),0)+IF(ISNUMBER($AB13),SUM(OFFSET(Change!J$1,$AB13-1,0,$AC13,1)),0)</f>
        <v>2.3773178471026704</v>
      </c>
      <c r="K13" s="17">
        <f ca="1">IF(ISNUMBER($Z13),SUM(OFFSET(Change!K$1,$Z13-1,0,$AA13,1)),0)+IF(ISNUMBER($AB13),SUM(OFFSET(Change!K$1,$AB13-1,0,$AC13,1)),0)</f>
        <v>2.5823066917459498</v>
      </c>
      <c r="L13" s="17">
        <f ca="1">IF(ISNUMBER($Z13),SUM(OFFSET(Change!L$1,$Z13-1,0,$AA13,1)),0)+IF(ISNUMBER($AB13),SUM(OFFSET(Change!L$1,$AB13-1,0,$AC13,1)),0)</f>
        <v>2.0218769144827</v>
      </c>
      <c r="M13" s="17">
        <f ca="1">IF(ISNUMBER($Z13),SUM(OFFSET(Change!M$1,$Z13-1,0,$AA13,1)),0)+IF(ISNUMBER($AB13),SUM(OFFSET(Change!M$1,$AB13-1,0,$AC13,1)),0)</f>
        <v>2.0798643656503399</v>
      </c>
      <c r="N13" s="17">
        <f ca="1">IF(ISNUMBER($Z13),SUM(OFFSET(Change!N$1,$Z13-1,0,$AA13,1)),0)+IF(ISNUMBER($AB13),SUM(OFFSET(Change!N$1,$AB13-1,0,$AC13,1)),0)</f>
        <v>2.4305721519976102</v>
      </c>
      <c r="O13" s="17">
        <f ca="1">IF(ISNUMBER($Z13),SUM(OFFSET(Change!O$1,$Z13-1,0,$AA13,1)),0)+IF(ISNUMBER($AB13),SUM(OFFSET(Change!O$1,$AB13-1,0,$AC13,1)),0)</f>
        <v>2.4774588224637402</v>
      </c>
      <c r="P13" s="17">
        <f ca="1">IF(ISNUMBER($Z13),SUM(OFFSET(Change!P$1,$Z13-1,0,$AA13,1)),0)+IF(ISNUMBER($AB13),SUM(OFFSET(Change!P$1,$AB13-1,0,$AC13,1)),0)</f>
        <v>2.5754454430074301</v>
      </c>
      <c r="Q13" s="17">
        <f ca="1">IF(ISNUMBER($Z13),SUM(OFFSET(Change!Q$1,$Z13-1,0,$AA13,1)),0)+IF(ISNUMBER($AB13),SUM(OFFSET(Change!Q$1,$AB13-1,0,$AC13,1)),0)</f>
        <v>1.61096069230743</v>
      </c>
      <c r="R13" s="17">
        <f ca="1">IF(ISNUMBER($Z13),SUM(OFFSET(Change!R$1,$Z13-1,0,$AA13,1)),0)+IF(ISNUMBER($AB13),SUM(OFFSET(Change!R$1,$AB13-1,0,$AC13,1)),0)</f>
        <v>2.03120677753718</v>
      </c>
      <c r="S13" s="17">
        <f ca="1">IF(ISNUMBER($Z13),SUM(OFFSET(Change!S$1,$Z13-1,0,$AA13,1)),0)+IF(ISNUMBER($AB13),SUM(OFFSET(Change!S$1,$AB13-1,0,$AC13,1)),0)</f>
        <v>0.27145355685333</v>
      </c>
      <c r="T13" s="17">
        <f ca="1">IF(ISNUMBER($Z13),SUM(OFFSET(Change!T$1,$Z13-1,0,$AA13,1)),0)+IF(ISNUMBER($AB13),SUM(OFFSET(Change!T$1,$AB13-1,0,$AC13,1)),0)</f>
        <v>8.3798086179330003E-2</v>
      </c>
      <c r="U13" s="17">
        <f ca="1">IF(ISNUMBER($Z13),SUM(OFFSET(Change!U$1,$Z13-1,0,$AA13,1)),0)+IF(ISNUMBER($AB13),SUM(OFFSET(Change!U$1,$AB13-1,0,$AC13,1)),0)</f>
        <v>0</v>
      </c>
      <c r="V13" s="17">
        <f ca="1">IF(ISNUMBER($Z13),SUM(OFFSET(Change!V$1,$Z13-1,0,$AA13,1)),0)+IF(ISNUMBER($AB13),SUM(OFFSET(Change!V$1,$AB13-1,0,$AC13,1)),0)</f>
        <v>0</v>
      </c>
      <c r="W13" s="17">
        <f ca="1">IF(ISNUMBER($Z13),SUM(OFFSET(Change!W$1,$Z13-1,0,$AA13,1)),0)+IF(ISNUMBER($AB13),SUM(OFFSET(Change!W$1,$AB13-1,0,$AC13,1)),0)</f>
        <v>0</v>
      </c>
      <c r="X13" s="17">
        <f ca="1">IF(ISNUMBER($Z13),SUM(OFFSET(Change!X$1,$Z13-1,0,$AA13,1)),0)+IF(ISNUMBER($AB13),SUM(OFFSET(Change!X$1,$AB13-1,0,$AC13,1)),0)</f>
        <v>0</v>
      </c>
      <c r="Z13" s="10">
        <v>30</v>
      </c>
      <c r="AA13" s="10">
        <v>1</v>
      </c>
    </row>
    <row r="14" spans="2:29" x14ac:dyDescent="0.25">
      <c r="B14" s="19" t="s">
        <v>36</v>
      </c>
      <c r="C14" s="20">
        <f t="shared" ca="1" si="0"/>
        <v>0.69803454439531487</v>
      </c>
      <c r="D14" s="20">
        <f ca="1">IF(ISNUMBER($Z14),SUM(OFFSET(Change!D$1,$Z14-1,0,$AA14,1)),0)+IF(ISNUMBER($AB14),SUM(OFFSET(Change!D$1,$AB14-1,0,$AC14,1)),0)</f>
        <v>0.186</v>
      </c>
      <c r="E14" s="20">
        <f ca="1">IF(ISNUMBER($Z14),SUM(OFFSET(Change!E$1,$Z14-1,0,$AA14,1)),0)+IF(ISNUMBER($AB14),SUM(OFFSET(Change!E$1,$AB14-1,0,$AC14,1)),0)</f>
        <v>0.186</v>
      </c>
      <c r="F14" s="20">
        <f ca="1">IF(ISNUMBER($Z14),SUM(OFFSET(Change!F$1,$Z14-1,0,$AA14,1)),0)+IF(ISNUMBER($AB14),SUM(OFFSET(Change!F$1,$AB14-1,0,$AC14,1)),0)</f>
        <v>0</v>
      </c>
      <c r="G14" s="20">
        <f ca="1">IF(ISNUMBER($Z14),SUM(OFFSET(Change!G$1,$Z14-1,0,$AA14,1)),0)+IF(ISNUMBER($AB14),SUM(OFFSET(Change!G$1,$AB14-1,0,$AC14,1)),0)</f>
        <v>0</v>
      </c>
      <c r="H14" s="20">
        <f ca="1">IF(ISNUMBER($Z14),SUM(OFFSET(Change!H$1,$Z14-1,0,$AA14,1)),0)+IF(ISNUMBER($AB14),SUM(OFFSET(Change!H$1,$AB14-1,0,$AC14,1)),0)</f>
        <v>0</v>
      </c>
      <c r="I14" s="20">
        <f ca="1">IF(ISNUMBER($Z14),SUM(OFFSET(Change!I$1,$Z14-1,0,$AA14,1)),0)+IF(ISNUMBER($AB14),SUM(OFFSET(Change!I$1,$AB14-1,0,$AC14,1)),0)</f>
        <v>0</v>
      </c>
      <c r="J14" s="20">
        <f ca="1">IF(ISNUMBER($Z14),SUM(OFFSET(Change!J$1,$Z14-1,0,$AA14,1)),0)+IF(ISNUMBER($AB14),SUM(OFFSET(Change!J$1,$AB14-1,0,$AC14,1)),0)</f>
        <v>0</v>
      </c>
      <c r="K14" s="20">
        <f ca="1">IF(ISNUMBER($Z14),SUM(OFFSET(Change!K$1,$Z14-1,0,$AA14,1)),0)+IF(ISNUMBER($AB14),SUM(OFFSET(Change!K$1,$AB14-1,0,$AC14,1)),0)</f>
        <v>0</v>
      </c>
      <c r="L14" s="20">
        <f ca="1">IF(ISNUMBER($Z14),SUM(OFFSET(Change!L$1,$Z14-1,0,$AA14,1)),0)+IF(ISNUMBER($AB14),SUM(OFFSET(Change!L$1,$AB14-1,0,$AC14,1)),0)</f>
        <v>0</v>
      </c>
      <c r="M14" s="20">
        <f ca="1">IF(ISNUMBER($Z14),SUM(OFFSET(Change!M$1,$Z14-1,0,$AA14,1)),0)+IF(ISNUMBER($AB14),SUM(OFFSET(Change!M$1,$AB14-1,0,$AC14,1)),0)</f>
        <v>0</v>
      </c>
      <c r="N14" s="20">
        <f ca="1">IF(ISNUMBER($Z14),SUM(OFFSET(Change!N$1,$Z14-1,0,$AA14,1)),0)+IF(ISNUMBER($AB14),SUM(OFFSET(Change!N$1,$AB14-1,0,$AC14,1)),0)</f>
        <v>0</v>
      </c>
      <c r="O14" s="20">
        <f ca="1">IF(ISNUMBER($Z14),SUM(OFFSET(Change!O$1,$Z14-1,0,$AA14,1)),0)+IF(ISNUMBER($AB14),SUM(OFFSET(Change!O$1,$AB14-1,0,$AC14,1)),0)</f>
        <v>0</v>
      </c>
      <c r="P14" s="20">
        <f ca="1">IF(ISNUMBER($Z14),SUM(OFFSET(Change!P$1,$Z14-1,0,$AA14,1)),0)+IF(ISNUMBER($AB14),SUM(OFFSET(Change!P$1,$AB14-1,0,$AC14,1)),0)</f>
        <v>0</v>
      </c>
      <c r="Q14" s="20">
        <f ca="1">IF(ISNUMBER($Z14),SUM(OFFSET(Change!Q$1,$Z14-1,0,$AA14,1)),0)+IF(ISNUMBER($AB14),SUM(OFFSET(Change!Q$1,$AB14-1,0,$AC14,1)),0)</f>
        <v>0</v>
      </c>
      <c r="R14" s="20">
        <f ca="1">IF(ISNUMBER($Z14),SUM(OFFSET(Change!R$1,$Z14-1,0,$AA14,1)),0)+IF(ISNUMBER($AB14),SUM(OFFSET(Change!R$1,$AB14-1,0,$AC14,1)),0)</f>
        <v>0.35120333319066999</v>
      </c>
      <c r="S14" s="20">
        <f ca="1">IF(ISNUMBER($Z14),SUM(OFFSET(Change!S$1,$Z14-1,0,$AA14,1)),0)+IF(ISNUMBER($AB14),SUM(OFFSET(Change!S$1,$AB14-1,0,$AC14,1)),0)</f>
        <v>0.19014849686183002</v>
      </c>
      <c r="T14" s="20">
        <f ca="1">IF(ISNUMBER($Z14),SUM(OFFSET(Change!T$1,$Z14-1,0,$AA14,1)),0)+IF(ISNUMBER($AB14),SUM(OFFSET(Change!T$1,$AB14-1,0,$AC14,1)),0)</f>
        <v>0.42712956109495998</v>
      </c>
      <c r="U14" s="20">
        <f ca="1">IF(ISNUMBER($Z14),SUM(OFFSET(Change!U$1,$Z14-1,0,$AA14,1)),0)+IF(ISNUMBER($AB14),SUM(OFFSET(Change!U$1,$AB14-1,0,$AC14,1)),0)</f>
        <v>0</v>
      </c>
      <c r="V14" s="20">
        <f ca="1">IF(ISNUMBER($Z14),SUM(OFFSET(Change!V$1,$Z14-1,0,$AA14,1)),0)+IF(ISNUMBER($AB14),SUM(OFFSET(Change!V$1,$AB14-1,0,$AC14,1)),0)</f>
        <v>0</v>
      </c>
      <c r="W14" s="20">
        <f ca="1">IF(ISNUMBER($Z14),SUM(OFFSET(Change!W$1,$Z14-1,0,$AA14,1)),0)+IF(ISNUMBER($AB14),SUM(OFFSET(Change!W$1,$AB14-1,0,$AC14,1)),0)</f>
        <v>0</v>
      </c>
      <c r="X14" s="20">
        <f ca="1">IF(ISNUMBER($Z14),SUM(OFFSET(Change!X$1,$Z14-1,0,$AA14,1)),0)+IF(ISNUMBER($AB14),SUM(OFFSET(Change!X$1,$AB14-1,0,$AC14,1)),0)</f>
        <v>0</v>
      </c>
      <c r="Z14" s="10">
        <v>45</v>
      </c>
      <c r="AA14" s="10">
        <v>1</v>
      </c>
      <c r="AB14" s="10">
        <v>43</v>
      </c>
      <c r="AC14" s="10">
        <v>1</v>
      </c>
    </row>
    <row r="15" spans="2:29" x14ac:dyDescent="0.25">
      <c r="B15" s="10" t="s">
        <v>37</v>
      </c>
      <c r="C15" s="17">
        <f t="shared" ca="1" si="0"/>
        <v>3487.0975042329892</v>
      </c>
      <c r="D15" s="17">
        <f ca="1">SUM(D5:D14)</f>
        <v>793.91193682647395</v>
      </c>
      <c r="E15" s="17">
        <f t="shared" ref="E15:W15" ca="1" si="1">SUM(E5:E14)</f>
        <v>618.36454603614948</v>
      </c>
      <c r="F15" s="17">
        <f t="shared" ca="1" si="1"/>
        <v>600.16133446139065</v>
      </c>
      <c r="G15" s="17">
        <f t="shared" ca="1" si="1"/>
        <v>619.48332924995634</v>
      </c>
      <c r="H15" s="17">
        <f t="shared" ca="1" si="1"/>
        <v>552.90288995612059</v>
      </c>
      <c r="I15" s="17">
        <f t="shared" ca="1" si="1"/>
        <v>-335.72031739777816</v>
      </c>
      <c r="J15" s="17">
        <f t="shared" ca="1" si="1"/>
        <v>-181.54507192860373</v>
      </c>
      <c r="K15" s="17">
        <f t="shared" ca="1" si="1"/>
        <v>-528.62361327877784</v>
      </c>
      <c r="L15" s="17">
        <f t="shared" ca="1" si="1"/>
        <v>-562.70267205929781</v>
      </c>
      <c r="M15" s="17">
        <f t="shared" ca="1" si="1"/>
        <v>-582.19161838776404</v>
      </c>
      <c r="N15" s="17">
        <f t="shared" ca="1" si="1"/>
        <v>-356.09584982616013</v>
      </c>
      <c r="O15" s="17">
        <f t="shared" ca="1" si="1"/>
        <v>-278.52003530275897</v>
      </c>
      <c r="P15" s="17">
        <f t="shared" ca="1" si="1"/>
        <v>-262.81523209478092</v>
      </c>
      <c r="Q15" s="17">
        <f t="shared" ca="1" si="1"/>
        <v>-184.96255642417177</v>
      </c>
      <c r="R15" s="17">
        <f t="shared" ca="1" si="1"/>
        <v>-46.496387007150972</v>
      </c>
      <c r="S15" s="17">
        <f t="shared" ca="1" si="1"/>
        <v>588.65627672203937</v>
      </c>
      <c r="T15" s="17">
        <f t="shared" ca="1" si="1"/>
        <v>985.05107853922152</v>
      </c>
      <c r="U15" s="17">
        <f t="shared" ca="1" si="1"/>
        <v>1385.5160101878662</v>
      </c>
      <c r="V15" s="17">
        <f t="shared" ca="1" si="1"/>
        <v>1653.7386828088102</v>
      </c>
      <c r="W15" s="17">
        <f t="shared" ca="1" si="1"/>
        <v>1893.7625909411092</v>
      </c>
      <c r="X15" s="17">
        <f ca="1">SUM(X5:X14)</f>
        <v>2061.1484450752805</v>
      </c>
    </row>
    <row r="17" spans="2:29" x14ac:dyDescent="0.25">
      <c r="B17" s="10" t="s">
        <v>42</v>
      </c>
      <c r="C17" s="17">
        <f t="shared" ref="C17:C23" ca="1" si="2">NPV($C$2,D17:X17)</f>
        <v>11266.706493571577</v>
      </c>
      <c r="D17" s="17">
        <f ca="1">IF(ISNUMBER($Z17),SUM(OFFSET(Change!D$1,$Z17-1,0,$AA17,1)),0)+IF(ISNUMBER($AB17),SUM(OFFSET(Change!D$1,$AB17-1,0,$AC17,1)),0)</f>
        <v>20.199869709999948</v>
      </c>
      <c r="E17" s="17">
        <f ca="1">IF(ISNUMBER($Z17),SUM(OFFSET(Change!E$1,$Z17-1,0,$AA17,1)),0)+IF(ISNUMBER($AB17),SUM(OFFSET(Change!E$1,$AB17-1,0,$AC17,1)),0)</f>
        <v>35.96001213471132</v>
      </c>
      <c r="F17" s="17">
        <f ca="1">IF(ISNUMBER($Z17),SUM(OFFSET(Change!F$1,$Z17-1,0,$AA17,1)),0)+IF(ISNUMBER($AB17),SUM(OFFSET(Change!F$1,$AB17-1,0,$AC17,1)),0)</f>
        <v>20.577619491423597</v>
      </c>
      <c r="G17" s="17">
        <f ca="1">IF(ISNUMBER($Z17),SUM(OFFSET(Change!G$1,$Z17-1,0,$AA17,1)),0)+IF(ISNUMBER($AB17),SUM(OFFSET(Change!G$1,$AB17-1,0,$AC17,1)),0)</f>
        <v>171.87628113388385</v>
      </c>
      <c r="H17" s="17">
        <f ca="1">IF(ISNUMBER($Z17),SUM(OFFSET(Change!H$1,$Z17-1,0,$AA17,1)),0)+IF(ISNUMBER($AB17),SUM(OFFSET(Change!H$1,$AB17-1,0,$AC17,1)),0)</f>
        <v>315.89627185045202</v>
      </c>
      <c r="I17" s="17">
        <f ca="1">IF(ISNUMBER($Z17),SUM(OFFSET(Change!I$1,$Z17-1,0,$AA17,1)),0)+IF(ISNUMBER($AB17),SUM(OFFSET(Change!I$1,$AB17-1,0,$AC17,1)),0)</f>
        <v>1212.0581911043125</v>
      </c>
      <c r="J17" s="17">
        <f ca="1">IF(ISNUMBER($Z17),SUM(OFFSET(Change!J$1,$Z17-1,0,$AA17,1)),0)+IF(ISNUMBER($AB17),SUM(OFFSET(Change!J$1,$AB17-1,0,$AC17,1)),0)</f>
        <v>1095.5695402110432</v>
      </c>
      <c r="K17" s="17">
        <f ca="1">IF(ISNUMBER($Z17),SUM(OFFSET(Change!K$1,$Z17-1,0,$AA17,1)),0)+IF(ISNUMBER($AB17),SUM(OFFSET(Change!K$1,$AB17-1,0,$AC17,1)),0)</f>
        <v>1203.6355482682222</v>
      </c>
      <c r="L17" s="17">
        <f ca="1">IF(ISNUMBER($Z17),SUM(OFFSET(Change!L$1,$Z17-1,0,$AA17,1)),0)+IF(ISNUMBER($AB17),SUM(OFFSET(Change!L$1,$AB17-1,0,$AC17,1)),0)</f>
        <v>1219.1169716130432</v>
      </c>
      <c r="M17" s="17">
        <f ca="1">IF(ISNUMBER($Z17),SUM(OFFSET(Change!M$1,$Z17-1,0,$AA17,1)),0)+IF(ISNUMBER($AB17),SUM(OFFSET(Change!M$1,$AB17-1,0,$AC17,1)),0)</f>
        <v>1280.2817734997986</v>
      </c>
      <c r="N17" s="17">
        <f ca="1">IF(ISNUMBER($Z17),SUM(OFFSET(Change!N$1,$Z17-1,0,$AA17,1)),0)+IF(ISNUMBER($AB17),SUM(OFFSET(Change!N$1,$AB17-1,0,$AC17,1)),0)</f>
        <v>1349.180800569336</v>
      </c>
      <c r="O17" s="17">
        <f ca="1">IF(ISNUMBER($Z17),SUM(OFFSET(Change!O$1,$Z17-1,0,$AA17,1)),0)+IF(ISNUMBER($AB17),SUM(OFFSET(Change!O$1,$AB17-1,0,$AC17,1)),0)</f>
        <v>1397.255952738793</v>
      </c>
      <c r="P17" s="17">
        <f ca="1">IF(ISNUMBER($Z17),SUM(OFFSET(Change!P$1,$Z17-1,0,$AA17,1)),0)+IF(ISNUMBER($AB17),SUM(OFFSET(Change!P$1,$AB17-1,0,$AC17,1)),0)</f>
        <v>1424.9282859434502</v>
      </c>
      <c r="Q17" s="17">
        <f ca="1">IF(ISNUMBER($Z17),SUM(OFFSET(Change!Q$1,$Z17-1,0,$AA17,1)),0)+IF(ISNUMBER($AB17),SUM(OFFSET(Change!Q$1,$AB17-1,0,$AC17,1)),0)</f>
        <v>1550.3060547704551</v>
      </c>
      <c r="R17" s="17">
        <f ca="1">IF(ISNUMBER($Z17),SUM(OFFSET(Change!R$1,$Z17-1,0,$AA17,1)),0)+IF(ISNUMBER($AB17),SUM(OFFSET(Change!R$1,$AB17-1,0,$AC17,1)),0)</f>
        <v>1614.7177018066091</v>
      </c>
      <c r="S17" s="17">
        <f ca="1">IF(ISNUMBER($Z17),SUM(OFFSET(Change!S$1,$Z17-1,0,$AA17,1)),0)+IF(ISNUMBER($AB17),SUM(OFFSET(Change!S$1,$AB17-1,0,$AC17,1)),0)</f>
        <v>1848.274742081994</v>
      </c>
      <c r="T17" s="17">
        <f ca="1">IF(ISNUMBER($Z17),SUM(OFFSET(Change!T$1,$Z17-1,0,$AA17,1)),0)+IF(ISNUMBER($AB17),SUM(OFFSET(Change!T$1,$AB17-1,0,$AC17,1)),0)</f>
        <v>1918.7850908411165</v>
      </c>
      <c r="U17" s="17">
        <f ca="1">IF(ISNUMBER($Z17),SUM(OFFSET(Change!U$1,$Z17-1,0,$AA17,1)),0)+IF(ISNUMBER($AB17),SUM(OFFSET(Change!U$1,$AB17-1,0,$AC17,1)),0)</f>
        <v>1970.6028386836692</v>
      </c>
      <c r="V17" s="17">
        <f ca="1">IF(ISNUMBER($Z17),SUM(OFFSET(Change!V$1,$Z17-1,0,$AA17,1)),0)+IF(ISNUMBER($AB17),SUM(OFFSET(Change!V$1,$AB17-1,0,$AC17,1)),0)</f>
        <v>2041.0511669874345</v>
      </c>
      <c r="W17" s="17">
        <f ca="1">IF(ISNUMBER($Z17),SUM(OFFSET(Change!W$1,$Z17-1,0,$AA17,1)),0)+IF(ISNUMBER($AB17),SUM(OFFSET(Change!W$1,$AB17-1,0,$AC17,1)),0)</f>
        <v>2136.9342874023769</v>
      </c>
      <c r="X17" s="17">
        <f ca="1">IF(ISNUMBER($Z17),SUM(OFFSET(Change!X$1,$Z17-1,0,$AA17,1)),0)+IF(ISNUMBER($AB17),SUM(OFFSET(Change!X$1,$AB17-1,0,$AC17,1)),0)</f>
        <v>2312.9861832825609</v>
      </c>
      <c r="Z17" s="10">
        <v>48</v>
      </c>
      <c r="AA17" s="10">
        <v>2</v>
      </c>
      <c r="AB17" s="10">
        <v>26</v>
      </c>
      <c r="AC17" s="10">
        <v>1</v>
      </c>
    </row>
    <row r="18" spans="2:29" x14ac:dyDescent="0.25">
      <c r="B18" s="10" t="s">
        <v>43</v>
      </c>
      <c r="C18" s="17">
        <f t="shared" ca="1" si="2"/>
        <v>7845.7885673675673</v>
      </c>
      <c r="D18" s="17">
        <f ca="1">IF(ISNUMBER($Z18),SUM(OFFSET(Change!D$1,$Z18-1,0,$AA18,1)),0)+IF(ISNUMBER($AB18),SUM(OFFSET(Change!D$1,$AB18-1,0,$AC18,1)),0)</f>
        <v>231.73608230236096</v>
      </c>
      <c r="E18" s="17">
        <f ca="1">IF(ISNUMBER($Z18),SUM(OFFSET(Change!E$1,$Z18-1,0,$AA18,1)),0)+IF(ISNUMBER($AB18),SUM(OFFSET(Change!E$1,$AB18-1,0,$AC18,1)),0)</f>
        <v>331.91927590019179</v>
      </c>
      <c r="F18" s="17">
        <f ca="1">IF(ISNUMBER($Z18),SUM(OFFSET(Change!F$1,$Z18-1,0,$AA18,1)),0)+IF(ISNUMBER($AB18),SUM(OFFSET(Change!F$1,$AB18-1,0,$AC18,1)),0)</f>
        <v>406.76638044961601</v>
      </c>
      <c r="G18" s="17">
        <f ca="1">IF(ISNUMBER($Z18),SUM(OFFSET(Change!G$1,$Z18-1,0,$AA18,1)),0)+IF(ISNUMBER($AB18),SUM(OFFSET(Change!G$1,$AB18-1,0,$AC18,1)),0)</f>
        <v>469.15045789011913</v>
      </c>
      <c r="H18" s="17">
        <f ca="1">IF(ISNUMBER($Z18),SUM(OFFSET(Change!H$1,$Z18-1,0,$AA18,1)),0)+IF(ISNUMBER($AB18),SUM(OFFSET(Change!H$1,$AB18-1,0,$AC18,1)),0)</f>
        <v>509.89294601282882</v>
      </c>
      <c r="I18" s="17">
        <f ca="1">IF(ISNUMBER($Z18),SUM(OFFSET(Change!I$1,$Z18-1,0,$AA18,1)),0)+IF(ISNUMBER($AB18),SUM(OFFSET(Change!I$1,$AB18-1,0,$AC18,1)),0)</f>
        <v>684.782520630926</v>
      </c>
      <c r="J18" s="17">
        <f ca="1">IF(ISNUMBER($Z18),SUM(OFFSET(Change!J$1,$Z18-1,0,$AA18,1)),0)+IF(ISNUMBER($AB18),SUM(OFFSET(Change!J$1,$AB18-1,0,$AC18,1)),0)</f>
        <v>686.38263154836102</v>
      </c>
      <c r="K18" s="17">
        <f ca="1">IF(ISNUMBER($Z18),SUM(OFFSET(Change!K$1,$Z18-1,0,$AA18,1)),0)+IF(ISNUMBER($AB18),SUM(OFFSET(Change!K$1,$AB18-1,0,$AC18,1)),0)</f>
        <v>728.25311384730333</v>
      </c>
      <c r="L18" s="17">
        <f ca="1">IF(ISNUMBER($Z18),SUM(OFFSET(Change!L$1,$Z18-1,0,$AA18,1)),0)+IF(ISNUMBER($AB18),SUM(OFFSET(Change!L$1,$AB18-1,0,$AC18,1)),0)</f>
        <v>758.20686669890426</v>
      </c>
      <c r="M18" s="17">
        <f ca="1">IF(ISNUMBER($Z18),SUM(OFFSET(Change!M$1,$Z18-1,0,$AA18,1)),0)+IF(ISNUMBER($AB18),SUM(OFFSET(Change!M$1,$AB18-1,0,$AC18,1)),0)</f>
        <v>795.3967904962476</v>
      </c>
      <c r="N18" s="17">
        <f ca="1">IF(ISNUMBER($Z18),SUM(OFFSET(Change!N$1,$Z18-1,0,$AA18,1)),0)+IF(ISNUMBER($AB18),SUM(OFFSET(Change!N$1,$AB18-1,0,$AC18,1)),0)</f>
        <v>830.85625241999935</v>
      </c>
      <c r="O18" s="17">
        <f ca="1">IF(ISNUMBER($Z18),SUM(OFFSET(Change!O$1,$Z18-1,0,$AA18,1)),0)+IF(ISNUMBER($AB18),SUM(OFFSET(Change!O$1,$AB18-1,0,$AC18,1)),0)</f>
        <v>808.43782091052606</v>
      </c>
      <c r="P18" s="17">
        <f ca="1">IF(ISNUMBER($Z18),SUM(OFFSET(Change!P$1,$Z18-1,0,$AA18,1)),0)+IF(ISNUMBER($AB18),SUM(OFFSET(Change!P$1,$AB18-1,0,$AC18,1)),0)</f>
        <v>837.93476448819524</v>
      </c>
      <c r="Q18" s="17">
        <f ca="1">IF(ISNUMBER($Z18),SUM(OFFSET(Change!Q$1,$Z18-1,0,$AA18,1)),0)+IF(ISNUMBER($AB18),SUM(OFFSET(Change!Q$1,$AB18-1,0,$AC18,1)),0)</f>
        <v>879.77637306504209</v>
      </c>
      <c r="R18" s="17">
        <f ca="1">IF(ISNUMBER($Z18),SUM(OFFSET(Change!R$1,$Z18-1,0,$AA18,1)),0)+IF(ISNUMBER($AB18),SUM(OFFSET(Change!R$1,$AB18-1,0,$AC18,1)),0)</f>
        <v>925.03522902263171</v>
      </c>
      <c r="S18" s="17">
        <f ca="1">IF(ISNUMBER($Z18),SUM(OFFSET(Change!S$1,$Z18-1,0,$AA18,1)),0)+IF(ISNUMBER($AB18),SUM(OFFSET(Change!S$1,$AB18-1,0,$AC18,1)),0)</f>
        <v>980.99984810179922</v>
      </c>
      <c r="T18" s="17">
        <f ca="1">IF(ISNUMBER($Z18),SUM(OFFSET(Change!T$1,$Z18-1,0,$AA18,1)),0)+IF(ISNUMBER($AB18),SUM(OFFSET(Change!T$1,$AB18-1,0,$AC18,1)),0)</f>
        <v>1024.3339801170598</v>
      </c>
      <c r="U18" s="17">
        <f ca="1">IF(ISNUMBER($Z18),SUM(OFFSET(Change!U$1,$Z18-1,0,$AA18,1)),0)+IF(ISNUMBER($AB18),SUM(OFFSET(Change!U$1,$AB18-1,0,$AC18,1)),0)</f>
        <v>1065.02083884031</v>
      </c>
      <c r="V18" s="17">
        <f ca="1">IF(ISNUMBER($Z18),SUM(OFFSET(Change!V$1,$Z18-1,0,$AA18,1)),0)+IF(ISNUMBER($AB18),SUM(OFFSET(Change!V$1,$AB18-1,0,$AC18,1)),0)</f>
        <v>1109.9642208414346</v>
      </c>
      <c r="W18" s="17">
        <f ca="1">IF(ISNUMBER($Z18),SUM(OFFSET(Change!W$1,$Z18-1,0,$AA18,1)),0)+IF(ISNUMBER($AB18),SUM(OFFSET(Change!W$1,$AB18-1,0,$AC18,1)),0)</f>
        <v>1180.9885464809408</v>
      </c>
      <c r="X18" s="17">
        <f ca="1">IF(ISNUMBER($Z18),SUM(OFFSET(Change!X$1,$Z18-1,0,$AA18,1)),0)+IF(ISNUMBER($AB18),SUM(OFFSET(Change!X$1,$AB18-1,0,$AC18,1)),0)</f>
        <v>1307.4997965106297</v>
      </c>
      <c r="Z18" s="18">
        <v>50</v>
      </c>
      <c r="AA18" s="18">
        <v>4</v>
      </c>
      <c r="AB18" s="18"/>
    </row>
    <row r="19" spans="2:29" x14ac:dyDescent="0.25">
      <c r="B19" s="10" t="s">
        <v>40</v>
      </c>
      <c r="C19" s="17">
        <f t="shared" ca="1" si="2"/>
        <v>1031.050255642012</v>
      </c>
      <c r="D19" s="17">
        <f ca="1">IF(ISNUMBER($Z19),SUM(OFFSET(Change!D$1,$Z19-1,0,$AA19,1)),0)+IF(ISNUMBER($AB19),SUM(OFFSET(Change!D$1,$AB19-1,0,$AC19,1)),0)</f>
        <v>208.44721197611537</v>
      </c>
      <c r="E19" s="17">
        <f ca="1">IF(ISNUMBER($Z19),SUM(OFFSET(Change!E$1,$Z19-1,0,$AA19,1)),0)+IF(ISNUMBER($AB19),SUM(OFFSET(Change!E$1,$AB19-1,0,$AC19,1)),0)</f>
        <v>226.5042297406431</v>
      </c>
      <c r="F19" s="17">
        <f ca="1">IF(ISNUMBER($Z19),SUM(OFFSET(Change!F$1,$Z19-1,0,$AA19,1)),0)+IF(ISNUMBER($AB19),SUM(OFFSET(Change!F$1,$AB19-1,0,$AC19,1)),0)</f>
        <v>258.78892606187367</v>
      </c>
      <c r="G19" s="17">
        <f ca="1">IF(ISNUMBER($Z19),SUM(OFFSET(Change!G$1,$Z19-1,0,$AA19,1)),0)+IF(ISNUMBER($AB19),SUM(OFFSET(Change!G$1,$AB19-1,0,$AC19,1)),0)</f>
        <v>240.01530796390426</v>
      </c>
      <c r="H19" s="17">
        <f ca="1">IF(ISNUMBER($Z19),SUM(OFFSET(Change!H$1,$Z19-1,0,$AA19,1)),0)+IF(ISNUMBER($AB19),SUM(OFFSET(Change!H$1,$AB19-1,0,$AC19,1)),0)</f>
        <v>228.67479052151225</v>
      </c>
      <c r="I19" s="17">
        <f ca="1">IF(ISNUMBER($Z19),SUM(OFFSET(Change!I$1,$Z19-1,0,$AA19,1)),0)+IF(ISNUMBER($AB19),SUM(OFFSET(Change!I$1,$AB19-1,0,$AC19,1)),0)</f>
        <v>65.971254928724704</v>
      </c>
      <c r="J19" s="17">
        <f ca="1">IF(ISNUMBER($Z19),SUM(OFFSET(Change!J$1,$Z19-1,0,$AA19,1)),0)+IF(ISNUMBER($AB19),SUM(OFFSET(Change!J$1,$AB19-1,0,$AC19,1)),0)</f>
        <v>25.415266926602168</v>
      </c>
      <c r="K19" s="17">
        <f ca="1">IF(ISNUMBER($Z19),SUM(OFFSET(Change!K$1,$Z19-1,0,$AA19,1)),0)+IF(ISNUMBER($AB19),SUM(OFFSET(Change!K$1,$AB19-1,0,$AC19,1)),0)</f>
        <v>0.43827255076696003</v>
      </c>
      <c r="L19" s="17">
        <f ca="1">IF(ISNUMBER($Z19),SUM(OFFSET(Change!L$1,$Z19-1,0,$AA19,1)),0)+IF(ISNUMBER($AB19),SUM(OFFSET(Change!L$1,$AB19-1,0,$AC19,1)),0)</f>
        <v>0.44128714035952038</v>
      </c>
      <c r="M19" s="17">
        <f ca="1">IF(ISNUMBER($Z19),SUM(OFFSET(Change!M$1,$Z19-1,0,$AA19,1)),0)+IF(ISNUMBER($AB19),SUM(OFFSET(Change!M$1,$AB19-1,0,$AC19,1)),0)</f>
        <v>0.43661553536691977</v>
      </c>
      <c r="N19" s="17">
        <f ca="1">IF(ISNUMBER($Z19),SUM(OFFSET(Change!N$1,$Z19-1,0,$AA19,1)),0)+IF(ISNUMBER($AB19),SUM(OFFSET(Change!N$1,$AB19-1,0,$AC19,1)),0)</f>
        <v>0.44158865963575999</v>
      </c>
      <c r="O19" s="17">
        <f ca="1">IF(ISNUMBER($Z19),SUM(OFFSET(Change!O$1,$Z19-1,0,$AA19,1)),0)+IF(ISNUMBER($AB19),SUM(OFFSET(Change!O$1,$AB19-1,0,$AC19,1)),0)</f>
        <v>0.43496362427699986</v>
      </c>
      <c r="P19" s="17">
        <f ca="1">IF(ISNUMBER($Z19),SUM(OFFSET(Change!P$1,$Z19-1,0,$AA19,1)),0)+IF(ISNUMBER($AB19),SUM(OFFSET(Change!P$1,$AB19-1,0,$AC19,1)),0)</f>
        <v>0.45060432711839998</v>
      </c>
      <c r="Q19" s="17">
        <f ca="1">IF(ISNUMBER($Z19),SUM(OFFSET(Change!Q$1,$Z19-1,0,$AA19,1)),0)+IF(ISNUMBER($AB19),SUM(OFFSET(Change!Q$1,$AB19-1,0,$AC19,1)),0)</f>
        <v>0.46371067999255844</v>
      </c>
      <c r="R19" s="17">
        <f ca="1">IF(ISNUMBER($Z19),SUM(OFFSET(Change!R$1,$Z19-1,0,$AA19,1)),0)+IF(ISNUMBER($AB19),SUM(OFFSET(Change!R$1,$AB19-1,0,$AC19,1)),0)</f>
        <v>0.47567586511535886</v>
      </c>
      <c r="S19" s="17">
        <f ca="1">IF(ISNUMBER($Z19),SUM(OFFSET(Change!S$1,$Z19-1,0,$AA19,1)),0)+IF(ISNUMBER($AB19),SUM(OFFSET(Change!S$1,$AB19-1,0,$AC19,1)),0)</f>
        <v>0.46613207353440028</v>
      </c>
      <c r="T19" s="17">
        <f ca="1">IF(ISNUMBER($Z19),SUM(OFFSET(Change!T$1,$Z19-1,0,$AA19,1)),0)+IF(ISNUMBER($AB19),SUM(OFFSET(Change!T$1,$AB19-1,0,$AC19,1)),0)</f>
        <v>0.47669947196144002</v>
      </c>
      <c r="U19" s="17">
        <f ca="1">IF(ISNUMBER($Z19),SUM(OFFSET(Change!U$1,$Z19-1,0,$AA19,1)),0)+IF(ISNUMBER($AB19),SUM(OFFSET(Change!U$1,$AB19-1,0,$AC19,1)),0)</f>
        <v>0.50756227793543884</v>
      </c>
      <c r="V19" s="17">
        <f ca="1">IF(ISNUMBER($Z19),SUM(OFFSET(Change!V$1,$Z19-1,0,$AA19,1)),0)+IF(ISNUMBER($AB19),SUM(OFFSET(Change!V$1,$AB19-1,0,$AC19,1)),0)</f>
        <v>0.5130063715540405</v>
      </c>
      <c r="W19" s="17">
        <f ca="1">IF(ISNUMBER($Z19),SUM(OFFSET(Change!W$1,$Z19-1,0,$AA19,1)),0)+IF(ISNUMBER($AB19),SUM(OFFSET(Change!W$1,$AB19-1,0,$AC19,1)),0)</f>
        <v>0.50718332924531961</v>
      </c>
      <c r="X19" s="17">
        <f ca="1">IF(ISNUMBER($Z19),SUM(OFFSET(Change!X$1,$Z19-1,0,$AA19,1)),0)+IF(ISNUMBER($AB19),SUM(OFFSET(Change!X$1,$AB19-1,0,$AC19,1)),0)</f>
        <v>0.51919958862408067</v>
      </c>
      <c r="Z19" s="10">
        <v>9</v>
      </c>
      <c r="AA19" s="10">
        <v>2</v>
      </c>
    </row>
    <row r="20" spans="2:29" x14ac:dyDescent="0.25">
      <c r="B20" s="10" t="s">
        <v>41</v>
      </c>
      <c r="C20" s="17">
        <f t="shared" ca="1" si="2"/>
        <v>3774.8269682393025</v>
      </c>
      <c r="D20" s="17">
        <f ca="1">IF(ISNUMBER($Z20),SUM(OFFSET(Change!D$1,$Z20-1,0,$AA20,1)),0)+IF(ISNUMBER($AB20),SUM(OFFSET(Change!D$1,$AB20-1,0,$AC20,1)),0)+Change!D22</f>
        <v>119.48898750909871</v>
      </c>
      <c r="E20" s="17">
        <f ca="1">IF(ISNUMBER($Z20),SUM(OFFSET(Change!E$1,$Z20-1,0,$AA20,1)),0)+IF(ISNUMBER($AB20),SUM(OFFSET(Change!E$1,$AB20-1,0,$AC20,1)),0)+Change!E22</f>
        <v>197.79779868851188</v>
      </c>
      <c r="F20" s="17">
        <f ca="1">IF(ISNUMBER($Z20),SUM(OFFSET(Change!F$1,$Z20-1,0,$AA20,1)),0)+IF(ISNUMBER($AB20),SUM(OFFSET(Change!F$1,$AB20-1,0,$AC20,1)),0)+Change!F22</f>
        <v>203.10553501330097</v>
      </c>
      <c r="G20" s="17">
        <f ca="1">IF(ISNUMBER($Z20),SUM(OFFSET(Change!G$1,$Z20-1,0,$AA20,1)),0)+IF(ISNUMBER($AB20),SUM(OFFSET(Change!G$1,$AB20-1,0,$AC20,1)),0)+Change!G22</f>
        <v>234.89681604702059</v>
      </c>
      <c r="H20" s="17">
        <f ca="1">IF(ISNUMBER($Z20),SUM(OFFSET(Change!H$1,$Z20-1,0,$AA20,1)),0)+IF(ISNUMBER($AB20),SUM(OFFSET(Change!H$1,$AB20-1,0,$AC20,1)),0)+Change!H22</f>
        <v>221.49571007420195</v>
      </c>
      <c r="I20" s="17">
        <f ca="1">IF(ISNUMBER($Z20),SUM(OFFSET(Change!I$1,$Z20-1,0,$AA20,1)),0)+IF(ISNUMBER($AB20),SUM(OFFSET(Change!I$1,$AB20-1,0,$AC20,1)),0)+Change!I22</f>
        <v>450.7108615139781</v>
      </c>
      <c r="J20" s="17">
        <f ca="1">IF(ISNUMBER($Z20),SUM(OFFSET(Change!J$1,$Z20-1,0,$AA20,1)),0)+IF(ISNUMBER($AB20),SUM(OFFSET(Change!J$1,$AB20-1,0,$AC20,1)),0)+Change!J22</f>
        <v>422.17694739357933</v>
      </c>
      <c r="K20" s="17">
        <f ca="1">IF(ISNUMBER($Z20),SUM(OFFSET(Change!K$1,$Z20-1,0,$AA20,1)),0)+IF(ISNUMBER($AB20),SUM(OFFSET(Change!K$1,$AB20-1,0,$AC20,1)),0)+Change!K22</f>
        <v>404.95170981731309</v>
      </c>
      <c r="L20" s="17">
        <f ca="1">IF(ISNUMBER($Z20),SUM(OFFSET(Change!L$1,$Z20-1,0,$AA20,1)),0)+IF(ISNUMBER($AB20),SUM(OFFSET(Change!L$1,$AB20-1,0,$AC20,1)),0)+Change!L22</f>
        <v>422.28218623407196</v>
      </c>
      <c r="M20" s="17">
        <f ca="1">IF(ISNUMBER($Z20),SUM(OFFSET(Change!M$1,$Z20-1,0,$AA20,1)),0)+IF(ISNUMBER($AB20),SUM(OFFSET(Change!M$1,$AB20-1,0,$AC20,1)),0)+Change!M22</f>
        <v>395.23978667689499</v>
      </c>
      <c r="N20" s="17">
        <f ca="1">IF(ISNUMBER($Z20),SUM(OFFSET(Change!N$1,$Z20-1,0,$AA20,1)),0)+IF(ISNUMBER($AB20),SUM(OFFSET(Change!N$1,$AB20-1,0,$AC20,1)),0)+Change!N22</f>
        <v>396.48952397187071</v>
      </c>
      <c r="O20" s="17">
        <f ca="1">IF(ISNUMBER($Z20),SUM(OFFSET(Change!O$1,$Z20-1,0,$AA20,1)),0)+IF(ISNUMBER($AB20),SUM(OFFSET(Change!O$1,$AB20-1,0,$AC20,1)),0)+Change!O22</f>
        <v>394.60683303627854</v>
      </c>
      <c r="P20" s="17">
        <f ca="1">IF(ISNUMBER($Z20),SUM(OFFSET(Change!P$1,$Z20-1,0,$AA20,1)),0)+IF(ISNUMBER($AB20),SUM(OFFSET(Change!P$1,$AB20-1,0,$AC20,1)),0)+Change!P22</f>
        <v>407.61863367002252</v>
      </c>
      <c r="Q20" s="17">
        <f ca="1">IF(ISNUMBER($Z20),SUM(OFFSET(Change!Q$1,$Z20-1,0,$AA20,1)),0)+IF(ISNUMBER($AB20),SUM(OFFSET(Change!Q$1,$AB20-1,0,$AC20,1)),0)+Change!Q22</f>
        <v>386.29204078194181</v>
      </c>
      <c r="R20" s="17">
        <f ca="1">IF(ISNUMBER($Z20),SUM(OFFSET(Change!R$1,$Z20-1,0,$AA20,1)),0)+IF(ISNUMBER($AB20),SUM(OFFSET(Change!R$1,$AB20-1,0,$AC20,1)),0)+Change!R22</f>
        <v>403.31364935121735</v>
      </c>
      <c r="S20" s="17">
        <f ca="1">IF(ISNUMBER($Z20),SUM(OFFSET(Change!S$1,$Z20-1,0,$AA20,1)),0)+IF(ISNUMBER($AB20),SUM(OFFSET(Change!S$1,$AB20-1,0,$AC20,1)),0)+Change!S22</f>
        <v>377.00695960665513</v>
      </c>
      <c r="T20" s="17">
        <f ca="1">IF(ISNUMBER($Z20),SUM(OFFSET(Change!T$1,$Z20-1,0,$AA20,1)),0)+IF(ISNUMBER($AB20),SUM(OFFSET(Change!T$1,$AB20-1,0,$AC20,1)),0)+Change!T22</f>
        <v>412.8560580316169</v>
      </c>
      <c r="U20" s="17">
        <f ca="1">IF(ISNUMBER($Z20),SUM(OFFSET(Change!U$1,$Z20-1,0,$AA20,1)),0)+IF(ISNUMBER($AB20),SUM(OFFSET(Change!U$1,$AB20-1,0,$AC20,1)),0)+Change!U22</f>
        <v>421.97697865806811</v>
      </c>
      <c r="V20" s="17">
        <f ca="1">IF(ISNUMBER($Z20),SUM(OFFSET(Change!V$1,$Z20-1,0,$AA20,1)),0)+IF(ISNUMBER($AB20),SUM(OFFSET(Change!V$1,$AB20-1,0,$AC20,1)),0)+Change!V22</f>
        <v>413.00768612225289</v>
      </c>
      <c r="W20" s="17">
        <f ca="1">IF(ISNUMBER($Z20),SUM(OFFSET(Change!W$1,$Z20-1,0,$AA20,1)),0)+IF(ISNUMBER($AB20),SUM(OFFSET(Change!W$1,$AB20-1,0,$AC20,1)),0)+Change!W22</f>
        <v>413.01056790853124</v>
      </c>
      <c r="X20" s="17">
        <f ca="1">IF(ISNUMBER($Z20),SUM(OFFSET(Change!X$1,$Z20-1,0,$AA20,1)),0)+IF(ISNUMBER($AB20),SUM(OFFSET(Change!X$1,$AB20-1,0,$AC20,1)),0)+Change!X22</f>
        <v>450.02420455720073</v>
      </c>
      <c r="Z20" s="10">
        <v>18</v>
      </c>
      <c r="AA20" s="10">
        <v>1</v>
      </c>
      <c r="AB20" s="10">
        <v>20</v>
      </c>
      <c r="AC20" s="10">
        <v>1</v>
      </c>
    </row>
    <row r="21" spans="2:29" x14ac:dyDescent="0.25">
      <c r="B21" s="10" t="s">
        <v>44</v>
      </c>
      <c r="C21" s="17">
        <f t="shared" ca="1" si="2"/>
        <v>76.668748392917905</v>
      </c>
      <c r="D21" s="17">
        <f ca="1">IF(ISNUMBER($Z21),SUM(OFFSET(Change!D$1,$Z21-1,0,$AA21,1)),0)+IF(ISNUMBER($AB21),SUM(OFFSET(Change!D$1,$AB21-1,0,$AC21,1)),0)</f>
        <v>0</v>
      </c>
      <c r="E21" s="17">
        <f ca="1">IF(ISNUMBER($Z21),SUM(OFFSET(Change!E$1,$Z21-1,0,$AA21,1)),0)+IF(ISNUMBER($AB21),SUM(OFFSET(Change!E$1,$AB21-1,0,$AC21,1)),0)</f>
        <v>0.27489460255195003</v>
      </c>
      <c r="F21" s="17">
        <f ca="1">IF(ISNUMBER($Z21),SUM(OFFSET(Change!F$1,$Z21-1,0,$AA21,1)),0)+IF(ISNUMBER($AB21),SUM(OFFSET(Change!F$1,$AB21-1,0,$AC21,1)),0)</f>
        <v>0.27519705876948997</v>
      </c>
      <c r="G21" s="17">
        <f ca="1">IF(ISNUMBER($Z21),SUM(OFFSET(Change!G$1,$Z21-1,0,$AA21,1)),0)+IF(ISNUMBER($AB21),SUM(OFFSET(Change!G$1,$AB21-1,0,$AC21,1)),0)</f>
        <v>3.3178108211294517</v>
      </c>
      <c r="H21" s="17">
        <f ca="1">IF(ISNUMBER($Z21),SUM(OFFSET(Change!H$1,$Z21-1,0,$AA21,1)),0)+IF(ISNUMBER($AB21),SUM(OFFSET(Change!H$1,$AB21-1,0,$AC21,1)),0)</f>
        <v>4.2665078791248785</v>
      </c>
      <c r="I21" s="17">
        <f ca="1">IF(ISNUMBER($Z21),SUM(OFFSET(Change!I$1,$Z21-1,0,$AA21,1)),0)+IF(ISNUMBER($AB21),SUM(OFFSET(Change!I$1,$AB21-1,0,$AC21,1)),0)</f>
        <v>5.0051197881864518</v>
      </c>
      <c r="J21" s="17">
        <f ca="1">IF(ISNUMBER($Z21),SUM(OFFSET(Change!J$1,$Z21-1,0,$AA21,1)),0)+IF(ISNUMBER($AB21),SUM(OFFSET(Change!J$1,$AB21-1,0,$AC21,1)),0)</f>
        <v>4.9729259049129224</v>
      </c>
      <c r="K21" s="17">
        <f ca="1">IF(ISNUMBER($Z21),SUM(OFFSET(Change!K$1,$Z21-1,0,$AA21,1)),0)+IF(ISNUMBER($AB21),SUM(OFFSET(Change!K$1,$AB21-1,0,$AC21,1)),0)</f>
        <v>5.2095128833147211</v>
      </c>
      <c r="L21" s="17">
        <f ca="1">IF(ISNUMBER($Z21),SUM(OFFSET(Change!L$1,$Z21-1,0,$AA21,1)),0)+IF(ISNUMBER($AB21),SUM(OFFSET(Change!L$1,$AB21-1,0,$AC21,1)),0)</f>
        <v>5.2267163328407955</v>
      </c>
      <c r="M21" s="17">
        <f ca="1">IF(ISNUMBER($Z21),SUM(OFFSET(Change!M$1,$Z21-1,0,$AA21,1)),0)+IF(ISNUMBER($AB21),SUM(OFFSET(Change!M$1,$AB21-1,0,$AC21,1)),0)</f>
        <v>5.4418675042252342</v>
      </c>
      <c r="N21" s="17">
        <f ca="1">IF(ISNUMBER($Z21),SUM(OFFSET(Change!N$1,$Z21-1,0,$AA21,1)),0)+IF(ISNUMBER($AB21),SUM(OFFSET(Change!N$1,$AB21-1,0,$AC21,1)),0)</f>
        <v>5.5873951983190002</v>
      </c>
      <c r="O21" s="17">
        <f ca="1">IF(ISNUMBER($Z21),SUM(OFFSET(Change!O$1,$Z21-1,0,$AA21,1)),0)+IF(ISNUMBER($AB21),SUM(OFFSET(Change!O$1,$AB21-1,0,$AC21,1)),0)</f>
        <v>6.4844984518790936</v>
      </c>
      <c r="P21" s="17">
        <f ca="1">IF(ISNUMBER($Z21),SUM(OFFSET(Change!P$1,$Z21-1,0,$AA21,1)),0)+IF(ISNUMBER($AB21),SUM(OFFSET(Change!P$1,$AB21-1,0,$AC21,1)),0)</f>
        <v>6.4260391767827434</v>
      </c>
      <c r="Q21" s="17">
        <f ca="1">IF(ISNUMBER($Z21),SUM(OFFSET(Change!Q$1,$Z21-1,0,$AA21,1)),0)+IF(ISNUMBER($AB21),SUM(OFFSET(Change!Q$1,$AB21-1,0,$AC21,1)),0)</f>
        <v>7.4631230825626602</v>
      </c>
      <c r="R21" s="17">
        <f ca="1">IF(ISNUMBER($Z21),SUM(OFFSET(Change!R$1,$Z21-1,0,$AA21,1)),0)+IF(ISNUMBER($AB21),SUM(OFFSET(Change!R$1,$AB21-1,0,$AC21,1)),0)</f>
        <v>7.6766973125431424</v>
      </c>
      <c r="S21" s="17">
        <f ca="1">IF(ISNUMBER($Z21),SUM(OFFSET(Change!S$1,$Z21-1,0,$AA21,1)),0)+IF(ISNUMBER($AB21),SUM(OFFSET(Change!S$1,$AB21-1,0,$AC21,1)),0)</f>
        <v>9.6392247565199725</v>
      </c>
      <c r="T21" s="17">
        <f ca="1">IF(ISNUMBER($Z21),SUM(OFFSET(Change!T$1,$Z21-1,0,$AA21,1)),0)+IF(ISNUMBER($AB21),SUM(OFFSET(Change!T$1,$AB21-1,0,$AC21,1)),0)</f>
        <v>9.9765983780714595</v>
      </c>
      <c r="U21" s="17">
        <f ca="1">IF(ISNUMBER($Z21),SUM(OFFSET(Change!U$1,$Z21-1,0,$AA21,1)),0)+IF(ISNUMBER($AB21),SUM(OFFSET(Change!U$1,$AB21-1,0,$AC21,1)),0)</f>
        <v>25.663403249682641</v>
      </c>
      <c r="V21" s="17">
        <f ca="1">IF(ISNUMBER($Z21),SUM(OFFSET(Change!V$1,$Z21-1,0,$AA21,1)),0)+IF(ISNUMBER($AB21),SUM(OFFSET(Change!V$1,$AB21-1,0,$AC21,1)),0)</f>
        <v>26.506145561892339</v>
      </c>
      <c r="W21" s="17">
        <f ca="1">IF(ISNUMBER($Z21),SUM(OFFSET(Change!W$1,$Z21-1,0,$AA21,1)),0)+IF(ISNUMBER($AB21),SUM(OFFSET(Change!W$1,$AB21-1,0,$AC21,1)),0)</f>
        <v>27.512318879230829</v>
      </c>
      <c r="X21" s="17">
        <f ca="1">IF(ISNUMBER($Z21),SUM(OFFSET(Change!X$1,$Z21-1,0,$AA21,1)),0)+IF(ISNUMBER($AB21),SUM(OFFSET(Change!X$1,$AB21-1,0,$AC21,1)),0)</f>
        <v>29.515342868623446</v>
      </c>
      <c r="Z21" s="10">
        <v>58</v>
      </c>
      <c r="AA21" s="10">
        <v>1</v>
      </c>
      <c r="AB21" s="10">
        <v>54</v>
      </c>
      <c r="AC21" s="10">
        <v>1</v>
      </c>
    </row>
    <row r="22" spans="2:29" x14ac:dyDescent="0.25">
      <c r="B22" s="19" t="s">
        <v>45</v>
      </c>
      <c r="C22" s="20">
        <f t="shared" ca="1" si="2"/>
        <v>1103.0188383710672</v>
      </c>
      <c r="D22" s="20">
        <f ca="1">IF(ISNUMBER($Z22),SUM(OFFSET(Change!D$1,$Z22-1,0,$AA22,1)),0)+IF(ISNUMBER($AB22),SUM(OFFSET(Change!D$1,$AB22-1,0,$AC22,1)),0)</f>
        <v>0</v>
      </c>
      <c r="E22" s="20">
        <f ca="1">IF(ISNUMBER($Z22),SUM(OFFSET(Change!E$1,$Z22-1,0,$AA22,1)),0)+IF(ISNUMBER($AB22),SUM(OFFSET(Change!E$1,$AB22-1,0,$AC22,1)),0)</f>
        <v>1.2227443456264404</v>
      </c>
      <c r="F22" s="20">
        <f ca="1">IF(ISNUMBER($Z22),SUM(OFFSET(Change!F$1,$Z22-1,0,$AA22,1)),0)+IF(ISNUMBER($AB22),SUM(OFFSET(Change!F$1,$AB22-1,0,$AC22,1)),0)</f>
        <v>1.2844470830245625</v>
      </c>
      <c r="G22" s="20">
        <f ca="1">IF(ISNUMBER($Z22),SUM(OFFSET(Change!G$1,$Z22-1,0,$AA22,1)),0)+IF(ISNUMBER($AB22),SUM(OFFSET(Change!G$1,$AB22-1,0,$AC22,1)),0)</f>
        <v>23.323123497040765</v>
      </c>
      <c r="H22" s="20">
        <f ca="1">IF(ISNUMBER($Z22),SUM(OFFSET(Change!H$1,$Z22-1,0,$AA22,1)),0)+IF(ISNUMBER($AB22),SUM(OFFSET(Change!H$1,$AB22-1,0,$AC22,1)),0)</f>
        <v>24.044576188469193</v>
      </c>
      <c r="I22" s="20">
        <f ca="1">IF(ISNUMBER($Z22),SUM(OFFSET(Change!I$1,$Z22-1,0,$AA22,1)),0)+IF(ISNUMBER($AB22),SUM(OFFSET(Change!I$1,$AB22-1,0,$AC22,1)),0)</f>
        <v>83.855340498150852</v>
      </c>
      <c r="J22" s="20">
        <f ca="1">IF(ISNUMBER($Z22),SUM(OFFSET(Change!J$1,$Z22-1,0,$AA22,1)),0)+IF(ISNUMBER($AB22),SUM(OFFSET(Change!J$1,$AB22-1,0,$AC22,1)),0)</f>
        <v>87.468090756067511</v>
      </c>
      <c r="K22" s="20">
        <f ca="1">IF(ISNUMBER($Z22),SUM(OFFSET(Change!K$1,$Z22-1,0,$AA22,1)),0)+IF(ISNUMBER($AB22),SUM(OFFSET(Change!K$1,$AB22-1,0,$AC22,1)),0)</f>
        <v>102.15005214360121</v>
      </c>
      <c r="L22" s="20">
        <f ca="1">IF(ISNUMBER($Z22),SUM(OFFSET(Change!L$1,$Z22-1,0,$AA22,1)),0)+IF(ISNUMBER($AB22),SUM(OFFSET(Change!L$1,$AB22-1,0,$AC22,1)),0)</f>
        <v>120.08866849271705</v>
      </c>
      <c r="M22" s="20">
        <f ca="1">IF(ISNUMBER($Z22),SUM(OFFSET(Change!M$1,$Z22-1,0,$AA22,1)),0)+IF(ISNUMBER($AB22),SUM(OFFSET(Change!M$1,$AB22-1,0,$AC22,1)),0)</f>
        <v>122.74301738790712</v>
      </c>
      <c r="N22" s="20">
        <f ca="1">IF(ISNUMBER($Z22),SUM(OFFSET(Change!N$1,$Z22-1,0,$AA22,1)),0)+IF(ISNUMBER($AB22),SUM(OFFSET(Change!N$1,$AB22-1,0,$AC22,1)),0)</f>
        <v>125.66468659964785</v>
      </c>
      <c r="O22" s="20">
        <f ca="1">IF(ISNUMBER($Z22),SUM(OFFSET(Change!O$1,$Z22-1,0,$AA22,1)),0)+IF(ISNUMBER($AB22),SUM(OFFSET(Change!O$1,$AB22-1,0,$AC22,1)),0)</f>
        <v>128.43504106316195</v>
      </c>
      <c r="P22" s="20">
        <f ca="1">IF(ISNUMBER($Z22),SUM(OFFSET(Change!P$1,$Z22-1,0,$AA22,1)),0)+IF(ISNUMBER($AB22),SUM(OFFSET(Change!P$1,$AB22-1,0,$AC22,1)),0)</f>
        <v>131.86638390084812</v>
      </c>
      <c r="Q22" s="20">
        <f ca="1">IF(ISNUMBER($Z22),SUM(OFFSET(Change!Q$1,$Z22-1,0,$AA22,1)),0)+IF(ISNUMBER($AB22),SUM(OFFSET(Change!Q$1,$AB22-1,0,$AC22,1)),0)</f>
        <v>134.74106052357075</v>
      </c>
      <c r="R22" s="20">
        <f ca="1">IF(ISNUMBER($Z22),SUM(OFFSET(Change!R$1,$Z22-1,0,$AA22,1)),0)+IF(ISNUMBER($AB22),SUM(OFFSET(Change!R$1,$AB22-1,0,$AC22,1)),0)</f>
        <v>198.48549996094835</v>
      </c>
      <c r="S22" s="20">
        <f ca="1">IF(ISNUMBER($Z22),SUM(OFFSET(Change!S$1,$Z22-1,0,$AA22,1)),0)+IF(ISNUMBER($AB22),SUM(OFFSET(Change!S$1,$AB22-1,0,$AC22,1)),0)</f>
        <v>202.81247973030017</v>
      </c>
      <c r="T22" s="20">
        <f ca="1">IF(ISNUMBER($Z22),SUM(OFFSET(Change!T$1,$Z22-1,0,$AA22,1)),0)+IF(ISNUMBER($AB22),SUM(OFFSET(Change!T$1,$AB22-1,0,$AC22,1)),0)</f>
        <v>207.23380083218171</v>
      </c>
      <c r="U22" s="20">
        <f ca="1">IF(ISNUMBER($Z22),SUM(OFFSET(Change!U$1,$Z22-1,0,$AA22,1)),0)+IF(ISNUMBER($AB22),SUM(OFFSET(Change!U$1,$AB22-1,0,$AC22,1)),0)</f>
        <v>211.75148364357551</v>
      </c>
      <c r="V22" s="20">
        <f ca="1">IF(ISNUMBER($Z22),SUM(OFFSET(Change!V$1,$Z22-1,0,$AA22,1)),0)+IF(ISNUMBER($AB22),SUM(OFFSET(Change!V$1,$AB22-1,0,$AC22,1)),0)</f>
        <v>216.36766839432801</v>
      </c>
      <c r="W22" s="20">
        <f ca="1">IF(ISNUMBER($Z22),SUM(OFFSET(Change!W$1,$Z22-1,0,$AA22,1)),0)+IF(ISNUMBER($AB22),SUM(OFFSET(Change!W$1,$AB22-1,0,$AC22,1)),0)</f>
        <v>228.59620041780263</v>
      </c>
      <c r="X22" s="20">
        <f ca="1">IF(ISNUMBER($Z22),SUM(OFFSET(Change!X$1,$Z22-1,0,$AA22,1)),0)+IF(ISNUMBER($AB22),SUM(OFFSET(Change!X$1,$AB22-1,0,$AC22,1)),0)</f>
        <v>306.62971217742495</v>
      </c>
      <c r="Z22" s="10">
        <v>67</v>
      </c>
      <c r="AA22" s="10">
        <v>1</v>
      </c>
    </row>
    <row r="23" spans="2:29" x14ac:dyDescent="0.25">
      <c r="B23" s="10" t="s">
        <v>46</v>
      </c>
      <c r="C23" s="17">
        <f t="shared" ca="1" si="2"/>
        <v>25098.059871584443</v>
      </c>
      <c r="D23" s="17">
        <f ca="1">SUM(D17:D22)</f>
        <v>579.87215149757503</v>
      </c>
      <c r="E23" s="17">
        <f t="shared" ref="E23:V23" ca="1" si="3">SUM(E17:E22)</f>
        <v>793.67895541223641</v>
      </c>
      <c r="F23" s="17">
        <f t="shared" ca="1" si="3"/>
        <v>890.7981051580083</v>
      </c>
      <c r="G23" s="17">
        <f t="shared" ca="1" si="3"/>
        <v>1142.579797353098</v>
      </c>
      <c r="H23" s="17">
        <f t="shared" ca="1" si="3"/>
        <v>1304.270802526589</v>
      </c>
      <c r="I23" s="17">
        <f t="shared" ca="1" si="3"/>
        <v>2502.3832884642788</v>
      </c>
      <c r="J23" s="17">
        <f t="shared" ca="1" si="3"/>
        <v>2321.9854027405659</v>
      </c>
      <c r="K23" s="17">
        <f t="shared" ca="1" si="3"/>
        <v>2444.6382095105218</v>
      </c>
      <c r="L23" s="17">
        <f t="shared" ca="1" si="3"/>
        <v>2525.3626965119365</v>
      </c>
      <c r="M23" s="17">
        <f t="shared" ca="1" si="3"/>
        <v>2599.5398511004405</v>
      </c>
      <c r="N23" s="17">
        <f t="shared" ca="1" si="3"/>
        <v>2708.2202474188084</v>
      </c>
      <c r="O23" s="17">
        <f t="shared" ca="1" si="3"/>
        <v>2735.6551098249156</v>
      </c>
      <c r="P23" s="17">
        <f t="shared" ca="1" si="3"/>
        <v>2809.224711506417</v>
      </c>
      <c r="Q23" s="17">
        <f t="shared" ca="1" si="3"/>
        <v>2959.0423629035649</v>
      </c>
      <c r="R23" s="17">
        <f t="shared" ca="1" si="3"/>
        <v>3149.7044533190647</v>
      </c>
      <c r="S23" s="17">
        <f t="shared" ca="1" si="3"/>
        <v>3419.1993863508033</v>
      </c>
      <c r="T23" s="17">
        <f t="shared" ca="1" si="3"/>
        <v>3573.6622276720082</v>
      </c>
      <c r="U23" s="17">
        <f t="shared" ca="1" si="3"/>
        <v>3695.5231053532416</v>
      </c>
      <c r="V23" s="17">
        <f t="shared" ca="1" si="3"/>
        <v>3807.4098942788969</v>
      </c>
      <c r="W23" s="17">
        <f ca="1">SUM(W17:W22)</f>
        <v>3987.5491044181281</v>
      </c>
      <c r="X23" s="17">
        <f ca="1">SUM(X17:X22)</f>
        <v>4407.1744389850637</v>
      </c>
    </row>
    <row r="25" spans="2:29" ht="15.75" thickBot="1" x14ac:dyDescent="0.3">
      <c r="B25" s="21" t="s">
        <v>1</v>
      </c>
      <c r="C25" s="22">
        <f ca="1">IF(ROUND(NPV($C$2,D25:X25),0)=ROUND(IF(ISNUMBER($Z25),SUM(OFFSET(Change!C$1,$Z25-1,0,$AA25,1)),0)+IF(ISNUMBER($AB25),SUM(OFFSET(Change!C$1,$AB25-1,0,$AC25,1)),0),0),NPV($C$2,D25:X25),"ERROR IN TOTAL")</f>
        <v>28585.157375817438</v>
      </c>
      <c r="D25" s="22">
        <f ca="1">D15+D23</f>
        <v>1373.784088324049</v>
      </c>
      <c r="E25" s="22">
        <f t="shared" ref="E25:W25" ca="1" si="4">E15+E23</f>
        <v>1412.043501448386</v>
      </c>
      <c r="F25" s="22">
        <f t="shared" ca="1" si="4"/>
        <v>1490.9594396193988</v>
      </c>
      <c r="G25" s="22">
        <f t="shared" ca="1" si="4"/>
        <v>1762.0631266030543</v>
      </c>
      <c r="H25" s="22">
        <f t="shared" ca="1" si="4"/>
        <v>1857.1736924827096</v>
      </c>
      <c r="I25" s="22">
        <f t="shared" ca="1" si="4"/>
        <v>2166.6629710665006</v>
      </c>
      <c r="J25" s="22">
        <f t="shared" ca="1" si="4"/>
        <v>2140.4403308119622</v>
      </c>
      <c r="K25" s="22">
        <f t="shared" ca="1" si="4"/>
        <v>1916.014596231744</v>
      </c>
      <c r="L25" s="22">
        <f t="shared" ca="1" si="4"/>
        <v>1962.6600244526387</v>
      </c>
      <c r="M25" s="22">
        <f t="shared" ca="1" si="4"/>
        <v>2017.3482327126765</v>
      </c>
      <c r="N25" s="22">
        <f t="shared" ca="1" si="4"/>
        <v>2352.1243975926482</v>
      </c>
      <c r="O25" s="22">
        <f t="shared" ca="1" si="4"/>
        <v>2457.1350745221566</v>
      </c>
      <c r="P25" s="22">
        <f t="shared" ca="1" si="4"/>
        <v>2546.4094794116359</v>
      </c>
      <c r="Q25" s="22">
        <f t="shared" ca="1" si="4"/>
        <v>2774.079806479393</v>
      </c>
      <c r="R25" s="22">
        <f t="shared" ca="1" si="4"/>
        <v>3103.2080663119136</v>
      </c>
      <c r="S25" s="22">
        <f t="shared" ca="1" si="4"/>
        <v>4007.8556630728426</v>
      </c>
      <c r="T25" s="22">
        <f t="shared" ca="1" si="4"/>
        <v>4558.7133062112298</v>
      </c>
      <c r="U25" s="22">
        <f t="shared" ca="1" si="4"/>
        <v>5081.039115541108</v>
      </c>
      <c r="V25" s="22">
        <f t="shared" ca="1" si="4"/>
        <v>5461.1485770877071</v>
      </c>
      <c r="W25" s="22">
        <f t="shared" ca="1" si="4"/>
        <v>5881.3116953592371</v>
      </c>
      <c r="X25" s="22">
        <f t="shared" ref="X25" ca="1" si="5">X15+X23</f>
        <v>6468.3228840603442</v>
      </c>
      <c r="Z25" s="10">
        <v>70</v>
      </c>
      <c r="AA25" s="10">
        <v>1</v>
      </c>
    </row>
    <row r="26" spans="2:29" ht="15.75" thickTop="1" x14ac:dyDescent="0.25">
      <c r="B26" s="10" t="s">
        <v>47</v>
      </c>
      <c r="C26" s="17">
        <f>NPV(Discount_Rate,D26:X26)</f>
        <v>793.27597672225966</v>
      </c>
      <c r="D26" s="23">
        <f>Change!D78</f>
        <v>35.017043289435627</v>
      </c>
      <c r="E26" s="23">
        <f>Change!E78</f>
        <v>29.921266962109325</v>
      </c>
      <c r="F26" s="23">
        <f>Change!F78</f>
        <v>39.77593348501938</v>
      </c>
      <c r="G26" s="23">
        <f>Change!G78</f>
        <v>30.799046849709161</v>
      </c>
      <c r="H26" s="23">
        <f>Change!H78</f>
        <v>45.297143205654677</v>
      </c>
      <c r="I26" s="23">
        <f>Change!I78</f>
        <v>34.607126375826169</v>
      </c>
      <c r="J26" s="23">
        <f>Change!J78</f>
        <v>55.582212051649122</v>
      </c>
      <c r="K26" s="23">
        <f>Change!K78</f>
        <v>49.126339012668517</v>
      </c>
      <c r="L26" s="23">
        <f>Change!L78</f>
        <v>39.843992731765155</v>
      </c>
      <c r="M26" s="23">
        <f>Change!M78</f>
        <v>20.755389187653968</v>
      </c>
      <c r="N26" s="23">
        <f>Change!N78</f>
        <v>24.200809650816279</v>
      </c>
      <c r="O26" s="23">
        <f>Change!O78</f>
        <v>90.211829525797398</v>
      </c>
      <c r="P26" s="23">
        <f>Change!P78</f>
        <v>91.024421859638238</v>
      </c>
      <c r="Q26" s="23">
        <f>Change!Q78</f>
        <v>123.46591359698601</v>
      </c>
      <c r="R26" s="23">
        <f>Change!R78</f>
        <v>119.91240436283388</v>
      </c>
      <c r="S26" s="23">
        <f>Change!S78</f>
        <v>136.47271023635918</v>
      </c>
      <c r="T26" s="23">
        <f>Change!T78</f>
        <v>143.15496783980163</v>
      </c>
      <c r="U26" s="23">
        <f>Change!U78</f>
        <v>187.69017508011063</v>
      </c>
      <c r="V26" s="23">
        <f>Change!V78</f>
        <v>216.59699411704858</v>
      </c>
      <c r="W26" s="23">
        <f>Change!W78</f>
        <v>191.06396502392442</v>
      </c>
      <c r="X26" s="23">
        <f>Change!X78</f>
        <v>145.2237668040174</v>
      </c>
      <c r="Z26" s="10">
        <v>79</v>
      </c>
      <c r="AA26" s="10">
        <v>1</v>
      </c>
    </row>
    <row r="27" spans="2:29" ht="15.75" thickBot="1" x14ac:dyDescent="0.3">
      <c r="B27" s="21" t="s">
        <v>48</v>
      </c>
      <c r="C27" s="22">
        <f ca="1">C26+C25</f>
        <v>29378.433352539698</v>
      </c>
      <c r="D27" s="17"/>
      <c r="H27" s="24"/>
    </row>
    <row r="28" spans="2:29" ht="15.75" thickTop="1" x14ac:dyDescent="0.25">
      <c r="D28" s="17"/>
    </row>
    <row r="29" spans="2:29" x14ac:dyDescent="0.25">
      <c r="D29" s="24"/>
    </row>
    <row r="30" spans="2:29" x14ac:dyDescent="0.25">
      <c r="B30" s="16" t="str">
        <f>BaseStudyName</f>
        <v>ST Cost Summary -25I.LP.ST.r21.Base.EP.2409MR.Integrated.155766 (LT. 155766 - 157166) v102.4</v>
      </c>
      <c r="C30" s="11" t="s">
        <v>3</v>
      </c>
      <c r="D30" s="12">
        <f>Base!D5</f>
        <v>2025</v>
      </c>
      <c r="E30" s="12">
        <f>Base!E5</f>
        <v>2026</v>
      </c>
      <c r="F30" s="12">
        <f>Base!F5</f>
        <v>2027</v>
      </c>
      <c r="G30" s="12">
        <f>Base!G5</f>
        <v>2028</v>
      </c>
      <c r="H30" s="12">
        <f>Base!H5</f>
        <v>2029</v>
      </c>
      <c r="I30" s="12">
        <f>Base!I5</f>
        <v>2030</v>
      </c>
      <c r="J30" s="12">
        <f>Base!J5</f>
        <v>2031</v>
      </c>
      <c r="K30" s="12">
        <f>Base!K5</f>
        <v>2032</v>
      </c>
      <c r="L30" s="12">
        <f>Base!L5</f>
        <v>2033</v>
      </c>
      <c r="M30" s="12">
        <f>Base!M5</f>
        <v>2034</v>
      </c>
      <c r="N30" s="12">
        <f>Base!N5</f>
        <v>2035</v>
      </c>
      <c r="O30" s="12">
        <f>Base!O5</f>
        <v>2036</v>
      </c>
      <c r="P30" s="12">
        <f>Base!P5</f>
        <v>2037</v>
      </c>
      <c r="Q30" s="12">
        <f>Base!Q5</f>
        <v>2038</v>
      </c>
      <c r="R30" s="12">
        <f>Base!R5</f>
        <v>2039</v>
      </c>
      <c r="S30" s="12">
        <f>Base!S5</f>
        <v>2040</v>
      </c>
      <c r="T30" s="12">
        <f>Base!T5</f>
        <v>2041</v>
      </c>
      <c r="U30" s="12">
        <f>Base!U5</f>
        <v>2042</v>
      </c>
      <c r="V30" s="12">
        <f>Base!V5</f>
        <v>2043</v>
      </c>
      <c r="W30" s="13">
        <f>Base!W5</f>
        <v>2044</v>
      </c>
      <c r="X30" s="13">
        <f>Base!X5</f>
        <v>2045</v>
      </c>
    </row>
    <row r="31" spans="2:29" x14ac:dyDescent="0.25">
      <c r="B31" s="10" t="s">
        <v>31</v>
      </c>
      <c r="C31" s="17">
        <f t="shared" ref="C31:C41" ca="1" si="6">NPV($C$2,D31:X31)</f>
        <v>3845.7040959825317</v>
      </c>
      <c r="D31" s="17">
        <f ca="1">IF(ISNUMBER($Z31),SUM(OFFSET(Base!D$1,$Z31-1,0,$AA31,1)),0)+IF(ISNUMBER($AB31),SUM(OFFSET(Base!D$1,$AB31-1,0,$AC31,1)),0)</f>
        <v>654.75771003103705</v>
      </c>
      <c r="E31" s="17">
        <f ca="1">IF(ISNUMBER($Z31),SUM(OFFSET(Base!E$1,$Z31-1,0,$AA31,1)),0)+IF(ISNUMBER($AB31),SUM(OFFSET(Base!E$1,$AB31-1,0,$AC31,1)),0)</f>
        <v>608.58996454618284</v>
      </c>
      <c r="F31" s="17">
        <f ca="1">IF(ISNUMBER($Z31),SUM(OFFSET(Base!F$1,$Z31-1,0,$AA31,1)),0)+IF(ISNUMBER($AB31),SUM(OFFSET(Base!F$1,$AB31-1,0,$AC31,1)),0)</f>
        <v>641.94528754071712</v>
      </c>
      <c r="G31" s="17">
        <f ca="1">IF(ISNUMBER($Z31),SUM(OFFSET(Base!G$1,$Z31-1,0,$AA31,1)),0)+IF(ISNUMBER($AB31),SUM(OFFSET(Base!G$1,$AB31-1,0,$AC31,1)),0)</f>
        <v>681.74043890822452</v>
      </c>
      <c r="H31" s="17">
        <f ca="1">IF(ISNUMBER($Z31),SUM(OFFSET(Base!H$1,$Z31-1,0,$AA31,1)),0)+IF(ISNUMBER($AB31),SUM(OFFSET(Base!H$1,$AB31-1,0,$AC31,1)),0)</f>
        <v>678.7174654158672</v>
      </c>
      <c r="I31" s="17">
        <f ca="1">IF(ISNUMBER($Z31),SUM(OFFSET(Base!I$1,$Z31-1,0,$AA31,1)),0)+IF(ISNUMBER($AB31),SUM(OFFSET(Base!I$1,$AB31-1,0,$AC31,1)),0)</f>
        <v>227.93276803743797</v>
      </c>
      <c r="J31" s="17">
        <f ca="1">IF(ISNUMBER($Z31),SUM(OFFSET(Base!J$1,$Z31-1,0,$AA31,1)),0)+IF(ISNUMBER($AB31),SUM(OFFSET(Base!J$1,$AB31-1,0,$AC31,1)),0)</f>
        <v>234.23750072611517</v>
      </c>
      <c r="K31" s="17">
        <f ca="1">IF(ISNUMBER($Z31),SUM(OFFSET(Base!K$1,$Z31-1,0,$AA31,1)),0)+IF(ISNUMBER($AB31),SUM(OFFSET(Base!K$1,$AB31-1,0,$AC31,1)),0)</f>
        <v>160.34899015211627</v>
      </c>
      <c r="L31" s="17">
        <f ca="1">IF(ISNUMBER($Z31),SUM(OFFSET(Base!L$1,$Z31-1,0,$AA31,1)),0)+IF(ISNUMBER($AB31),SUM(OFFSET(Base!L$1,$AB31-1,0,$AC31,1)),0)</f>
        <v>140.94650794742293</v>
      </c>
      <c r="M31" s="17">
        <f ca="1">IF(ISNUMBER($Z31),SUM(OFFSET(Base!M$1,$Z31-1,0,$AA31,1)),0)+IF(ISNUMBER($AB31),SUM(OFFSET(Base!M$1,$AB31-1,0,$AC31,1)),0)</f>
        <v>168.18300110047772</v>
      </c>
      <c r="N31" s="17">
        <f ca="1">IF(ISNUMBER($Z31),SUM(OFFSET(Base!N$1,$Z31-1,0,$AA31,1)),0)+IF(ISNUMBER($AB31),SUM(OFFSET(Base!N$1,$AB31-1,0,$AC31,1)),0)</f>
        <v>172.06162164039816</v>
      </c>
      <c r="O31" s="17">
        <f ca="1">IF(ISNUMBER($Z31),SUM(OFFSET(Base!O$1,$Z31-1,0,$AA31,1)),0)+IF(ISNUMBER($AB31),SUM(OFFSET(Base!O$1,$AB31-1,0,$AC31,1)),0)</f>
        <v>175.58192984777315</v>
      </c>
      <c r="P31" s="17">
        <f ca="1">IF(ISNUMBER($Z31),SUM(OFFSET(Base!P$1,$Z31-1,0,$AA31,1)),0)+IF(ISNUMBER($AB31),SUM(OFFSET(Base!P$1,$AB31-1,0,$AC31,1)),0)</f>
        <v>152.60766767746023</v>
      </c>
      <c r="Q31" s="17">
        <f ca="1">IF(ISNUMBER($Z31),SUM(OFFSET(Base!Q$1,$Z31-1,0,$AA31,1)),0)+IF(ISNUMBER($AB31),SUM(OFFSET(Base!Q$1,$AB31-1,0,$AC31,1)),0)</f>
        <v>183.85927377054779</v>
      </c>
      <c r="R31" s="17">
        <f ca="1">IF(ISNUMBER($Z31),SUM(OFFSET(Base!R$1,$Z31-1,0,$AA31,1)),0)+IF(ISNUMBER($AB31),SUM(OFFSET(Base!R$1,$AB31-1,0,$AC31,1)),0)</f>
        <v>188.35469334112821</v>
      </c>
      <c r="S31" s="17">
        <f ca="1">IF(ISNUMBER($Z31),SUM(OFFSET(Base!S$1,$Z31-1,0,$AA31,1)),0)+IF(ISNUMBER($AB31),SUM(OFFSET(Base!S$1,$AB31-1,0,$AC31,1)),0)</f>
        <v>192.5500084251768</v>
      </c>
      <c r="T31" s="17">
        <f ca="1">IF(ISNUMBER($Z31),SUM(OFFSET(Base!T$1,$Z31-1,0,$AA31,1)),0)+IF(ISNUMBER($AB31),SUM(OFFSET(Base!T$1,$AB31-1,0,$AC31,1)),0)</f>
        <v>171.76688083128681</v>
      </c>
      <c r="U31" s="17">
        <f ca="1">IF(ISNUMBER($Z31),SUM(OFFSET(Base!U$1,$Z31-1,0,$AA31,1)),0)+IF(ISNUMBER($AB31),SUM(OFFSET(Base!U$1,$AB31-1,0,$AC31,1)),0)</f>
        <v>83.880536960685689</v>
      </c>
      <c r="V31" s="17">
        <f ca="1">IF(ISNUMBER($Z31),SUM(OFFSET(Base!V$1,$Z31-1,0,$AA31,1)),0)+IF(ISNUMBER($AB31),SUM(OFFSET(Base!V$1,$AB31-1,0,$AC31,1)),0)</f>
        <v>0.47762856292367917</v>
      </c>
      <c r="W31" s="17">
        <f ca="1">IF(ISNUMBER($Z31),SUM(OFFSET(Base!W$1,$Z31-1,0,$AA31,1)),0)+IF(ISNUMBER($AB31),SUM(OFFSET(Base!W$1,$AB31-1,0,$AC31,1)),0)</f>
        <v>0.27759572951119998</v>
      </c>
      <c r="X31" s="17">
        <f ca="1">IF(ISNUMBER($Z31),SUM(OFFSET(Base!X$1,$Z31-1,0,$AA31,1)),0)+IF(ISNUMBER($AB31),SUM(OFFSET(Base!X$1,$AB31-1,0,$AC31,1)),0)</f>
        <v>0.31578818703061001</v>
      </c>
      <c r="Z31" s="10">
        <v>13</v>
      </c>
      <c r="AA31" s="10">
        <v>2</v>
      </c>
    </row>
    <row r="32" spans="2:29" x14ac:dyDescent="0.25">
      <c r="B32" s="10" t="s">
        <v>67</v>
      </c>
      <c r="C32" s="17">
        <f t="shared" ca="1" si="6"/>
        <v>-3389.7502555088136</v>
      </c>
      <c r="D32" s="17">
        <f ca="1">IF(ISNUMBER($Z32),SUM(OFFSET(Base!D$1,$Z32-1,0,$AA32,1)),0)+IF(ISNUMBER($AB32),SUM(OFFSET(Base!D$1,$AB32-1,0,$AC32,1)),0)</f>
        <v>39.846015076627644</v>
      </c>
      <c r="E32" s="17">
        <f ca="1">IF(ISNUMBER($Z32),SUM(OFFSET(Base!E$1,$Z32-1,0,$AA32,1)),0)+IF(ISNUMBER($AB32),SUM(OFFSET(Base!E$1,$AB32-1,0,$AC32,1)),0)</f>
        <v>38.121733053238344</v>
      </c>
      <c r="F32" s="17">
        <f ca="1">IF(ISNUMBER($Z32),SUM(OFFSET(Base!F$1,$Z32-1,0,$AA32,1)),0)+IF(ISNUMBER($AB32),SUM(OFFSET(Base!F$1,$AB32-1,0,$AC32,1)),0)</f>
        <v>40.566426321681881</v>
      </c>
      <c r="G32" s="17">
        <f ca="1">IF(ISNUMBER($Z32),SUM(OFFSET(Base!G$1,$Z32-1,0,$AA32,1)),0)+IF(ISNUMBER($AB32),SUM(OFFSET(Base!G$1,$AB32-1,0,$AC32,1)),0)</f>
        <v>41.994680281682555</v>
      </c>
      <c r="H32" s="17">
        <f ca="1">IF(ISNUMBER($Z32),SUM(OFFSET(Base!H$1,$Z32-1,0,$AA32,1)),0)+IF(ISNUMBER($AB32),SUM(OFFSET(Base!H$1,$AB32-1,0,$AC32,1)),0)</f>
        <v>42.005169163222597</v>
      </c>
      <c r="I32" s="17">
        <f ca="1">IF(ISNUMBER($Z32),SUM(OFFSET(Base!I$1,$Z32-1,0,$AA32,1)),0)+IF(ISNUMBER($AB32),SUM(OFFSET(Base!I$1,$AB32-1,0,$AC32,1)),0)</f>
        <v>-555.72948828032304</v>
      </c>
      <c r="J32" s="17">
        <f ca="1">IF(ISNUMBER($Z32),SUM(OFFSET(Base!J$1,$Z32-1,0,$AA32,1)),0)+IF(ISNUMBER($AB32),SUM(OFFSET(Base!J$1,$AB32-1,0,$AC32,1)),0)</f>
        <v>-563.57452228447698</v>
      </c>
      <c r="K32" s="17">
        <f ca="1">IF(ISNUMBER($Z32),SUM(OFFSET(Base!K$1,$Z32-1,0,$AA32,1)),0)+IF(ISNUMBER($AB32),SUM(OFFSET(Base!K$1,$AB32-1,0,$AC32,1)),0)</f>
        <v>-579.72630622179918</v>
      </c>
      <c r="L32" s="17">
        <f ca="1">IF(ISNUMBER($Z32),SUM(OFFSET(Base!L$1,$Z32-1,0,$AA32,1)),0)+IF(ISNUMBER($AB32),SUM(OFFSET(Base!L$1,$AB32-1,0,$AC32,1)),0)</f>
        <v>-504.56365672852888</v>
      </c>
      <c r="M32" s="17">
        <f ca="1">IF(ISNUMBER($Z32),SUM(OFFSET(Base!M$1,$Z32-1,0,$AA32,1)),0)+IF(ISNUMBER($AB32),SUM(OFFSET(Base!M$1,$AB32-1,0,$AC32,1)),0)</f>
        <v>-598.91897010976527</v>
      </c>
      <c r="N32" s="17">
        <f ca="1">IF(ISNUMBER($Z32),SUM(OFFSET(Base!N$1,$Z32-1,0,$AA32,1)),0)+IF(ISNUMBER($AB32),SUM(OFFSET(Base!N$1,$AB32-1,0,$AC32,1)),0)</f>
        <v>-608.12807699184646</v>
      </c>
      <c r="O32" s="17">
        <f ca="1">IF(ISNUMBER($Z32),SUM(OFFSET(Base!O$1,$Z32-1,0,$AA32,1)),0)+IF(ISNUMBER($AB32),SUM(OFFSET(Base!O$1,$AB32-1,0,$AC32,1)),0)</f>
        <v>-616.30957539703502</v>
      </c>
      <c r="P32" s="17">
        <f ca="1">IF(ISNUMBER($Z32),SUM(OFFSET(Base!P$1,$Z32-1,0,$AA32,1)),0)+IF(ISNUMBER($AB32),SUM(OFFSET(Base!P$1,$AB32-1,0,$AC32,1)),0)</f>
        <v>-530.51797332030219</v>
      </c>
      <c r="Q32" s="17">
        <f ca="1">IF(ISNUMBER($Z32),SUM(OFFSET(Base!Q$1,$Z32-1,0,$AA32,1)),0)+IF(ISNUMBER($AB32),SUM(OFFSET(Base!Q$1,$AB32-1,0,$AC32,1)),0)</f>
        <v>-635.42056799169302</v>
      </c>
      <c r="R32" s="17">
        <f ca="1">IF(ISNUMBER($Z32),SUM(OFFSET(Base!R$1,$Z32-1,0,$AA32,1)),0)+IF(ISNUMBER($AB32),SUM(OFFSET(Base!R$1,$AB32-1,0,$AC32,1)),0)</f>
        <v>-646.56541927424553</v>
      </c>
      <c r="S32" s="17">
        <f ca="1">IF(ISNUMBER($Z32),SUM(OFFSET(Base!S$1,$Z32-1,0,$AA32,1)),0)+IF(ISNUMBER($AB32),SUM(OFFSET(Base!S$1,$AB32-1,0,$AC32,1)),0)</f>
        <v>-709.09072530720755</v>
      </c>
      <c r="T32" s="17">
        <f ca="1">IF(ISNUMBER($Z32),SUM(OFFSET(Base!T$1,$Z32-1,0,$AA32,1)),0)+IF(ISNUMBER($AB32),SUM(OFFSET(Base!T$1,$AB32-1,0,$AC32,1)),0)</f>
        <v>-626.36195926506582</v>
      </c>
      <c r="U32" s="17">
        <f ca="1">IF(ISNUMBER($Z32),SUM(OFFSET(Base!U$1,$Z32-1,0,$AA32,1)),0)+IF(ISNUMBER($AB32),SUM(OFFSET(Base!U$1,$AB32-1,0,$AC32,1)),0)</f>
        <v>1.8368969925372074</v>
      </c>
      <c r="V32" s="17">
        <f ca="1">IF(ISNUMBER($Z32),SUM(OFFSET(Base!V$1,$Z32-1,0,$AA32,1)),0)+IF(ISNUMBER($AB32),SUM(OFFSET(Base!V$1,$AB32-1,0,$AC32,1)),0)</f>
        <v>-0.69360699607515131</v>
      </c>
      <c r="W32" s="17">
        <f ca="1">IF(ISNUMBER($Z32),SUM(OFFSET(Base!W$1,$Z32-1,0,$AA32,1)),0)+IF(ISNUMBER($AB32),SUM(OFFSET(Base!W$1,$AB32-1,0,$AC32,1)),0)</f>
        <v>1.6356690630940002E-2</v>
      </c>
      <c r="X32" s="17">
        <f ca="1">IF(ISNUMBER($Z32),SUM(OFFSET(Base!X$1,$Z32-1,0,$AA32,1)),0)+IF(ISNUMBER($AB32),SUM(OFFSET(Base!X$1,$AB32-1,0,$AC32,1)),0)</f>
        <v>1.8602139562699994E-2</v>
      </c>
      <c r="Z32" s="10">
        <v>8</v>
      </c>
      <c r="AA32" s="10">
        <v>1</v>
      </c>
      <c r="AB32" s="10">
        <v>11</v>
      </c>
      <c r="AC32" s="10">
        <v>2</v>
      </c>
    </row>
    <row r="33" spans="2:29" x14ac:dyDescent="0.25">
      <c r="B33" s="10" t="s">
        <v>32</v>
      </c>
      <c r="C33" s="17">
        <f t="shared" ca="1" si="6"/>
        <v>4323.1473265376681</v>
      </c>
      <c r="D33" s="17">
        <f ca="1">IF(ISNUMBER($Z33),SUM(OFFSET(Base!D$1,$Z33-1,0,$AA33,1)),0)+IF(ISNUMBER($AB33),SUM(OFFSET(Base!D$1,$AB33-1,0,$AC33,1)),0)</f>
        <v>325.10300995613886</v>
      </c>
      <c r="E33" s="17">
        <f ca="1">IF(ISNUMBER($Z33),SUM(OFFSET(Base!E$1,$Z33-1,0,$AA33,1)),0)+IF(ISNUMBER($AB33),SUM(OFFSET(Base!E$1,$AB33-1,0,$AC33,1)),0)</f>
        <v>348.37034413122825</v>
      </c>
      <c r="F33" s="17">
        <f ca="1">IF(ISNUMBER($Z33),SUM(OFFSET(Base!F$1,$Z33-1,0,$AA33,1)),0)+IF(ISNUMBER($AB33),SUM(OFFSET(Base!F$1,$AB33-1,0,$AC33,1)),0)</f>
        <v>332.29929885050768</v>
      </c>
      <c r="G33" s="17">
        <f ca="1">IF(ISNUMBER($Z33),SUM(OFFSET(Base!G$1,$Z33-1,0,$AA33,1)),0)+IF(ISNUMBER($AB33),SUM(OFFSET(Base!G$1,$AB33-1,0,$AC33,1)),0)</f>
        <v>325.09943778879961</v>
      </c>
      <c r="H33" s="17">
        <f ca="1">IF(ISNUMBER($Z33),SUM(OFFSET(Base!H$1,$Z33-1,0,$AA33,1)),0)+IF(ISNUMBER($AB33),SUM(OFFSET(Base!H$1,$AB33-1,0,$AC33,1)),0)</f>
        <v>271.69381109938399</v>
      </c>
      <c r="I33" s="17">
        <f ca="1">IF(ISNUMBER($Z33),SUM(OFFSET(Base!I$1,$Z33-1,0,$AA33,1)),0)+IF(ISNUMBER($AB33),SUM(OFFSET(Base!I$1,$AB33-1,0,$AC33,1)),0)</f>
        <v>370.71483643796705</v>
      </c>
      <c r="J33" s="17">
        <f ca="1">IF(ISNUMBER($Z33),SUM(OFFSET(Base!J$1,$Z33-1,0,$AA33,1)),0)+IF(ISNUMBER($AB33),SUM(OFFSET(Base!J$1,$AB33-1,0,$AC33,1)),0)</f>
        <v>362.79699298509655</v>
      </c>
      <c r="K33" s="17">
        <f ca="1">IF(ISNUMBER($Z33),SUM(OFFSET(Base!K$1,$Z33-1,0,$AA33,1)),0)+IF(ISNUMBER($AB33),SUM(OFFSET(Base!K$1,$AB33-1,0,$AC33,1)),0)</f>
        <v>335.73999811313109</v>
      </c>
      <c r="L33" s="17">
        <f ca="1">IF(ISNUMBER($Z33),SUM(OFFSET(Base!L$1,$Z33-1,0,$AA33,1)),0)+IF(ISNUMBER($AB33),SUM(OFFSET(Base!L$1,$AB33-1,0,$AC33,1)),0)</f>
        <v>338.83580340372362</v>
      </c>
      <c r="M33" s="17">
        <f ca="1">IF(ISNUMBER($Z33),SUM(OFFSET(Base!M$1,$Z33-1,0,$AA33,1)),0)+IF(ISNUMBER($AB33),SUM(OFFSET(Base!M$1,$AB33-1,0,$AC33,1)),0)</f>
        <v>331.51631073608218</v>
      </c>
      <c r="N33" s="17">
        <f ca="1">IF(ISNUMBER($Z33),SUM(OFFSET(Base!N$1,$Z33-1,0,$AA33,1)),0)+IF(ISNUMBER($AB33),SUM(OFFSET(Base!N$1,$AB33-1,0,$AC33,1)),0)</f>
        <v>317.32543122422913</v>
      </c>
      <c r="O33" s="17">
        <f ca="1">IF(ISNUMBER($Z33),SUM(OFFSET(Base!O$1,$Z33-1,0,$AA33,1)),0)+IF(ISNUMBER($AB33),SUM(OFFSET(Base!O$1,$AB33-1,0,$AC33,1)),0)</f>
        <v>309.64026892895589</v>
      </c>
      <c r="P33" s="17">
        <f ca="1">IF(ISNUMBER($Z33),SUM(OFFSET(Base!P$1,$Z33-1,0,$AA33,1)),0)+IF(ISNUMBER($AB33),SUM(OFFSET(Base!P$1,$AB33-1,0,$AC33,1)),0)</f>
        <v>311.1125772254664</v>
      </c>
      <c r="Q33" s="17">
        <f ca="1">IF(ISNUMBER($Z33),SUM(OFFSET(Base!Q$1,$Z33-1,0,$AA33,1)),0)+IF(ISNUMBER($AB33),SUM(OFFSET(Base!Q$1,$AB33-1,0,$AC33,1)),0)</f>
        <v>352.5447307084043</v>
      </c>
      <c r="R33" s="17">
        <f ca="1">IF(ISNUMBER($Z33),SUM(OFFSET(Base!R$1,$Z33-1,0,$AA33,1)),0)+IF(ISNUMBER($AB33),SUM(OFFSET(Base!R$1,$AB33-1,0,$AC33,1)),0)</f>
        <v>415.12395494670432</v>
      </c>
      <c r="S33" s="17">
        <f ca="1">IF(ISNUMBER($Z33),SUM(OFFSET(Base!S$1,$Z33-1,0,$AA33,1)),0)+IF(ISNUMBER($AB33),SUM(OFFSET(Base!S$1,$AB33-1,0,$AC33,1)),0)</f>
        <v>485.11927474691612</v>
      </c>
      <c r="T33" s="17">
        <f ca="1">IF(ISNUMBER($Z33),SUM(OFFSET(Base!T$1,$Z33-1,0,$AA33,1)),0)+IF(ISNUMBER($AB33),SUM(OFFSET(Base!T$1,$AB33-1,0,$AC33,1)),0)</f>
        <v>493.3044395427853</v>
      </c>
      <c r="U33" s="17">
        <f ca="1">IF(ISNUMBER($Z33),SUM(OFFSET(Base!U$1,$Z33-1,0,$AA33,1)),0)+IF(ISNUMBER($AB33),SUM(OFFSET(Base!U$1,$AB33-1,0,$AC33,1)),0)</f>
        <v>513.16387477681053</v>
      </c>
      <c r="V33" s="17">
        <f ca="1">IF(ISNUMBER($Z33),SUM(OFFSET(Base!V$1,$Z33-1,0,$AA33,1)),0)+IF(ISNUMBER($AB33),SUM(OFFSET(Base!V$1,$AB33-1,0,$AC33,1)),0)</f>
        <v>644.52163004276747</v>
      </c>
      <c r="W33" s="17">
        <f ca="1">IF(ISNUMBER($Z33),SUM(OFFSET(Base!W$1,$Z33-1,0,$AA33,1)),0)+IF(ISNUMBER($AB33),SUM(OFFSET(Base!W$1,$AB33-1,0,$AC33,1)),0)</f>
        <v>738.6844333038074</v>
      </c>
      <c r="X33" s="17">
        <f ca="1">IF(ISNUMBER($Z33),SUM(OFFSET(Base!X$1,$Z33-1,0,$AA33,1)),0)+IF(ISNUMBER($AB33),SUM(OFFSET(Base!X$1,$AB33-1,0,$AC33,1)),0)</f>
        <v>796.13300792212056</v>
      </c>
      <c r="Z33" s="10">
        <v>23</v>
      </c>
      <c r="AA33" s="10">
        <v>2</v>
      </c>
    </row>
    <row r="34" spans="2:29" x14ac:dyDescent="0.25">
      <c r="B34" s="10" t="s">
        <v>7</v>
      </c>
      <c r="C34" s="17">
        <f t="shared" ca="1" si="6"/>
        <v>75.450429716891463</v>
      </c>
      <c r="D34" s="17">
        <f ca="1">IF(ISNUMBER($Z34),SUM(OFFSET(Base!D$1,$Z34-1,0,$AA34,1)),0)+IF(ISNUMBER($AB34),SUM(OFFSET(Base!D$1,$AB34-1,0,$AC34,1)),0)+Base!D21</f>
        <v>6.9365113666414313</v>
      </c>
      <c r="E34" s="17">
        <f ca="1">IF(ISNUMBER($Z34),SUM(OFFSET(Base!E$1,$Z34-1,0,$AA34,1)),0)+IF(ISNUMBER($AB34),SUM(OFFSET(Base!E$1,$AB34-1,0,$AC34,1)),0)+Base!E21</f>
        <v>6.9248891633194329</v>
      </c>
      <c r="F34" s="17">
        <f ca="1">IF(ISNUMBER($Z34),SUM(OFFSET(Base!F$1,$Z34-1,0,$AA34,1)),0)+IF(ISNUMBER($AB34),SUM(OFFSET(Base!F$1,$AB34-1,0,$AC34,1)),0)+Base!F21</f>
        <v>6.6560987289903277</v>
      </c>
      <c r="G34" s="17">
        <f ca="1">IF(ISNUMBER($Z34),SUM(OFFSET(Base!G$1,$Z34-1,0,$AA34,1)),0)+IF(ISNUMBER($AB34),SUM(OFFSET(Base!G$1,$AB34-1,0,$AC34,1)),0)+Base!G21</f>
        <v>5.8130319645626294</v>
      </c>
      <c r="H34" s="17">
        <f ca="1">IF(ISNUMBER($Z34),SUM(OFFSET(Base!H$1,$Z34-1,0,$AA34,1)),0)+IF(ISNUMBER($AB34),SUM(OFFSET(Base!H$1,$AB34-1,0,$AC34,1)),0)+Base!H21</f>
        <v>4.5605269677419011</v>
      </c>
      <c r="I34" s="17">
        <f ca="1">IF(ISNUMBER($Z34),SUM(OFFSET(Base!I$1,$Z34-1,0,$AA34,1)),0)+IF(ISNUMBER($AB34),SUM(OFFSET(Base!I$1,$AB34-1,0,$AC34,1)),0)+Base!I21</f>
        <v>6.7213358166046806</v>
      </c>
      <c r="J34" s="17">
        <f ca="1">IF(ISNUMBER($Z34),SUM(OFFSET(Base!J$1,$Z34-1,0,$AA34,1)),0)+IF(ISNUMBER($AB34),SUM(OFFSET(Base!J$1,$AB34-1,0,$AC34,1)),0)+Base!J21</f>
        <v>6.5415732565269771</v>
      </c>
      <c r="K34" s="17">
        <f ca="1">IF(ISNUMBER($Z34),SUM(OFFSET(Base!K$1,$Z34-1,0,$AA34,1)),0)+IF(ISNUMBER($AB34),SUM(OFFSET(Base!K$1,$AB34-1,0,$AC34,1)),0)+Base!K21</f>
        <v>6.1581111375355597</v>
      </c>
      <c r="L34" s="17">
        <f ca="1">IF(ISNUMBER($Z34),SUM(OFFSET(Base!L$1,$Z34-1,0,$AA34,1)),0)+IF(ISNUMBER($AB34),SUM(OFFSET(Base!L$1,$AB34-1,0,$AC34,1)),0)+Base!L21</f>
        <v>6.1921257684312518</v>
      </c>
      <c r="M34" s="17">
        <f ca="1">IF(ISNUMBER($Z34),SUM(OFFSET(Base!M$1,$Z34-1,0,$AA34,1)),0)+IF(ISNUMBER($AB34),SUM(OFFSET(Base!M$1,$AB34-1,0,$AC34,1)),0)+Base!M21</f>
        <v>5.8942484914426609</v>
      </c>
      <c r="N34" s="17">
        <f ca="1">IF(ISNUMBER($Z34),SUM(OFFSET(Base!N$1,$Z34-1,0,$AA34,1)),0)+IF(ISNUMBER($AB34),SUM(OFFSET(Base!N$1,$AB34-1,0,$AC34,1)),0)+Base!N21</f>
        <v>5.521265341979678</v>
      </c>
      <c r="O34" s="17">
        <f ca="1">IF(ISNUMBER($Z34),SUM(OFFSET(Base!O$1,$Z34-1,0,$AA34,1)),0)+IF(ISNUMBER($AB34),SUM(OFFSET(Base!O$1,$AB34-1,0,$AC34,1)),0)+Base!O21</f>
        <v>5.4736824161135802</v>
      </c>
      <c r="P34" s="17">
        <f ca="1">IF(ISNUMBER($Z34),SUM(OFFSET(Base!P$1,$Z34-1,0,$AA34,1)),0)+IF(ISNUMBER($AB34),SUM(OFFSET(Base!P$1,$AB34-1,0,$AC34,1)),0)+Base!P21</f>
        <v>5.2899600887281615</v>
      </c>
      <c r="Q34" s="17">
        <f ca="1">IF(ISNUMBER($Z34),SUM(OFFSET(Base!Q$1,$Z34-1,0,$AA34,1)),0)+IF(ISNUMBER($AB34),SUM(OFFSET(Base!Q$1,$AB34-1,0,$AC34,1)),0)+Base!Q21</f>
        <v>6.2033203555263476</v>
      </c>
      <c r="R34" s="17">
        <f ca="1">IF(ISNUMBER($Z34),SUM(OFFSET(Base!R$1,$Z34-1,0,$AA34,1)),0)+IF(ISNUMBER($AB34),SUM(OFFSET(Base!R$1,$AB34-1,0,$AC34,1)),0)+Base!R21</f>
        <v>7.1747150711509029</v>
      </c>
      <c r="S34" s="17">
        <f ca="1">IF(ISNUMBER($Z34),SUM(OFFSET(Base!S$1,$Z34-1,0,$AA34,1)),0)+IF(ISNUMBER($AB34),SUM(OFFSET(Base!S$1,$AB34-1,0,$AC34,1)),0)+Base!S21</f>
        <v>7.3562619763472261</v>
      </c>
      <c r="T34" s="17">
        <f ca="1">IF(ISNUMBER($Z34),SUM(OFFSET(Base!T$1,$Z34-1,0,$AA34,1)),0)+IF(ISNUMBER($AB34),SUM(OFFSET(Base!T$1,$AB34-1,0,$AC34,1)),0)+Base!T21</f>
        <v>7.4278912807881916</v>
      </c>
      <c r="U34" s="17">
        <f ca="1">IF(ISNUMBER($Z34),SUM(OFFSET(Base!U$1,$Z34-1,0,$AA34,1)),0)+IF(ISNUMBER($AB34),SUM(OFFSET(Base!U$1,$AB34-1,0,$AC34,1)),0)+Base!U21</f>
        <v>7.4144210659136291</v>
      </c>
      <c r="V34" s="17">
        <f ca="1">IF(ISNUMBER($Z34),SUM(OFFSET(Base!V$1,$Z34-1,0,$AA34,1)),0)+IF(ISNUMBER($AB34),SUM(OFFSET(Base!V$1,$AB34-1,0,$AC34,1)),0)+Base!V21</f>
        <v>9.257345324076379</v>
      </c>
      <c r="W34" s="17">
        <f ca="1">IF(ISNUMBER($Z34),SUM(OFFSET(Base!W$1,$Z34-1,0,$AA34,1)),0)+IF(ISNUMBER($AB34),SUM(OFFSET(Base!W$1,$AB34-1,0,$AC34,1)),0)+Base!W21</f>
        <v>10.793515507026818</v>
      </c>
      <c r="X34" s="17">
        <f ca="1">IF(ISNUMBER($Z34),SUM(OFFSET(Base!X$1,$Z34-1,0,$AA34,1)),0)+IF(ISNUMBER($AB34),SUM(OFFSET(Base!X$1,$AB34-1,0,$AC34,1)),0)+Base!X21</f>
        <v>11.220699831351261</v>
      </c>
      <c r="Z34" s="10">
        <v>17</v>
      </c>
      <c r="AA34" s="10">
        <v>1</v>
      </c>
      <c r="AB34" s="10">
        <v>19</v>
      </c>
      <c r="AC34" s="10">
        <v>1</v>
      </c>
    </row>
    <row r="35" spans="2:29" x14ac:dyDescent="0.25">
      <c r="B35" s="10" t="s">
        <v>33</v>
      </c>
      <c r="C35" s="17">
        <f t="shared" ca="1" si="6"/>
        <v>-8586.5707616098207</v>
      </c>
      <c r="D35" s="17">
        <f ca="1">IF(ISNUMBER($Z35),SUM(OFFSET(Base!D$1,$Z35-1,0,$AA35,1)),0)+IF(ISNUMBER($AB35),SUM(OFFSET(Base!D$1,$AB35-1,0,$AC35,1)),0)</f>
        <v>-223.26977030343053</v>
      </c>
      <c r="E35" s="17">
        <f ca="1">IF(ISNUMBER($Z35),SUM(OFFSET(Base!E$1,$Z35-1,0,$AA35,1)),0)+IF(ISNUMBER($AB35),SUM(OFFSET(Base!E$1,$AB35-1,0,$AC35,1)),0)</f>
        <v>-353.67449706641094</v>
      </c>
      <c r="F35" s="17">
        <f ca="1">IF(ISNUMBER($Z35),SUM(OFFSET(Base!F$1,$Z35-1,0,$AA35,1)),0)+IF(ISNUMBER($AB35),SUM(OFFSET(Base!F$1,$AB35-1,0,$AC35,1)),0)</f>
        <v>-397.91639731105687</v>
      </c>
      <c r="G35" s="17">
        <f ca="1">IF(ISNUMBER($Z35),SUM(OFFSET(Base!G$1,$Z35-1,0,$AA35,1)),0)+IF(ISNUMBER($AB35),SUM(OFFSET(Base!G$1,$AB35-1,0,$AC35,1)),0)</f>
        <v>-455.94952458156473</v>
      </c>
      <c r="H35" s="17">
        <f ca="1">IF(ISNUMBER($Z35),SUM(OFFSET(Base!H$1,$Z35-1,0,$AA35,1)),0)+IF(ISNUMBER($AB35),SUM(OFFSET(Base!H$1,$AB35-1,0,$AC35,1)),0)</f>
        <v>-583.34876807335024</v>
      </c>
      <c r="I35" s="17">
        <f ca="1">IF(ISNUMBER($Z35),SUM(OFFSET(Base!I$1,$Z35-1,0,$AA35,1)),0)+IF(ISNUMBER($AB35),SUM(OFFSET(Base!I$1,$AB35-1,0,$AC35,1)),0)</f>
        <v>-1004.8695974788516</v>
      </c>
      <c r="J35" s="17">
        <f ca="1">IF(ISNUMBER($Z35),SUM(OFFSET(Base!J$1,$Z35-1,0,$AA35,1)),0)+IF(ISNUMBER($AB35),SUM(OFFSET(Base!J$1,$AB35-1,0,$AC35,1)),0)</f>
        <v>-904.64162158148167</v>
      </c>
      <c r="K35" s="17">
        <f ca="1">IF(ISNUMBER($Z35),SUM(OFFSET(Base!K$1,$Z35-1,0,$AA35,1)),0)+IF(ISNUMBER($AB35),SUM(OFFSET(Base!K$1,$AB35-1,0,$AC35,1)),0)</f>
        <v>-1231.3496598351319</v>
      </c>
      <c r="L35" s="17">
        <f ca="1">IF(ISNUMBER($Z35),SUM(OFFSET(Base!L$1,$Z35-1,0,$AA35,1)),0)+IF(ISNUMBER($AB35),SUM(OFFSET(Base!L$1,$AB35-1,0,$AC35,1)),0)</f>
        <v>-1320.5324042945686</v>
      </c>
      <c r="M35" s="17">
        <f ca="1">IF(ISNUMBER($Z35),SUM(OFFSET(Base!M$1,$Z35-1,0,$AA35,1)),0)+IF(ISNUMBER($AB35),SUM(OFFSET(Base!M$1,$AB35-1,0,$AC35,1)),0)</f>
        <v>-1403.2463565403248</v>
      </c>
      <c r="N35" s="17">
        <f ca="1">IF(ISNUMBER($Z35),SUM(OFFSET(Base!N$1,$Z35-1,0,$AA35,1)),0)+IF(ISNUMBER($AB35),SUM(OFFSET(Base!N$1,$AB35-1,0,$AC35,1)),0)</f>
        <v>-1261.6752625595257</v>
      </c>
      <c r="O35" s="17">
        <f ca="1">IF(ISNUMBER($Z35),SUM(OFFSET(Base!O$1,$Z35-1,0,$AA35,1)),0)+IF(ISNUMBER($AB35),SUM(OFFSET(Base!O$1,$AB35-1,0,$AC35,1)),0)</f>
        <v>-1249.2884081094869</v>
      </c>
      <c r="P35" s="17">
        <f ca="1">IF(ISNUMBER($Z35),SUM(OFFSET(Base!P$1,$Z35-1,0,$AA35,1)),0)+IF(ISNUMBER($AB35),SUM(OFFSET(Base!P$1,$AB35-1,0,$AC35,1)),0)</f>
        <v>-1336.4749005417814</v>
      </c>
      <c r="Q35" s="17">
        <f ca="1">IF(ISNUMBER($Z35),SUM(OFFSET(Base!Q$1,$Z35-1,0,$AA35,1)),0)+IF(ISNUMBER($AB35),SUM(OFFSET(Base!Q$1,$AB35-1,0,$AC35,1)),0)</f>
        <v>-1378.1725489999465</v>
      </c>
      <c r="R35" s="17">
        <f ca="1">IF(ISNUMBER($Z35),SUM(OFFSET(Base!R$1,$Z35-1,0,$AA35,1)),0)+IF(ISNUMBER($AB35),SUM(OFFSET(Base!R$1,$AB35-1,0,$AC35,1)),0)</f>
        <v>-1346.0538894857807</v>
      </c>
      <c r="S35" s="17">
        <f ca="1">IF(ISNUMBER($Z35),SUM(OFFSET(Base!S$1,$Z35-1,0,$AA35,1)),0)+IF(ISNUMBER($AB35),SUM(OFFSET(Base!S$1,$AB35-1,0,$AC35,1)),0)</f>
        <v>-883.02959701728378</v>
      </c>
      <c r="T35" s="17">
        <f ca="1">IF(ISNUMBER($Z35),SUM(OFFSET(Base!T$1,$Z35-1,0,$AA35,1)),0)+IF(ISNUMBER($AB35),SUM(OFFSET(Base!T$1,$AB35-1,0,$AC35,1)),0)</f>
        <v>-542.95347060582958</v>
      </c>
      <c r="U35" s="17">
        <f ca="1">IF(ISNUMBER($Z35),SUM(OFFSET(Base!U$1,$Z35-1,0,$AA35,1)),0)+IF(ISNUMBER($AB35),SUM(OFFSET(Base!U$1,$AB35-1,0,$AC35,1)),0)</f>
        <v>-119.60156601567294</v>
      </c>
      <c r="V35" s="17">
        <f ca="1">IF(ISNUMBER($Z35),SUM(OFFSET(Base!V$1,$Z35-1,0,$AA35,1)),0)+IF(ISNUMBER($AB35),SUM(OFFSET(Base!V$1,$AB35-1,0,$AC35,1)),0)</f>
        <v>20.69218173820579</v>
      </c>
      <c r="W35" s="17">
        <f ca="1">IF(ISNUMBER($Z35),SUM(OFFSET(Base!W$1,$Z35-1,0,$AA35,1)),0)+IF(ISNUMBER($AB35),SUM(OFFSET(Base!W$1,$AB35-1,0,$AC35,1)),0)</f>
        <v>118.54348545111043</v>
      </c>
      <c r="X35" s="17">
        <f ca="1">IF(ISNUMBER($Z35),SUM(OFFSET(Base!X$1,$Z35-1,0,$AA35,1)),0)+IF(ISNUMBER($AB35),SUM(OFFSET(Base!X$1,$AB35-1,0,$AC35,1)),0)</f>
        <v>200.54016325583862</v>
      </c>
      <c r="Z35" s="10">
        <v>35</v>
      </c>
      <c r="AA35" s="18">
        <v>6</v>
      </c>
      <c r="AB35" s="18"/>
    </row>
    <row r="36" spans="2:29" x14ac:dyDescent="0.25">
      <c r="B36" s="10" t="s">
        <v>34</v>
      </c>
      <c r="C36" s="17">
        <f t="shared" ca="1" si="6"/>
        <v>2386.762324230725</v>
      </c>
      <c r="D36" s="17">
        <f ca="1">IF(ISNUMBER($Z36),SUM(OFFSET(Base!D$1,$Z36-1,0,$AA36,1)),0)+IF(ISNUMBER($AB36),SUM(OFFSET(Base!D$1,$AB36-1,0,$AC36,1)),0)</f>
        <v>10.085855954045932</v>
      </c>
      <c r="E36" s="17">
        <f ca="1">IF(ISNUMBER($Z36),SUM(OFFSET(Base!E$1,$Z36-1,0,$AA36,1)),0)+IF(ISNUMBER($AB36),SUM(OFFSET(Base!E$1,$AB36-1,0,$AC36,1)),0)</f>
        <v>19.82487379464105</v>
      </c>
      <c r="F36" s="17">
        <f ca="1">IF(ISNUMBER($Z36),SUM(OFFSET(Base!F$1,$Z36-1,0,$AA36,1)),0)+IF(ISNUMBER($AB36),SUM(OFFSET(Base!F$1,$AB36-1,0,$AC36,1)),0)</f>
        <v>37.601384174184794</v>
      </c>
      <c r="G36" s="17">
        <f ca="1">IF(ISNUMBER($Z36),SUM(OFFSET(Base!G$1,$Z36-1,0,$AA36,1)),0)+IF(ISNUMBER($AB36),SUM(OFFSET(Base!G$1,$AB36-1,0,$AC36,1)),0)</f>
        <v>56.572721207896606</v>
      </c>
      <c r="H36" s="17">
        <f ca="1">IF(ISNUMBER($Z36),SUM(OFFSET(Base!H$1,$Z36-1,0,$AA36,1)),0)+IF(ISNUMBER($AB36),SUM(OFFSET(Base!H$1,$AB36-1,0,$AC36,1)),0)</f>
        <v>77.085296517107651</v>
      </c>
      <c r="I36" s="17">
        <f ca="1">IF(ISNUMBER($Z36),SUM(OFFSET(Base!I$1,$Z36-1,0,$AA36,1)),0)+IF(ISNUMBER($AB36),SUM(OFFSET(Base!I$1,$AB36-1,0,$AC36,1)),0)</f>
        <v>99.833258768279663</v>
      </c>
      <c r="J36" s="17">
        <f ca="1">IF(ISNUMBER($Z36),SUM(OFFSET(Base!J$1,$Z36-1,0,$AA36,1)),0)+IF(ISNUMBER($AB36),SUM(OFFSET(Base!J$1,$AB36-1,0,$AC36,1)),0)</f>
        <v>118.02988466138683</v>
      </c>
      <c r="K36" s="17">
        <f ca="1">IF(ISNUMBER($Z36),SUM(OFFSET(Base!K$1,$Z36-1,0,$AA36,1)),0)+IF(ISNUMBER($AB36),SUM(OFFSET(Base!K$1,$AB36-1,0,$AC36,1)),0)</f>
        <v>152.41478810493086</v>
      </c>
      <c r="L36" s="17">
        <f ca="1">IF(ISNUMBER($Z36),SUM(OFFSET(Base!L$1,$Z36-1,0,$AA36,1)),0)+IF(ISNUMBER($AB36),SUM(OFFSET(Base!L$1,$AB36-1,0,$AC36,1)),0)</f>
        <v>192.62711139755785</v>
      </c>
      <c r="M36" s="17">
        <f ca="1">IF(ISNUMBER($Z36),SUM(OFFSET(Base!M$1,$Z36-1,0,$AA36,1)),0)+IF(ISNUMBER($AB36),SUM(OFFSET(Base!M$1,$AB36-1,0,$AC36,1)),0)</f>
        <v>231.30332996993292</v>
      </c>
      <c r="N36" s="17">
        <f ca="1">IF(ISNUMBER($Z36),SUM(OFFSET(Base!N$1,$Z36-1,0,$AA36,1)),0)+IF(ISNUMBER($AB36),SUM(OFFSET(Base!N$1,$AB36-1,0,$AC36,1)),0)</f>
        <v>268.67551926557184</v>
      </c>
      <c r="O36" s="17">
        <f ca="1">IF(ISNUMBER($Z36),SUM(OFFSET(Base!O$1,$Z36-1,0,$AA36,1)),0)+IF(ISNUMBER($AB36),SUM(OFFSET(Base!O$1,$AB36-1,0,$AC36,1)),0)</f>
        <v>302.76876657636058</v>
      </c>
      <c r="P36" s="17">
        <f ca="1">IF(ISNUMBER($Z36),SUM(OFFSET(Base!P$1,$Z36-1,0,$AA36,1)),0)+IF(ISNUMBER($AB36),SUM(OFFSET(Base!P$1,$AB36-1,0,$AC36,1)),0)</f>
        <v>332.09479646931783</v>
      </c>
      <c r="Q36" s="17">
        <f ca="1">IF(ISNUMBER($Z36),SUM(OFFSET(Base!Q$1,$Z36-1,0,$AA36,1)),0)+IF(ISNUMBER($AB36),SUM(OFFSET(Base!Q$1,$AB36-1,0,$AC36,1)),0)</f>
        <v>378.49506957347273</v>
      </c>
      <c r="R36" s="17">
        <f ca="1">IF(ISNUMBER($Z36),SUM(OFFSET(Base!R$1,$Z36-1,0,$AA36,1)),0)+IF(ISNUMBER($AB36),SUM(OFFSET(Base!R$1,$AB36-1,0,$AC36,1)),0)</f>
        <v>419.80324321478628</v>
      </c>
      <c r="S36" s="17">
        <f ca="1">IF(ISNUMBER($Z36),SUM(OFFSET(Base!S$1,$Z36-1,0,$AA36,1)),0)+IF(ISNUMBER($AB36),SUM(OFFSET(Base!S$1,$AB36-1,0,$AC36,1)),0)</f>
        <v>459.61115120289213</v>
      </c>
      <c r="T36" s="17">
        <f ca="1">IF(ISNUMBER($Z36),SUM(OFFSET(Base!T$1,$Z36-1,0,$AA36,1)),0)+IF(ISNUMBER($AB36),SUM(OFFSET(Base!T$1,$AB36-1,0,$AC36,1)),0)</f>
        <v>503.60085150036463</v>
      </c>
      <c r="U36" s="17">
        <f ca="1">IF(ISNUMBER($Z36),SUM(OFFSET(Base!U$1,$Z36-1,0,$AA36,1)),0)+IF(ISNUMBER($AB36),SUM(OFFSET(Base!U$1,$AB36-1,0,$AC36,1)),0)</f>
        <v>495.60811597062576</v>
      </c>
      <c r="V36" s="17">
        <f ca="1">IF(ISNUMBER($Z36),SUM(OFFSET(Base!V$1,$Z36-1,0,$AA36,1)),0)+IF(ISNUMBER($AB36),SUM(OFFSET(Base!V$1,$AB36-1,0,$AC36,1)),0)</f>
        <v>531.57943605662774</v>
      </c>
      <c r="W36" s="17">
        <f ca="1">IF(ISNUMBER($Z36),SUM(OFFSET(Base!W$1,$Z36-1,0,$AA36,1)),0)+IF(ISNUMBER($AB36),SUM(OFFSET(Base!W$1,$AB36-1,0,$AC36,1)),0)</f>
        <v>562.55005388038285</v>
      </c>
      <c r="X36" s="17">
        <f ca="1">IF(ISNUMBER($Z36),SUM(OFFSET(Base!X$1,$Z36-1,0,$AA36,1)),0)+IF(ISNUMBER($AB36),SUM(OFFSET(Base!X$1,$AB36-1,0,$AC36,1)),0)</f>
        <v>598.231119521653</v>
      </c>
      <c r="Z36" s="10">
        <v>57</v>
      </c>
      <c r="AA36" s="10">
        <v>1</v>
      </c>
      <c r="AB36" s="10">
        <v>59</v>
      </c>
      <c r="AC36" s="10">
        <v>1</v>
      </c>
    </row>
    <row r="37" spans="2:29" x14ac:dyDescent="0.25">
      <c r="B37" s="10" t="s">
        <v>38</v>
      </c>
      <c r="C37" s="17">
        <f t="shared" ca="1" si="6"/>
        <v>2416.386658400264</v>
      </c>
      <c r="D37" s="17">
        <f ca="1">IF(ISNUMBER($Z37),SUM(OFFSET(Base!D$1,$Z37-1,0,$AA37,1)),0)+IF(ISNUMBER($AB37),SUM(OFFSET(Base!D$1,$AB37-1,0,$AC37,1)),0)</f>
        <v>77.874442425175772</v>
      </c>
      <c r="E37" s="17">
        <f ca="1">IF(ISNUMBER($Z37),SUM(OFFSET(Base!E$1,$Z37-1,0,$AA37,1)),0)+IF(ISNUMBER($AB37),SUM(OFFSET(Base!E$1,$AB37-1,0,$AC37,1)),0)</f>
        <v>56.165816716948498</v>
      </c>
      <c r="F37" s="17">
        <f ca="1">IF(ISNUMBER($Z37),SUM(OFFSET(Base!F$1,$Z37-1,0,$AA37,1)),0)+IF(ISNUMBER($AB37),SUM(OFFSET(Base!F$1,$AB37-1,0,$AC37,1)),0)</f>
        <v>53.876192017451245</v>
      </c>
      <c r="G37" s="17">
        <f ca="1">IF(ISNUMBER($Z37),SUM(OFFSET(Base!G$1,$Z37-1,0,$AA37,1)),0)+IF(ISNUMBER($AB37),SUM(OFFSET(Base!G$1,$AB37-1,0,$AC37,1)),0)</f>
        <v>70.478119269362395</v>
      </c>
      <c r="H37" s="17">
        <f ca="1">IF(ISNUMBER($Z37),SUM(OFFSET(Base!H$1,$Z37-1,0,$AA37,1)),0)+IF(ISNUMBER($AB37),SUM(OFFSET(Base!H$1,$AB37-1,0,$AC37,1)),0)</f>
        <v>113.30335769274771</v>
      </c>
      <c r="I37" s="17">
        <f ca="1">IF(ISNUMBER($Z37),SUM(OFFSET(Base!I$1,$Z37-1,0,$AA37,1)),0)+IF(ISNUMBER($AB37),SUM(OFFSET(Base!I$1,$AB37-1,0,$AC37,1)),0)</f>
        <v>262.48721894961017</v>
      </c>
      <c r="J37" s="17">
        <f ca="1">IF(ISNUMBER($Z37),SUM(OFFSET(Base!J$1,$Z37-1,0,$AA37,1)),0)+IF(ISNUMBER($AB37),SUM(OFFSET(Base!J$1,$AB37-1,0,$AC37,1)),0)</f>
        <v>239.3587160282911</v>
      </c>
      <c r="K37" s="17">
        <f ca="1">IF(ISNUMBER($Z37),SUM(OFFSET(Base!K$1,$Z37-1,0,$AA37,1)),0)+IF(ISNUMBER($AB37),SUM(OFFSET(Base!K$1,$AB37-1,0,$AC37,1)),0)</f>
        <v>234.99839113498575</v>
      </c>
      <c r="L37" s="17">
        <f ca="1">IF(ISNUMBER($Z37),SUM(OFFSET(Base!L$1,$Z37-1,0,$AA37,1)),0)+IF(ISNUMBER($AB37),SUM(OFFSET(Base!L$1,$AB37-1,0,$AC37,1)),0)</f>
        <v>252.95658375575883</v>
      </c>
      <c r="M37" s="17">
        <f ca="1">IF(ISNUMBER($Z37),SUM(OFFSET(Base!M$1,$Z37-1,0,$AA37,1)),0)+IF(ISNUMBER($AB37),SUM(OFFSET(Base!M$1,$AB37-1,0,$AC37,1)),0)</f>
        <v>245.81587448355617</v>
      </c>
      <c r="N37" s="17">
        <f ca="1">IF(ISNUMBER($Z37),SUM(OFFSET(Base!N$1,$Z37-1,0,$AA37,1)),0)+IF(ISNUMBER($AB37),SUM(OFFSET(Base!N$1,$AB37-1,0,$AC37,1)),0)</f>
        <v>249.91871755808231</v>
      </c>
      <c r="O37" s="17">
        <f ca="1">IF(ISNUMBER($Z37),SUM(OFFSET(Base!O$1,$Z37-1,0,$AA37,1)),0)+IF(ISNUMBER($AB37),SUM(OFFSET(Base!O$1,$AB37-1,0,$AC37,1)),0)</f>
        <v>268.62981244781037</v>
      </c>
      <c r="P37" s="17">
        <f ca="1">IF(ISNUMBER($Z37),SUM(OFFSET(Base!P$1,$Z37-1,0,$AA37,1)),0)+IF(ISNUMBER($AB37),SUM(OFFSET(Base!P$1,$AB37-1,0,$AC37,1)),0)</f>
        <v>293.74651050230807</v>
      </c>
      <c r="Q37" s="17">
        <f ca="1">IF(ISNUMBER($Z37),SUM(OFFSET(Base!Q$1,$Z37-1,0,$AA37,1)),0)+IF(ISNUMBER($AB37),SUM(OFFSET(Base!Q$1,$AB37-1,0,$AC37,1)),0)</f>
        <v>311.18162266848492</v>
      </c>
      <c r="R37" s="17">
        <f ca="1">IF(ISNUMBER($Z37),SUM(OFFSET(Base!R$1,$Z37-1,0,$AA37,1)),0)+IF(ISNUMBER($AB37),SUM(OFFSET(Base!R$1,$AB37-1,0,$AC37,1)),0)</f>
        <v>328.08526300373205</v>
      </c>
      <c r="S37" s="17">
        <f ca="1">IF(ISNUMBER($Z37),SUM(OFFSET(Base!S$1,$Z37-1,0,$AA37,1)),0)+IF(ISNUMBER($AB37),SUM(OFFSET(Base!S$1,$AB37-1,0,$AC37,1)),0)</f>
        <v>222.67161530180934</v>
      </c>
      <c r="T37" s="17">
        <f ca="1">IF(ISNUMBER($Z37),SUM(OFFSET(Base!T$1,$Z37-1,0,$AA37,1)),0)+IF(ISNUMBER($AB37),SUM(OFFSET(Base!T$1,$AB37-1,0,$AC37,1)),0)</f>
        <v>272.48038189815031</v>
      </c>
      <c r="U37" s="17">
        <f ca="1">IF(ISNUMBER($Z37),SUM(OFFSET(Base!U$1,$Z37-1,0,$AA37,1)),0)+IF(ISNUMBER($AB37),SUM(OFFSET(Base!U$1,$AB37-1,0,$AC37,1)),0)</f>
        <v>342.26916646840561</v>
      </c>
      <c r="V37" s="17">
        <f ca="1">IF(ISNUMBER($Z37),SUM(OFFSET(Base!V$1,$Z37-1,0,$AA37,1)),0)+IF(ISNUMBER($AB37),SUM(OFFSET(Base!V$1,$AB37-1,0,$AC37,1)),0)</f>
        <v>437.34319012465153</v>
      </c>
      <c r="W37" s="17">
        <f ca="1">IF(ISNUMBER($Z37),SUM(OFFSET(Base!W$1,$Z37-1,0,$AA37,1)),0)+IF(ISNUMBER($AB37),SUM(OFFSET(Base!W$1,$AB37-1,0,$AC37,1)),0)</f>
        <v>474.65734112016474</v>
      </c>
      <c r="X37" s="17">
        <f ca="1">IF(ISNUMBER($Z37),SUM(OFFSET(Base!X$1,$Z37-1,0,$AA37,1)),0)+IF(ISNUMBER($AB37),SUM(OFFSET(Base!X$1,$AB37-1,0,$AC37,1)),0)</f>
        <v>526.71229254049047</v>
      </c>
      <c r="Z37" s="10">
        <v>64</v>
      </c>
      <c r="AA37" s="10">
        <v>1</v>
      </c>
    </row>
    <row r="38" spans="2:29" x14ac:dyDescent="0.25">
      <c r="B38" s="10" t="s">
        <v>39</v>
      </c>
      <c r="C38" s="17">
        <f t="shared" ca="1" si="6"/>
        <v>-915.46517499969832</v>
      </c>
      <c r="D38" s="17">
        <f ca="1">IF(ISNUMBER($Z38),SUM(OFFSET(Base!D$1,$Z38-1,0,$AA38,1)),0)+IF(ISNUMBER($AB38),SUM(OFFSET(Base!D$1,$AB38-1,0,$AC38,1)),0)</f>
        <v>-104.8696194074324</v>
      </c>
      <c r="E38" s="17">
        <f ca="1">IF(ISNUMBER($Z38),SUM(OFFSET(Base!E$1,$Z38-1,0,$AA38,1)),0)+IF(ISNUMBER($AB38),SUM(OFFSET(Base!E$1,$AB38-1,0,$AC38,1)),0)</f>
        <v>-112.70058805549419</v>
      </c>
      <c r="F38" s="17">
        <f ca="1">IF(ISNUMBER($Z38),SUM(OFFSET(Base!F$1,$Z38-1,0,$AA38,1)),0)+IF(ISNUMBER($AB38),SUM(OFFSET(Base!F$1,$AB38-1,0,$AC38,1)),0)</f>
        <v>-124.47677132717889</v>
      </c>
      <c r="G38" s="17">
        <f ca="1">IF(ISNUMBER($Z38),SUM(OFFSET(Base!G$1,$Z38-1,0,$AA38,1)),0)+IF(ISNUMBER($AB38),SUM(OFFSET(Base!G$1,$AB38-1,0,$AC38,1)),0)</f>
        <v>-102.14303539656916</v>
      </c>
      <c r="H38" s="17">
        <f ca="1">IF(ISNUMBER($Z38),SUM(OFFSET(Base!H$1,$Z38-1,0,$AA38,1)),0)+IF(ISNUMBER($AB38),SUM(OFFSET(Base!H$1,$AB38-1,0,$AC38,1)),0)</f>
        <v>-70.740883582496338</v>
      </c>
      <c r="I38" s="17">
        <f ca="1">IF(ISNUMBER($Z38),SUM(OFFSET(Base!I$1,$Z38-1,0,$AA38,1)),0)+IF(ISNUMBER($AB38),SUM(OFFSET(Base!I$1,$AB38-1,0,$AC38,1)),0)</f>
        <v>-55.379724037713899</v>
      </c>
      <c r="J38" s="17">
        <f ca="1">IF(ISNUMBER($Z38),SUM(OFFSET(Base!J$1,$Z38-1,0,$AA38,1)),0)+IF(ISNUMBER($AB38),SUM(OFFSET(Base!J$1,$AB38-1,0,$AC38,1)),0)</f>
        <v>-58.630567616887674</v>
      </c>
      <c r="K38" s="17">
        <f ca="1">IF(ISNUMBER($Z38),SUM(OFFSET(Base!K$1,$Z38-1,0,$AA38,1)),0)+IF(ISNUMBER($AB38),SUM(OFFSET(Base!K$1,$AB38-1,0,$AC38,1)),0)</f>
        <v>-54.7329705019147</v>
      </c>
      <c r="L38" s="17">
        <f ca="1">IF(ISNUMBER($Z38),SUM(OFFSET(Base!L$1,$Z38-1,0,$AA38,1)),0)+IF(ISNUMBER($AB38),SUM(OFFSET(Base!L$1,$AB38-1,0,$AC38,1)),0)</f>
        <v>-54.856156471813449</v>
      </c>
      <c r="M38" s="17">
        <f ca="1">IF(ISNUMBER($Z38),SUM(OFFSET(Base!M$1,$Z38-1,0,$AA38,1)),0)+IF(ISNUMBER($AB38),SUM(OFFSET(Base!M$1,$AB38-1,0,$AC38,1)),0)</f>
        <v>-59.610067495083989</v>
      </c>
      <c r="N38" s="17">
        <f ca="1">IF(ISNUMBER($Z38),SUM(OFFSET(Base!N$1,$Z38-1,0,$AA38,1)),0)+IF(ISNUMBER($AB38),SUM(OFFSET(Base!N$1,$AB38-1,0,$AC38,1)),0)</f>
        <v>-59.25154307959572</v>
      </c>
      <c r="O38" s="17">
        <f ca="1">IF(ISNUMBER($Z38),SUM(OFFSET(Base!O$1,$Z38-1,0,$AA38,1)),0)+IF(ISNUMBER($AB38),SUM(OFFSET(Base!O$1,$AB38-1,0,$AC38,1)),0)</f>
        <v>-58.5861314064827</v>
      </c>
      <c r="P38" s="17">
        <f ca="1">IF(ISNUMBER($Z38),SUM(OFFSET(Base!P$1,$Z38-1,0,$AA38,1)),0)+IF(ISNUMBER($AB38),SUM(OFFSET(Base!P$1,$AB38-1,0,$AC38,1)),0)</f>
        <v>-60.667820993877747</v>
      </c>
      <c r="Q38" s="17">
        <f ca="1">IF(ISNUMBER($Z38),SUM(OFFSET(Base!Q$1,$Z38-1,0,$AA38,1)),0)+IF(ISNUMBER($AB38),SUM(OFFSET(Base!Q$1,$AB38-1,0,$AC38,1)),0)</f>
        <v>-66.413405250674174</v>
      </c>
      <c r="R38" s="17">
        <f ca="1">IF(ISNUMBER($Z38),SUM(OFFSET(Base!R$1,$Z38-1,0,$AA38,1)),0)+IF(ISNUMBER($AB38),SUM(OFFSET(Base!R$1,$AB38-1,0,$AC38,1)),0)</f>
        <v>-77.291260437634435</v>
      </c>
      <c r="S38" s="17">
        <f ca="1">IF(ISNUMBER($Z38),SUM(OFFSET(Base!S$1,$Z38-1,0,$AA38,1)),0)+IF(ISNUMBER($AB38),SUM(OFFSET(Base!S$1,$AB38-1,0,$AC38,1)),0)</f>
        <v>-88.280256527895219</v>
      </c>
      <c r="T38" s="17">
        <f ca="1">IF(ISNUMBER($Z38),SUM(OFFSET(Base!T$1,$Z38-1,0,$AA38,1)),0)+IF(ISNUMBER($AB38),SUM(OFFSET(Base!T$1,$AB38-1,0,$AC38,1)),0)</f>
        <v>-86.429821206584862</v>
      </c>
      <c r="U38" s="17">
        <f ca="1">IF(ISNUMBER($Z38),SUM(OFFSET(Base!U$1,$Z38-1,0,$AA38,1)),0)+IF(ISNUMBER($AB38),SUM(OFFSET(Base!U$1,$AB38-1,0,$AC38,1)),0)</f>
        <v>-82.409383747107</v>
      </c>
      <c r="V38" s="17">
        <f ca="1">IF(ISNUMBER($Z38),SUM(OFFSET(Base!V$1,$Z38-1,0,$AA38,1)),0)+IF(ISNUMBER($AB38),SUM(OFFSET(Base!V$1,$AB38-1,0,$AC38,1)),0)</f>
        <v>-81.306155234733509</v>
      </c>
      <c r="W38" s="17">
        <f ca="1">IF(ISNUMBER($Z38),SUM(OFFSET(Base!W$1,$Z38-1,0,$AA38,1)),0)+IF(ISNUMBER($AB38),SUM(OFFSET(Base!W$1,$AB38-1,0,$AC38,1)),0)</f>
        <v>-84.048438933217781</v>
      </c>
      <c r="X38" s="17">
        <f ca="1">IF(ISNUMBER($Z38),SUM(OFFSET(Base!X$1,$Z38-1,0,$AA38,1)),0)+IF(ISNUMBER($AB38),SUM(OFFSET(Base!X$1,$AB38-1,0,$AC38,1)),0)</f>
        <v>-94.934059391686318</v>
      </c>
      <c r="Z38" s="10">
        <v>63</v>
      </c>
      <c r="AA38" s="10">
        <v>1</v>
      </c>
    </row>
    <row r="39" spans="2:29" x14ac:dyDescent="0.25">
      <c r="B39" s="10" t="s">
        <v>35</v>
      </c>
      <c r="C39" s="17">
        <f t="shared" ca="1" si="6"/>
        <v>41.851073400527007</v>
      </c>
      <c r="D39" s="17">
        <f ca="1">IF(ISNUMBER($Z39),SUM(OFFSET(Base!D$1,$Z39-1,0,$AA39,1)),0)+IF(ISNUMBER($AB39),SUM(OFFSET(Base!D$1,$AB39-1,0,$AC39,1)),0)</f>
        <v>11.270131051571282</v>
      </c>
      <c r="E39" s="17">
        <f ca="1">IF(ISNUMBER($Z39),SUM(OFFSET(Base!E$1,$Z39-1,0,$AA39,1)),0)+IF(ISNUMBER($AB39),SUM(OFFSET(Base!E$1,$AB39-1,0,$AC39,1)),0)</f>
        <v>10.149940723542919</v>
      </c>
      <c r="F39" s="17">
        <f ca="1">IF(ISNUMBER($Z39),SUM(OFFSET(Base!F$1,$Z39-1,0,$AA39,1)),0)+IF(ISNUMBER($AB39),SUM(OFFSET(Base!F$1,$AB39-1,0,$AC39,1)),0)</f>
        <v>13.347504106845179</v>
      </c>
      <c r="G39" s="17">
        <f ca="1">IF(ISNUMBER($Z39),SUM(OFFSET(Base!G$1,$Z39-1,0,$AA39,1)),0)+IF(ISNUMBER($AB39),SUM(OFFSET(Base!G$1,$AB39-1,0,$AC39,1)),0)</f>
        <v>0.67446337558127989</v>
      </c>
      <c r="H39" s="17">
        <f ca="1">IF(ISNUMBER($Z39),SUM(OFFSET(Base!H$1,$Z39-1,0,$AA39,1)),0)+IF(ISNUMBER($AB39),SUM(OFFSET(Base!H$1,$AB39-1,0,$AC39,1)),0)</f>
        <v>6.6553533509949997E-2</v>
      </c>
      <c r="I39" s="17">
        <f ca="1">IF(ISNUMBER($Z39),SUM(OFFSET(Base!I$1,$Z39-1,0,$AA39,1)),0)+IF(ISNUMBER($AB39),SUM(OFFSET(Base!I$1,$AB39-1,0,$AC39,1)),0)</f>
        <v>1.7189694399442501</v>
      </c>
      <c r="J39" s="17">
        <f ca="1">IF(ISNUMBER($Z39),SUM(OFFSET(Base!J$1,$Z39-1,0,$AA39,1)),0)+IF(ISNUMBER($AB39),SUM(OFFSET(Base!J$1,$AB39-1,0,$AC39,1)),0)</f>
        <v>1.1346773333076701</v>
      </c>
      <c r="K39" s="17">
        <f ca="1">IF(ISNUMBER($Z39),SUM(OFFSET(Base!K$1,$Z39-1,0,$AA39,1)),0)+IF(ISNUMBER($AB39),SUM(OFFSET(Base!K$1,$AB39-1,0,$AC39,1)),0)</f>
        <v>3.302885787829859</v>
      </c>
      <c r="L39" s="17">
        <f ca="1">IF(ISNUMBER($Z39),SUM(OFFSET(Base!L$1,$Z39-1,0,$AA39,1)),0)+IF(ISNUMBER($AB39),SUM(OFFSET(Base!L$1,$AB39-1,0,$AC39,1)),0)</f>
        <v>2.18837667960659</v>
      </c>
      <c r="M39" s="17">
        <f ca="1">IF(ISNUMBER($Z39),SUM(OFFSET(Base!M$1,$Z39-1,0,$AA39,1)),0)+IF(ISNUMBER($AB39),SUM(OFFSET(Base!M$1,$AB39-1,0,$AC39,1)),0)</f>
        <v>1.9195384286719497</v>
      </c>
      <c r="N39" s="17">
        <f ca="1">IF(ISNUMBER($Z39),SUM(OFFSET(Base!N$1,$Z39-1,0,$AA39,1)),0)+IF(ISNUMBER($AB39),SUM(OFFSET(Base!N$1,$AB39-1,0,$AC39,1)),0)</f>
        <v>2.2422004947488596</v>
      </c>
      <c r="O39" s="17">
        <f ca="1">IF(ISNUMBER($Z39),SUM(OFFSET(Base!O$1,$Z39-1,0,$AA39,1)),0)+IF(ISNUMBER($AB39),SUM(OFFSET(Base!O$1,$AB39-1,0,$AC39,1)),0)</f>
        <v>2.10125831575355</v>
      </c>
      <c r="P39" s="17">
        <f ca="1">IF(ISNUMBER($Z39),SUM(OFFSET(Base!P$1,$Z39-1,0,$AA39,1)),0)+IF(ISNUMBER($AB39),SUM(OFFSET(Base!P$1,$AB39-1,0,$AC39,1)),0)</f>
        <v>2.3190954197894498</v>
      </c>
      <c r="Q39" s="17">
        <f ca="1">IF(ISNUMBER($Z39),SUM(OFFSET(Base!Q$1,$Z39-1,0,$AA39,1)),0)+IF(ISNUMBER($AB39),SUM(OFFSET(Base!Q$1,$AB39-1,0,$AC39,1)),0)</f>
        <v>0.94954565085413001</v>
      </c>
      <c r="R39" s="17">
        <f ca="1">IF(ISNUMBER($Z39),SUM(OFFSET(Base!R$1,$Z39-1,0,$AA39,1)),0)+IF(ISNUMBER($AB39),SUM(OFFSET(Base!R$1,$AB39-1,0,$AC39,1)),0)</f>
        <v>1.76684950333663</v>
      </c>
      <c r="S39" s="17">
        <f ca="1">IF(ISNUMBER($Z39),SUM(OFFSET(Base!S$1,$Z39-1,0,$AA39,1)),0)+IF(ISNUMBER($AB39),SUM(OFFSET(Base!S$1,$AB39-1,0,$AC39,1)),0)</f>
        <v>0.27901130956665005</v>
      </c>
      <c r="T39" s="17">
        <f ca="1">IF(ISNUMBER($Z39),SUM(OFFSET(Base!T$1,$Z39-1,0,$AA39,1)),0)+IF(ISNUMBER($AB39),SUM(OFFSET(Base!T$1,$AB39-1,0,$AC39,1)),0)</f>
        <v>7.234565404835E-2</v>
      </c>
      <c r="U39" s="17">
        <f ca="1">IF(ISNUMBER($Z39),SUM(OFFSET(Base!U$1,$Z39-1,0,$AA39,1)),0)+IF(ISNUMBER($AB39),SUM(OFFSET(Base!U$1,$AB39-1,0,$AC39,1)),0)</f>
        <v>0</v>
      </c>
      <c r="V39" s="17">
        <f ca="1">IF(ISNUMBER($Z39),SUM(OFFSET(Base!V$1,$Z39-1,0,$AA39,1)),0)+IF(ISNUMBER($AB39),SUM(OFFSET(Base!V$1,$AB39-1,0,$AC39,1)),0)</f>
        <v>0</v>
      </c>
      <c r="W39" s="17">
        <f ca="1">IF(ISNUMBER($Z39),SUM(OFFSET(Base!W$1,$Z39-1,0,$AA39,1)),0)+IF(ISNUMBER($AB39),SUM(OFFSET(Base!W$1,$AB39-1,0,$AC39,1)),0)</f>
        <v>0</v>
      </c>
      <c r="X39" s="17">
        <f ca="1">IF(ISNUMBER($Z39),SUM(OFFSET(Base!X$1,$Z39-1,0,$AA39,1)),0)+IF(ISNUMBER($AB39),SUM(OFFSET(Base!X$1,$AB39-1,0,$AC39,1)),0)</f>
        <v>0</v>
      </c>
      <c r="Z39" s="10">
        <v>30</v>
      </c>
      <c r="AA39" s="10">
        <v>1</v>
      </c>
    </row>
    <row r="40" spans="2:29" x14ac:dyDescent="0.25">
      <c r="B40" s="19" t="s">
        <v>36</v>
      </c>
      <c r="C40" s="20">
        <f t="shared" ca="1" si="6"/>
        <v>2.1116594909532811</v>
      </c>
      <c r="D40" s="20">
        <f ca="1">IF(ISNUMBER($Z40),SUM(OFFSET(Base!D$1,$Z40-1,0,$AA40,1)),0)+IF(ISNUMBER($AB40),SUM(OFFSET(Base!D$1,$AB40-1,0,$AC40,1)),0)</f>
        <v>0.186</v>
      </c>
      <c r="E40" s="20">
        <f ca="1">IF(ISNUMBER($Z40),SUM(OFFSET(Base!E$1,$Z40-1,0,$AA40,1)),0)+IF(ISNUMBER($AB40),SUM(OFFSET(Base!E$1,$AB40-1,0,$AC40,1)),0)</f>
        <v>0.186</v>
      </c>
      <c r="F40" s="20">
        <f ca="1">IF(ISNUMBER($Z40),SUM(OFFSET(Base!F$1,$Z40-1,0,$AA40,1)),0)+IF(ISNUMBER($AB40),SUM(OFFSET(Base!F$1,$AB40-1,0,$AC40,1)),0)</f>
        <v>0</v>
      </c>
      <c r="G40" s="20">
        <f ca="1">IF(ISNUMBER($Z40),SUM(OFFSET(Base!G$1,$Z40-1,0,$AA40,1)),0)+IF(ISNUMBER($AB40),SUM(OFFSET(Base!G$1,$AB40-1,0,$AC40,1)),0)</f>
        <v>0</v>
      </c>
      <c r="H40" s="20">
        <f ca="1">IF(ISNUMBER($Z40),SUM(OFFSET(Base!H$1,$Z40-1,0,$AA40,1)),0)+IF(ISNUMBER($AB40),SUM(OFFSET(Base!H$1,$AB40-1,0,$AC40,1)),0)</f>
        <v>0</v>
      </c>
      <c r="I40" s="20">
        <f ca="1">IF(ISNUMBER($Z40),SUM(OFFSET(Base!I$1,$Z40-1,0,$AA40,1)),0)+IF(ISNUMBER($AB40),SUM(OFFSET(Base!I$1,$AB40-1,0,$AC40,1)),0)</f>
        <v>0</v>
      </c>
      <c r="J40" s="20">
        <f ca="1">IF(ISNUMBER($Z40),SUM(OFFSET(Base!J$1,$Z40-1,0,$AA40,1)),0)+IF(ISNUMBER($AB40),SUM(OFFSET(Base!J$1,$AB40-1,0,$AC40,1)),0)</f>
        <v>0</v>
      </c>
      <c r="K40" s="20">
        <f ca="1">IF(ISNUMBER($Z40),SUM(OFFSET(Base!K$1,$Z40-1,0,$AA40,1)),0)+IF(ISNUMBER($AB40),SUM(OFFSET(Base!K$1,$AB40-1,0,$AC40,1)),0)</f>
        <v>0.27468452749061006</v>
      </c>
      <c r="L40" s="20">
        <f ca="1">IF(ISNUMBER($Z40),SUM(OFFSET(Base!L$1,$Z40-1,0,$AA40,1)),0)+IF(ISNUMBER($AB40),SUM(OFFSET(Base!L$1,$AB40-1,0,$AC40,1)),0)</f>
        <v>0.9726010731918201</v>
      </c>
      <c r="M40" s="20">
        <f ca="1">IF(ISNUMBER($Z40),SUM(OFFSET(Base!M$1,$Z40-1,0,$AA40,1)),0)+IF(ISNUMBER($AB40),SUM(OFFSET(Base!M$1,$AB40-1,0,$AC40,1)),0)</f>
        <v>6.3859175559500006E-2</v>
      </c>
      <c r="N40" s="20">
        <f ca="1">IF(ISNUMBER($Z40),SUM(OFFSET(Base!N$1,$Z40-1,0,$AA40,1)),0)+IF(ISNUMBER($AB40),SUM(OFFSET(Base!N$1,$AB40-1,0,$AC40,1)),0)</f>
        <v>0.72006056975284005</v>
      </c>
      <c r="O40" s="20">
        <f ca="1">IF(ISNUMBER($Z40),SUM(OFFSET(Base!O$1,$Z40-1,0,$AA40,1)),0)+IF(ISNUMBER($AB40),SUM(OFFSET(Base!O$1,$AB40-1,0,$AC40,1)),0)</f>
        <v>1.8049727297080001E-2</v>
      </c>
      <c r="P40" s="20">
        <f ca="1">IF(ISNUMBER($Z40),SUM(OFFSET(Base!P$1,$Z40-1,0,$AA40,1)),0)+IF(ISNUMBER($AB40),SUM(OFFSET(Base!P$1,$AB40-1,0,$AC40,1)),0)</f>
        <v>0</v>
      </c>
      <c r="Q40" s="20">
        <f ca="1">IF(ISNUMBER($Z40),SUM(OFFSET(Base!Q$1,$Z40-1,0,$AA40,1)),0)+IF(ISNUMBER($AB40),SUM(OFFSET(Base!Q$1,$AB40-1,0,$AC40,1)),0)</f>
        <v>0</v>
      </c>
      <c r="R40" s="20">
        <f ca="1">IF(ISNUMBER($Z40),SUM(OFFSET(Base!R$1,$Z40-1,0,$AA40,1)),0)+IF(ISNUMBER($AB40),SUM(OFFSET(Base!R$1,$AB40-1,0,$AC40,1)),0)</f>
        <v>1.33054696513104</v>
      </c>
      <c r="S40" s="20">
        <f ca="1">IF(ISNUMBER($Z40),SUM(OFFSET(Base!S$1,$Z40-1,0,$AA40,1)),0)+IF(ISNUMBER($AB40),SUM(OFFSET(Base!S$1,$AB40-1,0,$AC40,1)),0)</f>
        <v>0.30583703981558996</v>
      </c>
      <c r="T40" s="20">
        <f ca="1">IF(ISNUMBER($Z40),SUM(OFFSET(Base!T$1,$Z40-1,0,$AA40,1)),0)+IF(ISNUMBER($AB40),SUM(OFFSET(Base!T$1,$AB40-1,0,$AC40,1)),0)</f>
        <v>0</v>
      </c>
      <c r="U40" s="20">
        <f ca="1">IF(ISNUMBER($Z40),SUM(OFFSET(Base!U$1,$Z40-1,0,$AA40,1)),0)+IF(ISNUMBER($AB40),SUM(OFFSET(Base!U$1,$AB40-1,0,$AC40,1)),0)</f>
        <v>0</v>
      </c>
      <c r="V40" s="20">
        <f ca="1">IF(ISNUMBER($Z40),SUM(OFFSET(Base!V$1,$Z40-1,0,$AA40,1)),0)+IF(ISNUMBER($AB40),SUM(OFFSET(Base!V$1,$AB40-1,0,$AC40,1)),0)</f>
        <v>0</v>
      </c>
      <c r="W40" s="20">
        <f ca="1">IF(ISNUMBER($Z40),SUM(OFFSET(Base!W$1,$Z40-1,0,$AA40,1)),0)+IF(ISNUMBER($AB40),SUM(OFFSET(Base!W$1,$AB40-1,0,$AC40,1)),0)</f>
        <v>0</v>
      </c>
      <c r="X40" s="20">
        <f ca="1">IF(ISNUMBER($Z40),SUM(OFFSET(Base!X$1,$Z40-1,0,$AA40,1)),0)+IF(ISNUMBER($AB40),SUM(OFFSET(Base!X$1,$AB40-1,0,$AC40,1)),0)</f>
        <v>0</v>
      </c>
      <c r="Z40" s="10">
        <v>45</v>
      </c>
      <c r="AA40" s="10">
        <v>1</v>
      </c>
      <c r="AB40" s="10">
        <v>43</v>
      </c>
      <c r="AC40" s="10">
        <v>1</v>
      </c>
    </row>
    <row r="41" spans="2:29" x14ac:dyDescent="0.25">
      <c r="B41" s="10" t="s">
        <v>37</v>
      </c>
      <c r="C41" s="17">
        <f t="shared" ca="1" si="6"/>
        <v>199.62737564122605</v>
      </c>
      <c r="D41" s="17">
        <f t="shared" ref="D41" ca="1" si="7">SUM(D31:D40)</f>
        <v>797.92028615037509</v>
      </c>
      <c r="E41" s="17">
        <f t="shared" ref="E41:W41" ca="1" si="8">SUM(E31:E40)</f>
        <v>621.95847700719628</v>
      </c>
      <c r="F41" s="17">
        <f t="shared" ca="1" si="8"/>
        <v>603.89902310214234</v>
      </c>
      <c r="G41" s="17">
        <f t="shared" ca="1" si="8"/>
        <v>624.2803328179757</v>
      </c>
      <c r="H41" s="17">
        <f t="shared" ca="1" si="8"/>
        <v>533.3425287337343</v>
      </c>
      <c r="I41" s="17">
        <f t="shared" ca="1" si="8"/>
        <v>-646.57042234704477</v>
      </c>
      <c r="J41" s="17">
        <f t="shared" ca="1" si="8"/>
        <v>-564.74736649212207</v>
      </c>
      <c r="K41" s="17">
        <f t="shared" ca="1" si="8"/>
        <v>-972.57108760082576</v>
      </c>
      <c r="L41" s="17">
        <f t="shared" ca="1" si="8"/>
        <v>-945.23310746921777</v>
      </c>
      <c r="M41" s="17">
        <f t="shared" ca="1" si="8"/>
        <v>-1077.079231759451</v>
      </c>
      <c r="N41" s="17">
        <f t="shared" ca="1" si="8"/>
        <v>-912.59006653620497</v>
      </c>
      <c r="O41" s="17">
        <f t="shared" ca="1" si="8"/>
        <v>-859.97034665294041</v>
      </c>
      <c r="P41" s="17">
        <f t="shared" ca="1" si="8"/>
        <v>-830.49008747289122</v>
      </c>
      <c r="Q41" s="17">
        <f t="shared" ca="1" si="8"/>
        <v>-846.77295951502333</v>
      </c>
      <c r="R41" s="17">
        <f t="shared" ca="1" si="8"/>
        <v>-708.2713031516912</v>
      </c>
      <c r="S41" s="17">
        <f t="shared" ca="1" si="8"/>
        <v>-312.50741884986274</v>
      </c>
      <c r="T41" s="17">
        <f t="shared" ca="1" si="8"/>
        <v>192.90753962994333</v>
      </c>
      <c r="U41" s="17">
        <f t="shared" ca="1" si="8"/>
        <v>1242.1620624721984</v>
      </c>
      <c r="V41" s="17">
        <f t="shared" ca="1" si="8"/>
        <v>1561.8716496184441</v>
      </c>
      <c r="W41" s="17">
        <f t="shared" ca="1" si="8"/>
        <v>1821.4743427494166</v>
      </c>
      <c r="X41" s="17">
        <f t="shared" ref="X41" ca="1" si="9">SUM(X31:X40)</f>
        <v>2038.2376140063607</v>
      </c>
    </row>
    <row r="43" spans="2:29" x14ac:dyDescent="0.25">
      <c r="B43" s="10" t="s">
        <v>42</v>
      </c>
      <c r="C43" s="17">
        <f t="shared" ref="C43:C49" ca="1" si="10">NPV($C$2,D43:X43)</f>
        <v>12387.542802860871</v>
      </c>
      <c r="D43" s="17">
        <f ca="1">IF(ISNUMBER($Z43),SUM(OFFSET(Base!D$1,$Z43-1,0,$AA43,1)),0)+IF(ISNUMBER($AB43),SUM(OFFSET(Base!D$1,$AB43-1,0,$AC43,1)),0)</f>
        <v>20.199869709999948</v>
      </c>
      <c r="E43" s="17">
        <f ca="1">IF(ISNUMBER($Z43),SUM(OFFSET(Base!E$1,$Z43-1,0,$AA43,1)),0)+IF(ISNUMBER($AB43),SUM(OFFSET(Base!E$1,$AB43-1,0,$AC43,1)),0)</f>
        <v>35.96001213471132</v>
      </c>
      <c r="F43" s="17">
        <f ca="1">IF(ISNUMBER($Z43),SUM(OFFSET(Base!F$1,$Z43-1,0,$AA43,1)),0)+IF(ISNUMBER($AB43),SUM(OFFSET(Base!F$1,$AB43-1,0,$AC43,1)),0)</f>
        <v>20.199869709999948</v>
      </c>
      <c r="G43" s="17">
        <f ca="1">IF(ISNUMBER($Z43),SUM(OFFSET(Base!G$1,$Z43-1,0,$AA43,1)),0)+IF(ISNUMBER($AB43),SUM(OFFSET(Base!G$1,$AB43-1,0,$AC43,1)),0)</f>
        <v>172.71389289207406</v>
      </c>
      <c r="H43" s="17">
        <f ca="1">IF(ISNUMBER($Z43),SUM(OFFSET(Base!H$1,$Z43-1,0,$AA43,1)),0)+IF(ISNUMBER($AB43),SUM(OFFSET(Base!H$1,$AB43-1,0,$AC43,1)),0)</f>
        <v>328.29326750770207</v>
      </c>
      <c r="I43" s="17">
        <f ca="1">IF(ISNUMBER($Z43),SUM(OFFSET(Base!I$1,$Z43-1,0,$AA43,1)),0)+IF(ISNUMBER($AB43),SUM(OFFSET(Base!I$1,$AB43-1,0,$AC43,1)),0)</f>
        <v>2705.7475610626984</v>
      </c>
      <c r="J43" s="17">
        <f ca="1">IF(ISNUMBER($Z43),SUM(OFFSET(Base!J$1,$Z43-1,0,$AA43,1)),0)+IF(ISNUMBER($AB43),SUM(OFFSET(Base!J$1,$AB43-1,0,$AC43,1)),0)</f>
        <v>962.7549604325061</v>
      </c>
      <c r="K43" s="17">
        <f ca="1">IF(ISNUMBER($Z43),SUM(OFFSET(Base!K$1,$Z43-1,0,$AA43,1)),0)+IF(ISNUMBER($AB43),SUM(OFFSET(Base!K$1,$AB43-1,0,$AC43,1)),0)</f>
        <v>1164.3533078764126</v>
      </c>
      <c r="L43" s="17">
        <f ca="1">IF(ISNUMBER($Z43),SUM(OFFSET(Base!L$1,$Z43-1,0,$AA43,1)),0)+IF(ISNUMBER($AB43),SUM(OFFSET(Base!L$1,$AB43-1,0,$AC43,1)),0)</f>
        <v>1167.6372251855159</v>
      </c>
      <c r="M43" s="17">
        <f ca="1">IF(ISNUMBER($Z43),SUM(OFFSET(Base!M$1,$Z43-1,0,$AA43,1)),0)+IF(ISNUMBER($AB43),SUM(OFFSET(Base!M$1,$AB43-1,0,$AC43,1)),0)</f>
        <v>1253.389870573732</v>
      </c>
      <c r="N43" s="17">
        <f ca="1">IF(ISNUMBER($Z43),SUM(OFFSET(Base!N$1,$Z43-1,0,$AA43,1)),0)+IF(ISNUMBER($AB43),SUM(OFFSET(Base!N$1,$AB43-1,0,$AC43,1)),0)</f>
        <v>1347.32379569457</v>
      </c>
      <c r="O43" s="17">
        <f ca="1">IF(ISNUMBER($Z43),SUM(OFFSET(Base!O$1,$Z43-1,0,$AA43,1)),0)+IF(ISNUMBER($AB43),SUM(OFFSET(Base!O$1,$AB43-1,0,$AC43,1)),0)</f>
        <v>1406.6842859514209</v>
      </c>
      <c r="P43" s="17">
        <f ca="1">IF(ISNUMBER($Z43),SUM(OFFSET(Base!P$1,$Z43-1,0,$AA43,1)),0)+IF(ISNUMBER($AB43),SUM(OFFSET(Base!P$1,$AB43-1,0,$AC43,1)),0)</f>
        <v>1462.900591269407</v>
      </c>
      <c r="Q43" s="17">
        <f ca="1">IF(ISNUMBER($Z43),SUM(OFFSET(Base!Q$1,$Z43-1,0,$AA43,1)),0)+IF(ISNUMBER($AB43),SUM(OFFSET(Base!Q$1,$AB43-1,0,$AC43,1)),0)</f>
        <v>1588.2783600964151</v>
      </c>
      <c r="R43" s="17">
        <f ca="1">IF(ISNUMBER($Z43),SUM(OFFSET(Base!R$1,$Z43-1,0,$AA43,1)),0)+IF(ISNUMBER($AB43),SUM(OFFSET(Base!R$1,$AB43-1,0,$AC43,1)),0)</f>
        <v>1652.6381955554225</v>
      </c>
      <c r="S43" s="17">
        <f ca="1">IF(ISNUMBER($Z43),SUM(OFFSET(Base!S$1,$Z43-1,0,$AA43,1)),0)+IF(ISNUMBER($AB43),SUM(OFFSET(Base!S$1,$AB43-1,0,$AC43,1)),0)</f>
        <v>1884.6384344595281</v>
      </c>
      <c r="T43" s="17">
        <f ca="1">IF(ISNUMBER($Z43),SUM(OFFSET(Base!T$1,$Z43-1,0,$AA43,1)),0)+IF(ISNUMBER($AB43),SUM(OFFSET(Base!T$1,$AB43-1,0,$AC43,1)),0)</f>
        <v>1999.3441337583413</v>
      </c>
      <c r="U43" s="17">
        <f ca="1">IF(ISNUMBER($Z43),SUM(OFFSET(Base!U$1,$Z43-1,0,$AA43,1)),0)+IF(ISNUMBER($AB43),SUM(OFFSET(Base!U$1,$AB43-1,0,$AC43,1)),0)</f>
        <v>2086.248073247818</v>
      </c>
      <c r="V43" s="17">
        <f ca="1">IF(ISNUMBER($Z43),SUM(OFFSET(Base!V$1,$Z43-1,0,$AA43,1)),0)+IF(ISNUMBER($AB43),SUM(OFFSET(Base!V$1,$AB43-1,0,$AC43,1)),0)</f>
        <v>2173.631508217637</v>
      </c>
      <c r="W43" s="17">
        <f ca="1">IF(ISNUMBER($Z43),SUM(OFFSET(Base!W$1,$Z43-1,0,$AA43,1)),0)+IF(ISNUMBER($AB43),SUM(OFFSET(Base!W$1,$AB43-1,0,$AC43,1)),0)</f>
        <v>2265.6853637180825</v>
      </c>
      <c r="X43" s="17">
        <f ca="1">IF(ISNUMBER($Z43),SUM(OFFSET(Base!X$1,$Z43-1,0,$AA43,1)),0)+IF(ISNUMBER($AB43),SUM(OFFSET(Base!X$1,$AB43-1,0,$AC43,1)),0)</f>
        <v>2405.9993517356547</v>
      </c>
      <c r="Z43" s="10">
        <v>48</v>
      </c>
      <c r="AA43" s="10">
        <v>2</v>
      </c>
      <c r="AB43" s="10">
        <v>26</v>
      </c>
      <c r="AC43" s="10">
        <v>1</v>
      </c>
    </row>
    <row r="44" spans="2:29" x14ac:dyDescent="0.25">
      <c r="B44" s="10" t="s">
        <v>43</v>
      </c>
      <c r="C44" s="17">
        <f t="shared" ca="1" si="10"/>
        <v>7754.8945107275258</v>
      </c>
      <c r="D44" s="17">
        <f ca="1">IF(ISNUMBER($Z44),SUM(OFFSET(Base!D$1,$Z44-1,0,$AA44,1)),0)+IF(ISNUMBER($AB44),SUM(OFFSET(Base!D$1,$AB44-1,0,$AC44,1)),0)</f>
        <v>231.73608230236096</v>
      </c>
      <c r="E44" s="17">
        <f ca="1">IF(ISNUMBER($Z44),SUM(OFFSET(Base!E$1,$Z44-1,0,$AA44,1)),0)+IF(ISNUMBER($AB44),SUM(OFFSET(Base!E$1,$AB44-1,0,$AC44,1)),0)</f>
        <v>331.91927590019179</v>
      </c>
      <c r="F44" s="17">
        <f ca="1">IF(ISNUMBER($Z44),SUM(OFFSET(Base!F$1,$Z44-1,0,$AA44,1)),0)+IF(ISNUMBER($AB44),SUM(OFFSET(Base!F$1,$AB44-1,0,$AC44,1)),0)</f>
        <v>406.59232061874746</v>
      </c>
      <c r="G44" s="17">
        <f ca="1">IF(ISNUMBER($Z44),SUM(OFFSET(Base!G$1,$Z44-1,0,$AA44,1)),0)+IF(ISNUMBER($AB44),SUM(OFFSET(Base!G$1,$AB44-1,0,$AC44,1)),0)</f>
        <v>469.41971740449407</v>
      </c>
      <c r="H44" s="17">
        <f ca="1">IF(ISNUMBER($Z44),SUM(OFFSET(Base!H$1,$Z44-1,0,$AA44,1)),0)+IF(ISNUMBER($AB44),SUM(OFFSET(Base!H$1,$AB44-1,0,$AC44,1)),0)</f>
        <v>513.63160575011011</v>
      </c>
      <c r="I44" s="17">
        <f ca="1">IF(ISNUMBER($Z44),SUM(OFFSET(Base!I$1,$Z44-1,0,$AA44,1)),0)+IF(ISNUMBER($AB44),SUM(OFFSET(Base!I$1,$AB44-1,0,$AC44,1)),0)</f>
        <v>630.22795146360249</v>
      </c>
      <c r="J44" s="17">
        <f ca="1">IF(ISNUMBER($Z44),SUM(OFFSET(Base!J$1,$Z44-1,0,$AA44,1)),0)+IF(ISNUMBER($AB44),SUM(OFFSET(Base!J$1,$AB44-1,0,$AC44,1)),0)</f>
        <v>642.28550639585205</v>
      </c>
      <c r="K44" s="17">
        <f ca="1">IF(ISNUMBER($Z44),SUM(OFFSET(Base!K$1,$Z44-1,0,$AA44,1)),0)+IF(ISNUMBER($AB44),SUM(OFFSET(Base!K$1,$AB44-1,0,$AC44,1)),0)</f>
        <v>698.5231589462976</v>
      </c>
      <c r="L44" s="17">
        <f ca="1">IF(ISNUMBER($Z44),SUM(OFFSET(Base!L$1,$Z44-1,0,$AA44,1)),0)+IF(ISNUMBER($AB44),SUM(OFFSET(Base!L$1,$AB44-1,0,$AC44,1)),0)</f>
        <v>729.60731229765406</v>
      </c>
      <c r="M44" s="17">
        <f ca="1">IF(ISNUMBER($Z44),SUM(OFFSET(Base!M$1,$Z44-1,0,$AA44,1)),0)+IF(ISNUMBER($AB44),SUM(OFFSET(Base!M$1,$AB44-1,0,$AC44,1)),0)</f>
        <v>773.69853461595096</v>
      </c>
      <c r="N44" s="17">
        <f ca="1">IF(ISNUMBER($Z44),SUM(OFFSET(Base!N$1,$Z44-1,0,$AA44,1)),0)+IF(ISNUMBER($AB44),SUM(OFFSET(Base!N$1,$AB44-1,0,$AC44,1)),0)</f>
        <v>816.45316989362186</v>
      </c>
      <c r="O44" s="17">
        <f ca="1">IF(ISNUMBER($Z44),SUM(OFFSET(Base!O$1,$Z44-1,0,$AA44,1)),0)+IF(ISNUMBER($AB44),SUM(OFFSET(Base!O$1,$AB44-1,0,$AC44,1)),0)</f>
        <v>797.23663421014589</v>
      </c>
      <c r="P44" s="17">
        <f ca="1">IF(ISNUMBER($Z44),SUM(OFFSET(Base!P$1,$Z44-1,0,$AA44,1)),0)+IF(ISNUMBER($AB44),SUM(OFFSET(Base!P$1,$AB44-1,0,$AC44,1)),0)</f>
        <v>832.45579876693807</v>
      </c>
      <c r="Q44" s="17">
        <f ca="1">IF(ISNUMBER($Z44),SUM(OFFSET(Base!Q$1,$Z44-1,0,$AA44,1)),0)+IF(ISNUMBER($AB44),SUM(OFFSET(Base!Q$1,$AB44-1,0,$AC44,1)),0)</f>
        <v>874.17796512591417</v>
      </c>
      <c r="R44" s="17">
        <f ca="1">IF(ISNUMBER($Z44),SUM(OFFSET(Base!R$1,$Z44-1,0,$AA44,1)),0)+IF(ISNUMBER($AB44),SUM(OFFSET(Base!R$1,$AB44-1,0,$AC44,1)),0)</f>
        <v>919.28394680867757</v>
      </c>
      <c r="S44" s="17">
        <f ca="1">IF(ISNUMBER($Z44),SUM(OFFSET(Base!S$1,$Z44-1,0,$AA44,1)),0)+IF(ISNUMBER($AB44),SUM(OFFSET(Base!S$1,$AB44-1,0,$AC44,1)),0)</f>
        <v>974.18206270008102</v>
      </c>
      <c r="T44" s="17">
        <f ca="1">IF(ISNUMBER($Z44),SUM(OFFSET(Base!T$1,$Z44-1,0,$AA44,1)),0)+IF(ISNUMBER($AB44),SUM(OFFSET(Base!T$1,$AB44-1,0,$AC44,1)),0)</f>
        <v>1046.1106411574378</v>
      </c>
      <c r="U44" s="17">
        <f ca="1">IF(ISNUMBER($Z44),SUM(OFFSET(Base!U$1,$Z44-1,0,$AA44,1)),0)+IF(ISNUMBER($AB44),SUM(OFFSET(Base!U$1,$AB44-1,0,$AC44,1)),0)</f>
        <v>1095.2200942589368</v>
      </c>
      <c r="V44" s="17">
        <f ca="1">IF(ISNUMBER($Z44),SUM(OFFSET(Base!V$1,$Z44-1,0,$AA44,1)),0)+IF(ISNUMBER($AB44),SUM(OFFSET(Base!V$1,$AB44-1,0,$AC44,1)),0)</f>
        <v>1140.821820024506</v>
      </c>
      <c r="W44" s="17">
        <f ca="1">IF(ISNUMBER($Z44),SUM(OFFSET(Base!W$1,$Z44-1,0,$AA44,1)),0)+IF(ISNUMBER($AB44),SUM(OFFSET(Base!W$1,$AB44-1,0,$AC44,1)),0)</f>
        <v>1220.9931585904969</v>
      </c>
      <c r="X44" s="17">
        <f ca="1">IF(ISNUMBER($Z44),SUM(OFFSET(Base!X$1,$Z44-1,0,$AA44,1)),0)+IF(ISNUMBER($AB44),SUM(OFFSET(Base!X$1,$AB44-1,0,$AC44,1)),0)</f>
        <v>1316.0046378742729</v>
      </c>
      <c r="Z44" s="18">
        <v>50</v>
      </c>
      <c r="AA44" s="18">
        <v>4</v>
      </c>
      <c r="AB44" s="18"/>
    </row>
    <row r="45" spans="2:29" x14ac:dyDescent="0.25">
      <c r="B45" s="10" t="s">
        <v>40</v>
      </c>
      <c r="C45" s="17">
        <f t="shared" ca="1" si="10"/>
        <v>2445.573426630011</v>
      </c>
      <c r="D45" s="17">
        <f ca="1">IF(ISNUMBER($Z45),SUM(OFFSET(Base!D$1,$Z45-1,0,$AA45,1)),0)+IF(ISNUMBER($AB45),SUM(OFFSET(Base!D$1,$AB45-1,0,$AC45,1)),0)</f>
        <v>208.44721197611537</v>
      </c>
      <c r="E45" s="17">
        <f ca="1">IF(ISNUMBER($Z45),SUM(OFFSET(Base!E$1,$Z45-1,0,$AA45,1)),0)+IF(ISNUMBER($AB45),SUM(OFFSET(Base!E$1,$AB45-1,0,$AC45,1)),0)</f>
        <v>226.5042297406431</v>
      </c>
      <c r="F45" s="17">
        <f ca="1">IF(ISNUMBER($Z45),SUM(OFFSET(Base!F$1,$Z45-1,0,$AA45,1)),0)+IF(ISNUMBER($AB45),SUM(OFFSET(Base!F$1,$AB45-1,0,$AC45,1)),0)</f>
        <v>258.78892606187367</v>
      </c>
      <c r="G45" s="17">
        <f ca="1">IF(ISNUMBER($Z45),SUM(OFFSET(Base!G$1,$Z45-1,0,$AA45,1)),0)+IF(ISNUMBER($AB45),SUM(OFFSET(Base!G$1,$AB45-1,0,$AC45,1)),0)</f>
        <v>240.01530796390426</v>
      </c>
      <c r="H45" s="17">
        <f ca="1">IF(ISNUMBER($Z45),SUM(OFFSET(Base!H$1,$Z45-1,0,$AA45,1)),0)+IF(ISNUMBER($AB45),SUM(OFFSET(Base!H$1,$AB45-1,0,$AC45,1)),0)</f>
        <v>230.5324197647092</v>
      </c>
      <c r="I45" s="17">
        <f ca="1">IF(ISNUMBER($Z45),SUM(OFFSET(Base!I$1,$Z45-1,0,$AA45,1)),0)+IF(ISNUMBER($AB45),SUM(OFFSET(Base!I$1,$AB45-1,0,$AC45,1)),0)</f>
        <v>287.94577480148081</v>
      </c>
      <c r="J45" s="17">
        <f ca="1">IF(ISNUMBER($Z45),SUM(OFFSET(Base!J$1,$Z45-1,0,$AA45,1)),0)+IF(ISNUMBER($AB45),SUM(OFFSET(Base!J$1,$AB45-1,0,$AC45,1)),0)</f>
        <v>288.95726321557743</v>
      </c>
      <c r="K45" s="17">
        <f ca="1">IF(ISNUMBER($Z45),SUM(OFFSET(Base!K$1,$Z45-1,0,$AA45,1)),0)+IF(ISNUMBER($AB45),SUM(OFFSET(Base!K$1,$AB45-1,0,$AC45,1)),0)</f>
        <v>227.81472292983111</v>
      </c>
      <c r="L45" s="17">
        <f ca="1">IF(ISNUMBER($Z45),SUM(OFFSET(Base!L$1,$Z45-1,0,$AA45,1)),0)+IF(ISNUMBER($AB45),SUM(OFFSET(Base!L$1,$AB45-1,0,$AC45,1)),0)</f>
        <v>238.57159755264465</v>
      </c>
      <c r="M45" s="17">
        <f ca="1">IF(ISNUMBER($Z45),SUM(OFFSET(Base!M$1,$Z45-1,0,$AA45,1)),0)+IF(ISNUMBER($AB45),SUM(OFFSET(Base!M$1,$AB45-1,0,$AC45,1)),0)</f>
        <v>193.54254070614132</v>
      </c>
      <c r="N45" s="17">
        <f ca="1">IF(ISNUMBER($Z45),SUM(OFFSET(Base!N$1,$Z45-1,0,$AA45,1)),0)+IF(ISNUMBER($AB45),SUM(OFFSET(Base!N$1,$AB45-1,0,$AC45,1)),0)</f>
        <v>207.6263955349846</v>
      </c>
      <c r="O45" s="17">
        <f ca="1">IF(ISNUMBER($Z45),SUM(OFFSET(Base!O$1,$Z45-1,0,$AA45,1)),0)+IF(ISNUMBER($AB45),SUM(OFFSET(Base!O$1,$AB45-1,0,$AC45,1)),0)</f>
        <v>201.19030949817383</v>
      </c>
      <c r="P45" s="17">
        <f ca="1">IF(ISNUMBER($Z45),SUM(OFFSET(Base!P$1,$Z45-1,0,$AA45,1)),0)+IF(ISNUMBER($AB45),SUM(OFFSET(Base!P$1,$AB45-1,0,$AC45,1)),0)</f>
        <v>216.42981444563478</v>
      </c>
      <c r="Q45" s="17">
        <f ca="1">IF(ISNUMBER($Z45),SUM(OFFSET(Base!Q$1,$Z45-1,0,$AA45,1)),0)+IF(ISNUMBER($AB45),SUM(OFFSET(Base!Q$1,$AB45-1,0,$AC45,1)),0)</f>
        <v>209.51182140534044</v>
      </c>
      <c r="R45" s="17">
        <f ca="1">IF(ISNUMBER($Z45),SUM(OFFSET(Base!R$1,$Z45-1,0,$AA45,1)),0)+IF(ISNUMBER($AB45),SUM(OFFSET(Base!R$1,$AB45-1,0,$AC45,1)),0)</f>
        <v>225.18811832752738</v>
      </c>
      <c r="S45" s="17">
        <f ca="1">IF(ISNUMBER($Z45),SUM(OFFSET(Base!S$1,$Z45-1,0,$AA45,1)),0)+IF(ISNUMBER($AB45),SUM(OFFSET(Base!S$1,$AB45-1,0,$AC45,1)),0)</f>
        <v>217.22098303866034</v>
      </c>
      <c r="T45" s="17">
        <f ca="1">IF(ISNUMBER($Z45),SUM(OFFSET(Base!T$1,$Z45-1,0,$AA45,1)),0)+IF(ISNUMBER($AB45),SUM(OFFSET(Base!T$1,$AB45-1,0,$AC45,1)),0)</f>
        <v>233.79168268269362</v>
      </c>
      <c r="U45" s="17">
        <f ca="1">IF(ISNUMBER($Z45),SUM(OFFSET(Base!U$1,$Z45-1,0,$AA45,1)),0)+IF(ISNUMBER($AB45),SUM(OFFSET(Base!U$1,$AB45-1,0,$AC45,1)),0)</f>
        <v>225.27781484259009</v>
      </c>
      <c r="V45" s="17">
        <f ca="1">IF(ISNUMBER($Z45),SUM(OFFSET(Base!V$1,$Z45-1,0,$AA45,1)),0)+IF(ISNUMBER($AB45),SUM(OFFSET(Base!V$1,$AB45-1,0,$AC45,1)),0)</f>
        <v>0.5130063715540405</v>
      </c>
      <c r="W45" s="17">
        <f ca="1">IF(ISNUMBER($Z45),SUM(OFFSET(Base!W$1,$Z45-1,0,$AA45,1)),0)+IF(ISNUMBER($AB45),SUM(OFFSET(Base!W$1,$AB45-1,0,$AC45,1)),0)</f>
        <v>0.50718332924531961</v>
      </c>
      <c r="X45" s="17">
        <f ca="1">IF(ISNUMBER($Z45),SUM(OFFSET(Base!X$1,$Z45-1,0,$AA45,1)),0)+IF(ISNUMBER($AB45),SUM(OFFSET(Base!X$1,$AB45-1,0,$AC45,1)),0)</f>
        <v>0.51919958862408067</v>
      </c>
      <c r="Z45" s="10">
        <v>9</v>
      </c>
      <c r="AA45" s="10">
        <v>2</v>
      </c>
    </row>
    <row r="46" spans="2:29" x14ac:dyDescent="0.25">
      <c r="B46" s="10" t="s">
        <v>41</v>
      </c>
      <c r="C46" s="17">
        <f t="shared" ca="1" si="10"/>
        <v>3215.5598649703516</v>
      </c>
      <c r="D46" s="17">
        <f ca="1">IF(ISNUMBER($Z46),SUM(OFFSET(Base!D$1,$Z46-1,0,$AA46,1)),0)+IF(ISNUMBER($AB46),SUM(OFFSET(Base!D$1,$AB46-1,0,$AC46,1)),0)+Base!D22</f>
        <v>119.48898750909871</v>
      </c>
      <c r="E46" s="17">
        <f ca="1">IF(ISNUMBER($Z46),SUM(OFFSET(Base!E$1,$Z46-1,0,$AA46,1)),0)+IF(ISNUMBER($AB46),SUM(OFFSET(Base!E$1,$AB46-1,0,$AC46,1)),0)+Base!E22</f>
        <v>197.79779868851188</v>
      </c>
      <c r="F46" s="17">
        <f ca="1">IF(ISNUMBER($Z46),SUM(OFFSET(Base!F$1,$Z46-1,0,$AA46,1)),0)+IF(ISNUMBER($AB46),SUM(OFFSET(Base!F$1,$AB46-1,0,$AC46,1)),0)+Base!F22</f>
        <v>203.10553501330097</v>
      </c>
      <c r="G46" s="17">
        <f ca="1">IF(ISNUMBER($Z46),SUM(OFFSET(Base!G$1,$Z46-1,0,$AA46,1)),0)+IF(ISNUMBER($AB46),SUM(OFFSET(Base!G$1,$AB46-1,0,$AC46,1)),0)+Base!G22</f>
        <v>233.39438028967447</v>
      </c>
      <c r="H46" s="17">
        <f ca="1">IF(ISNUMBER($Z46),SUM(OFFSET(Base!H$1,$Z46-1,0,$AA46,1)),0)+IF(ISNUMBER($AB46),SUM(OFFSET(Base!H$1,$AB46-1,0,$AC46,1)),0)+Base!H22</f>
        <v>220.61196908355308</v>
      </c>
      <c r="I46" s="17">
        <f ca="1">IF(ISNUMBER($Z46),SUM(OFFSET(Base!I$1,$Z46-1,0,$AA46,1)),0)+IF(ISNUMBER($AB46),SUM(OFFSET(Base!I$1,$AB46-1,0,$AC46,1)),0)+Base!I22</f>
        <v>337.54969934151677</v>
      </c>
      <c r="J46" s="17">
        <f ca="1">IF(ISNUMBER($Z46),SUM(OFFSET(Base!J$1,$Z46-1,0,$AA46,1)),0)+IF(ISNUMBER($AB46),SUM(OFFSET(Base!J$1,$AB46-1,0,$AC46,1)),0)+Base!J22</f>
        <v>315.10294526733571</v>
      </c>
      <c r="K46" s="17">
        <f ca="1">IF(ISNUMBER($Z46),SUM(OFFSET(Base!K$1,$Z46-1,0,$AA46,1)),0)+IF(ISNUMBER($AB46),SUM(OFFSET(Base!K$1,$AB46-1,0,$AC46,1)),0)+Base!K22</f>
        <v>291.20736361385451</v>
      </c>
      <c r="L46" s="17">
        <f ca="1">IF(ISNUMBER($Z46),SUM(OFFSET(Base!L$1,$Z46-1,0,$AA46,1)),0)+IF(ISNUMBER($AB46),SUM(OFFSET(Base!L$1,$AB46-1,0,$AC46,1)),0)+Base!L22</f>
        <v>317.14462433400314</v>
      </c>
      <c r="M46" s="17">
        <f ca="1">IF(ISNUMBER($Z46),SUM(OFFSET(Base!M$1,$Z46-1,0,$AA46,1)),0)+IF(ISNUMBER($AB46),SUM(OFFSET(Base!M$1,$AB46-1,0,$AC46,1)),0)+Base!M22</f>
        <v>341.71664481948096</v>
      </c>
      <c r="N46" s="17">
        <f ca="1">IF(ISNUMBER($Z46),SUM(OFFSET(Base!N$1,$Z46-1,0,$AA46,1)),0)+IF(ISNUMBER($AB46),SUM(OFFSET(Base!N$1,$AB46-1,0,$AC46,1)),0)+Base!N22</f>
        <v>333.80343284557972</v>
      </c>
      <c r="O46" s="17">
        <f ca="1">IF(ISNUMBER($Z46),SUM(OFFSET(Base!O$1,$Z46-1,0,$AA46,1)),0)+IF(ISNUMBER($AB46),SUM(OFFSET(Base!O$1,$AB46-1,0,$AC46,1)),0)+Base!O22</f>
        <v>340.04090426418924</v>
      </c>
      <c r="P46" s="17">
        <f ca="1">IF(ISNUMBER($Z46),SUM(OFFSET(Base!P$1,$Z46-1,0,$AA46,1)),0)+IF(ISNUMBER($AB46),SUM(OFFSET(Base!P$1,$AB46-1,0,$AC46,1)),0)+Base!P22</f>
        <v>344.24629312199318</v>
      </c>
      <c r="Q46" s="17">
        <f ca="1">IF(ISNUMBER($Z46),SUM(OFFSET(Base!Q$1,$Z46-1,0,$AA46,1)),0)+IF(ISNUMBER($AB46),SUM(OFFSET(Base!Q$1,$AB46-1,0,$AC46,1)),0)+Base!Q22</f>
        <v>332.70412624008208</v>
      </c>
      <c r="R46" s="17">
        <f ca="1">IF(ISNUMBER($Z46),SUM(OFFSET(Base!R$1,$Z46-1,0,$AA46,1)),0)+IF(ISNUMBER($AB46),SUM(OFFSET(Base!R$1,$AB46-1,0,$AC46,1)),0)+Base!R22</f>
        <v>348.97639169003963</v>
      </c>
      <c r="S46" s="17">
        <f ca="1">IF(ISNUMBER($Z46),SUM(OFFSET(Base!S$1,$Z46-1,0,$AA46,1)),0)+IF(ISNUMBER($AB46),SUM(OFFSET(Base!S$1,$AB46-1,0,$AC46,1)),0)+Base!S22</f>
        <v>317.99173669672086</v>
      </c>
      <c r="T46" s="17">
        <f ca="1">IF(ISNUMBER($Z46),SUM(OFFSET(Base!T$1,$Z46-1,0,$AA46,1)),0)+IF(ISNUMBER($AB46),SUM(OFFSET(Base!T$1,$AB46-1,0,$AC46,1)),0)+Base!T22</f>
        <v>364.52212069841511</v>
      </c>
      <c r="U46" s="17">
        <f ca="1">IF(ISNUMBER($Z46),SUM(OFFSET(Base!U$1,$Z46-1,0,$AA46,1)),0)+IF(ISNUMBER($AB46),SUM(OFFSET(Base!U$1,$AB46-1,0,$AC46,1)),0)+Base!U22</f>
        <v>361.97973093288249</v>
      </c>
      <c r="V46" s="17">
        <f ca="1">IF(ISNUMBER($Z46),SUM(OFFSET(Base!V$1,$Z46-1,0,$AA46,1)),0)+IF(ISNUMBER($AB46),SUM(OFFSET(Base!V$1,$AB46-1,0,$AC46,1)),0)+Base!V22</f>
        <v>338.11251293620182</v>
      </c>
      <c r="W46" s="17">
        <f ca="1">IF(ISNUMBER($Z46),SUM(OFFSET(Base!W$1,$Z46-1,0,$AA46,1)),0)+IF(ISNUMBER($AB46),SUM(OFFSET(Base!W$1,$AB46-1,0,$AC46,1)),0)+Base!W22</f>
        <v>348.80337941165061</v>
      </c>
      <c r="X46" s="17">
        <f ca="1">IF(ISNUMBER($Z46),SUM(OFFSET(Base!X$1,$Z46-1,0,$AA46,1)),0)+IF(ISNUMBER($AB46),SUM(OFFSET(Base!X$1,$AB46-1,0,$AC46,1)),0)+Base!X22</f>
        <v>372.86967971245025</v>
      </c>
      <c r="Z46" s="10">
        <v>18</v>
      </c>
      <c r="AA46" s="10">
        <v>1</v>
      </c>
      <c r="AB46" s="10">
        <v>20</v>
      </c>
      <c r="AC46" s="10">
        <v>1</v>
      </c>
    </row>
    <row r="47" spans="2:29" x14ac:dyDescent="0.25">
      <c r="B47" s="10" t="s">
        <v>44</v>
      </c>
      <c r="C47" s="17">
        <f t="shared" ca="1" si="10"/>
        <v>100.86397076598114</v>
      </c>
      <c r="D47" s="17">
        <f ca="1">IF(ISNUMBER($Z47),SUM(OFFSET(Base!D$1,$Z47-1,0,$AA47,1)),0)+IF(ISNUMBER($AB47),SUM(OFFSET(Base!D$1,$AB47-1,0,$AC47,1)),0)</f>
        <v>0</v>
      </c>
      <c r="E47" s="17">
        <f ca="1">IF(ISNUMBER($Z47),SUM(OFFSET(Base!E$1,$Z47-1,0,$AA47,1)),0)+IF(ISNUMBER($AB47),SUM(OFFSET(Base!E$1,$AB47-1,0,$AC47,1)),0)</f>
        <v>0.27487901927032005</v>
      </c>
      <c r="F47" s="17">
        <f ca="1">IF(ISNUMBER($Z47),SUM(OFFSET(Base!F$1,$Z47-1,0,$AA47,1)),0)+IF(ISNUMBER($AB47),SUM(OFFSET(Base!F$1,$AB47-1,0,$AC47,1)),0)</f>
        <v>0.27517996652948001</v>
      </c>
      <c r="G47" s="17">
        <f ca="1">IF(ISNUMBER($Z47),SUM(OFFSET(Base!G$1,$Z47-1,0,$AA47,1)),0)+IF(ISNUMBER($AB47),SUM(OFFSET(Base!G$1,$AB47-1,0,$AC47,1)),0)</f>
        <v>3.317888868734062</v>
      </c>
      <c r="H47" s="17">
        <f ca="1">IF(ISNUMBER($Z47),SUM(OFFSET(Base!H$1,$Z47-1,0,$AA47,1)),0)+IF(ISNUMBER($AB47),SUM(OFFSET(Base!H$1,$AB47-1,0,$AC47,1)),0)</f>
        <v>4.2700098740228585</v>
      </c>
      <c r="I47" s="17">
        <f ca="1">IF(ISNUMBER($Z47),SUM(OFFSET(Base!I$1,$Z47-1,0,$AA47,1)),0)+IF(ISNUMBER($AB47),SUM(OFFSET(Base!I$1,$AB47-1,0,$AC47,1)),0)</f>
        <v>4.9973449488865622</v>
      </c>
      <c r="J47" s="17">
        <f ca="1">IF(ISNUMBER($Z47),SUM(OFFSET(Base!J$1,$Z47-1,0,$AA47,1)),0)+IF(ISNUMBER($AB47),SUM(OFFSET(Base!J$1,$AB47-1,0,$AC47,1)),0)</f>
        <v>4.9853891878786225</v>
      </c>
      <c r="K47" s="17">
        <f ca="1">IF(ISNUMBER($Z47),SUM(OFFSET(Base!K$1,$Z47-1,0,$AA47,1)),0)+IF(ISNUMBER($AB47),SUM(OFFSET(Base!K$1,$AB47-1,0,$AC47,1)),0)</f>
        <v>5.2165542466400909</v>
      </c>
      <c r="L47" s="17">
        <f ca="1">IF(ISNUMBER($Z47),SUM(OFFSET(Base!L$1,$Z47-1,0,$AA47,1)),0)+IF(ISNUMBER($AB47),SUM(OFFSET(Base!L$1,$AB47-1,0,$AC47,1)),0)</f>
        <v>5.2333903550252154</v>
      </c>
      <c r="M47" s="17">
        <f ca="1">IF(ISNUMBER($Z47),SUM(OFFSET(Base!M$1,$Z47-1,0,$AA47,1)),0)+IF(ISNUMBER($AB47),SUM(OFFSET(Base!M$1,$AB47-1,0,$AC47,1)),0)</f>
        <v>5.5005468830367237</v>
      </c>
      <c r="N47" s="17">
        <f ca="1">IF(ISNUMBER($Z47),SUM(OFFSET(Base!N$1,$Z47-1,0,$AA47,1)),0)+IF(ISNUMBER($AB47),SUM(OFFSET(Base!N$1,$AB47-1,0,$AC47,1)),0)</f>
        <v>5.6419102219196198</v>
      </c>
      <c r="O47" s="17">
        <f ca="1">IF(ISNUMBER($Z47),SUM(OFFSET(Base!O$1,$Z47-1,0,$AA47,1)),0)+IF(ISNUMBER($AB47),SUM(OFFSET(Base!O$1,$AB47-1,0,$AC47,1)),0)</f>
        <v>6.5426777341685245</v>
      </c>
      <c r="P47" s="17">
        <f ca="1">IF(ISNUMBER($Z47),SUM(OFFSET(Base!P$1,$Z47-1,0,$AA47,1)),0)+IF(ISNUMBER($AB47),SUM(OFFSET(Base!P$1,$AB47-1,0,$AC47,1)),0)</f>
        <v>16.902258272697157</v>
      </c>
      <c r="Q47" s="17">
        <f ca="1">IF(ISNUMBER($Z47),SUM(OFFSET(Base!Q$1,$Z47-1,0,$AA47,1)),0)+IF(ISNUMBER($AB47),SUM(OFFSET(Base!Q$1,$AB47-1,0,$AC47,1)),0)</f>
        <v>17.898526841864022</v>
      </c>
      <c r="R47" s="17">
        <f ca="1">IF(ISNUMBER($Z47),SUM(OFFSET(Base!R$1,$Z47-1,0,$AA47,1)),0)+IF(ISNUMBER($AB47),SUM(OFFSET(Base!R$1,$AB47-1,0,$AC47,1)),0)</f>
        <v>18.147496877979989</v>
      </c>
      <c r="S47" s="17">
        <f ca="1">IF(ISNUMBER($Z47),SUM(OFFSET(Base!S$1,$Z47-1,0,$AA47,1)),0)+IF(ISNUMBER($AB47),SUM(OFFSET(Base!S$1,$AB47-1,0,$AC47,1)),0)</f>
        <v>20.025941617661928</v>
      </c>
      <c r="T47" s="17">
        <f ca="1">IF(ISNUMBER($Z47),SUM(OFFSET(Base!T$1,$Z47-1,0,$AA47,1)),0)+IF(ISNUMBER($AB47),SUM(OFFSET(Base!T$1,$AB47-1,0,$AC47,1)),0)</f>
        <v>23.520901291804282</v>
      </c>
      <c r="U47" s="17">
        <f ca="1">IF(ISNUMBER($Z47),SUM(OFFSET(Base!U$1,$Z47-1,0,$AA47,1)),0)+IF(ISNUMBER($AB47),SUM(OFFSET(Base!U$1,$AB47-1,0,$AC47,1)),0)</f>
        <v>25.46193564174602</v>
      </c>
      <c r="V47" s="17">
        <f ca="1">IF(ISNUMBER($Z47),SUM(OFFSET(Base!V$1,$Z47-1,0,$AA47,1)),0)+IF(ISNUMBER($AB47),SUM(OFFSET(Base!V$1,$AB47-1,0,$AC47,1)),0)</f>
        <v>26.941913767903841</v>
      </c>
      <c r="W47" s="17">
        <f ca="1">IF(ISNUMBER($Z47),SUM(OFFSET(Base!W$1,$Z47-1,0,$AA47,1)),0)+IF(ISNUMBER($AB47),SUM(OFFSET(Base!W$1,$AB47-1,0,$AC47,1)),0)</f>
        <v>27.53006715468247</v>
      </c>
      <c r="X47" s="17">
        <f ca="1">IF(ISNUMBER($Z47),SUM(OFFSET(Base!X$1,$Z47-1,0,$AA47,1)),0)+IF(ISNUMBER($AB47),SUM(OFFSET(Base!X$1,$AB47-1,0,$AC47,1)),0)</f>
        <v>37.607199408601815</v>
      </c>
      <c r="Z47" s="10">
        <v>58</v>
      </c>
      <c r="AA47" s="10">
        <v>1</v>
      </c>
      <c r="AB47" s="10">
        <v>54</v>
      </c>
      <c r="AC47" s="10">
        <v>1</v>
      </c>
    </row>
    <row r="48" spans="2:29" x14ac:dyDescent="0.25">
      <c r="B48" s="19" t="s">
        <v>45</v>
      </c>
      <c r="C48" s="20">
        <f t="shared" ca="1" si="10"/>
        <v>1078.8116239237384</v>
      </c>
      <c r="D48" s="20">
        <f ca="1">IF(ISNUMBER($Z48),SUM(OFFSET(Base!D$1,$Z48-1,0,$AA48,1)),0)+IF(ISNUMBER($AB48),SUM(OFFSET(Base!D$1,$AB48-1,0,$AC48,1)),0)</f>
        <v>0</v>
      </c>
      <c r="E48" s="20">
        <f ca="1">IF(ISNUMBER($Z48),SUM(OFFSET(Base!E$1,$Z48-1,0,$AA48,1)),0)+IF(ISNUMBER($AB48),SUM(OFFSET(Base!E$1,$AB48-1,0,$AC48,1)),0)</f>
        <v>1.2227443456264404</v>
      </c>
      <c r="F48" s="20">
        <f ca="1">IF(ISNUMBER($Z48),SUM(OFFSET(Base!F$1,$Z48-1,0,$AA48,1)),0)+IF(ISNUMBER($AB48),SUM(OFFSET(Base!F$1,$AB48-1,0,$AC48,1)),0)</f>
        <v>1.2844470830245625</v>
      </c>
      <c r="G48" s="20">
        <f ca="1">IF(ISNUMBER($Z48),SUM(OFFSET(Base!G$1,$Z48-1,0,$AA48,1)),0)+IF(ISNUMBER($AB48),SUM(OFFSET(Base!G$1,$AB48-1,0,$AC48,1)),0)</f>
        <v>23.323123497040765</v>
      </c>
      <c r="H48" s="20">
        <f ca="1">IF(ISNUMBER($Z48),SUM(OFFSET(Base!H$1,$Z48-1,0,$AA48,1)),0)+IF(ISNUMBER($AB48),SUM(OFFSET(Base!H$1,$AB48-1,0,$AC48,1)),0)</f>
        <v>24.044576188469193</v>
      </c>
      <c r="I48" s="20">
        <f ca="1">IF(ISNUMBER($Z48),SUM(OFFSET(Base!I$1,$Z48-1,0,$AA48,1)),0)+IF(ISNUMBER($AB48),SUM(OFFSET(Base!I$1,$AB48-1,0,$AC48,1)),0)</f>
        <v>83.855340498150852</v>
      </c>
      <c r="J48" s="20">
        <f ca="1">IF(ISNUMBER($Z48),SUM(OFFSET(Base!J$1,$Z48-1,0,$AA48,1)),0)+IF(ISNUMBER($AB48),SUM(OFFSET(Base!J$1,$AB48-1,0,$AC48,1)),0)</f>
        <v>87.468090756067511</v>
      </c>
      <c r="K48" s="20">
        <f ca="1">IF(ISNUMBER($Z48),SUM(OFFSET(Base!K$1,$Z48-1,0,$AA48,1)),0)+IF(ISNUMBER($AB48),SUM(OFFSET(Base!K$1,$AB48-1,0,$AC48,1)),0)</f>
        <v>102.15005214360121</v>
      </c>
      <c r="L48" s="20">
        <f ca="1">IF(ISNUMBER($Z48),SUM(OFFSET(Base!L$1,$Z48-1,0,$AA48,1)),0)+IF(ISNUMBER($AB48),SUM(OFFSET(Base!L$1,$AB48-1,0,$AC48,1)),0)</f>
        <v>120.08866849271705</v>
      </c>
      <c r="M48" s="20">
        <f ca="1">IF(ISNUMBER($Z48),SUM(OFFSET(Base!M$1,$Z48-1,0,$AA48,1)),0)+IF(ISNUMBER($AB48),SUM(OFFSET(Base!M$1,$AB48-1,0,$AC48,1)),0)</f>
        <v>122.74301738790712</v>
      </c>
      <c r="N48" s="20">
        <f ca="1">IF(ISNUMBER($Z48),SUM(OFFSET(Base!N$1,$Z48-1,0,$AA48,1)),0)+IF(ISNUMBER($AB48),SUM(OFFSET(Base!N$1,$AB48-1,0,$AC48,1)),0)</f>
        <v>125.66468659964785</v>
      </c>
      <c r="O48" s="20">
        <f ca="1">IF(ISNUMBER($Z48),SUM(OFFSET(Base!O$1,$Z48-1,0,$AA48,1)),0)+IF(ISNUMBER($AB48),SUM(OFFSET(Base!O$1,$AB48-1,0,$AC48,1)),0)</f>
        <v>128.43504106316195</v>
      </c>
      <c r="P48" s="20">
        <f ca="1">IF(ISNUMBER($Z48),SUM(OFFSET(Base!P$1,$Z48-1,0,$AA48,1)),0)+IF(ISNUMBER($AB48),SUM(OFFSET(Base!P$1,$AB48-1,0,$AC48,1)),0)</f>
        <v>131.86638390084812</v>
      </c>
      <c r="Q48" s="20">
        <f ca="1">IF(ISNUMBER($Z48),SUM(OFFSET(Base!Q$1,$Z48-1,0,$AA48,1)),0)+IF(ISNUMBER($AB48),SUM(OFFSET(Base!Q$1,$AB48-1,0,$AC48,1)),0)</f>
        <v>134.74106052357075</v>
      </c>
      <c r="R48" s="20">
        <f ca="1">IF(ISNUMBER($Z48),SUM(OFFSET(Base!R$1,$Z48-1,0,$AA48,1)),0)+IF(ISNUMBER($AB48),SUM(OFFSET(Base!R$1,$AB48-1,0,$AC48,1)),0)</f>
        <v>198.48549996094835</v>
      </c>
      <c r="S48" s="20">
        <f ca="1">IF(ISNUMBER($Z48),SUM(OFFSET(Base!S$1,$Z48-1,0,$AA48,1)),0)+IF(ISNUMBER($AB48),SUM(OFFSET(Base!S$1,$AB48-1,0,$AC48,1)),0)</f>
        <v>202.81247973030017</v>
      </c>
      <c r="T48" s="20">
        <f ca="1">IF(ISNUMBER($Z48),SUM(OFFSET(Base!T$1,$Z48-1,0,$AA48,1)),0)+IF(ISNUMBER($AB48),SUM(OFFSET(Base!T$1,$AB48-1,0,$AC48,1)),0)</f>
        <v>207.23380083218171</v>
      </c>
      <c r="U48" s="20">
        <f ca="1">IF(ISNUMBER($Z48),SUM(OFFSET(Base!U$1,$Z48-1,0,$AA48,1)),0)+IF(ISNUMBER($AB48),SUM(OFFSET(Base!U$1,$AB48-1,0,$AC48,1)),0)</f>
        <v>211.75148364357551</v>
      </c>
      <c r="V48" s="20">
        <f ca="1">IF(ISNUMBER($Z48),SUM(OFFSET(Base!V$1,$Z48-1,0,$AA48,1)),0)+IF(ISNUMBER($AB48),SUM(OFFSET(Base!V$1,$AB48-1,0,$AC48,1)),0)</f>
        <v>216.36766839432801</v>
      </c>
      <c r="W48" s="20">
        <f ca="1">IF(ISNUMBER($Z48),SUM(OFFSET(Base!W$1,$Z48-1,0,$AA48,1)),0)+IF(ISNUMBER($AB48),SUM(OFFSET(Base!W$1,$AB48-1,0,$AC48,1)),0)</f>
        <v>221.08449531432191</v>
      </c>
      <c r="X48" s="20">
        <f ca="1">IF(ISNUMBER($Z48),SUM(OFFSET(Base!X$1,$Z48-1,0,$AA48,1)),0)+IF(ISNUMBER($AB48),SUM(OFFSET(Base!X$1,$AB48-1,0,$AC48,1)),0)</f>
        <v>225.90413887711469</v>
      </c>
      <c r="Z48" s="10">
        <v>67</v>
      </c>
      <c r="AA48" s="10">
        <v>1</v>
      </c>
    </row>
    <row r="49" spans="2:27" x14ac:dyDescent="0.25">
      <c r="B49" s="10" t="s">
        <v>46</v>
      </c>
      <c r="C49" s="17">
        <f t="shared" ca="1" si="10"/>
        <v>26983.246199878471</v>
      </c>
      <c r="D49" s="17">
        <f ca="1">SUM(D43:D48)</f>
        <v>579.87215149757503</v>
      </c>
      <c r="E49" s="17">
        <f t="shared" ref="E49" ca="1" si="11">SUM(E43:E48)</f>
        <v>793.67893982895475</v>
      </c>
      <c r="F49" s="17">
        <f t="shared" ref="F49" ca="1" si="12">SUM(F43:F48)</f>
        <v>890.24627845347607</v>
      </c>
      <c r="G49" s="17">
        <f t="shared" ref="G49" ca="1" si="13">SUM(G43:G48)</f>
        <v>1142.1843109159217</v>
      </c>
      <c r="H49" s="17">
        <f t="shared" ref="H49" ca="1" si="14">SUM(H43:H48)</f>
        <v>1321.3838481685664</v>
      </c>
      <c r="I49" s="17">
        <f t="shared" ref="I49" ca="1" si="15">SUM(I43:I48)</f>
        <v>4050.3236721163357</v>
      </c>
      <c r="J49" s="17">
        <f t="shared" ref="J49" ca="1" si="16">SUM(J43:J48)</f>
        <v>2301.5541552552172</v>
      </c>
      <c r="K49" s="17">
        <f t="shared" ref="K49" ca="1" si="17">SUM(K43:K48)</f>
        <v>2489.2651597566373</v>
      </c>
      <c r="L49" s="17">
        <f t="shared" ref="L49" ca="1" si="18">SUM(L43:L48)</f>
        <v>2578.2828182175604</v>
      </c>
      <c r="M49" s="17">
        <f t="shared" ref="M49" ca="1" si="19">SUM(M43:M48)</f>
        <v>2690.591154986249</v>
      </c>
      <c r="N49" s="17">
        <f t="shared" ref="N49" ca="1" si="20">SUM(N43:N48)</f>
        <v>2836.5133907903237</v>
      </c>
      <c r="O49" s="17">
        <f t="shared" ref="O49" ca="1" si="21">SUM(O43:O48)</f>
        <v>2880.1298527212602</v>
      </c>
      <c r="P49" s="17">
        <f t="shared" ref="P49" ca="1" si="22">SUM(P43:P48)</f>
        <v>3004.8011397775181</v>
      </c>
      <c r="Q49" s="17">
        <f t="shared" ref="Q49" ca="1" si="23">SUM(Q43:Q48)</f>
        <v>3157.311860233187</v>
      </c>
      <c r="R49" s="17">
        <f t="shared" ref="R49" ca="1" si="24">SUM(R43:R48)</f>
        <v>3362.7196492205953</v>
      </c>
      <c r="S49" s="17">
        <f t="shared" ref="S49" ca="1" si="25">SUM(S43:S48)</f>
        <v>3616.8716382429529</v>
      </c>
      <c r="T49" s="17">
        <f t="shared" ref="T49" ca="1" si="26">SUM(T43:T48)</f>
        <v>3874.523280420874</v>
      </c>
      <c r="U49" s="17">
        <f t="shared" ref="U49" ca="1" si="27">SUM(U43:U48)</f>
        <v>4005.9391325675488</v>
      </c>
      <c r="V49" s="17">
        <f t="shared" ref="V49" ca="1" si="28">SUM(V43:V48)</f>
        <v>3896.3884297121308</v>
      </c>
      <c r="W49" s="17">
        <f t="shared" ref="W49" ca="1" si="29">SUM(W43:W48)</f>
        <v>4084.6036475184796</v>
      </c>
      <c r="X49" s="17">
        <f t="shared" ref="X49" ca="1" si="30">SUM(X43:X48)</f>
        <v>4358.9042071967187</v>
      </c>
    </row>
    <row r="51" spans="2:27" ht="15.75" thickBot="1" x14ac:dyDescent="0.3">
      <c r="B51" s="21" t="s">
        <v>1</v>
      </c>
      <c r="C51" s="22">
        <f ca="1">IF(ROUND(NPV($C$2,D51:X51),0)=ROUND(IF(ISNUMBER($Z51),SUM(OFFSET(Base!C$1,$Z51-1,0,$AA51,1)),0)+IF(ISNUMBER($AB51),SUM(OFFSET(Base!C$1,$AB51-1,0,$AC51,1)),0),0),NPV($C$2,D51:X51),"ERROR IN TOTAL")</f>
        <v>27182.873575519698</v>
      </c>
      <c r="D51" s="22">
        <f ca="1">D41+D49</f>
        <v>1377.79243764795</v>
      </c>
      <c r="E51" s="22">
        <f t="shared" ref="E51:W51" ca="1" si="31">E41+E49</f>
        <v>1415.637416836151</v>
      </c>
      <c r="F51" s="22">
        <f t="shared" ca="1" si="31"/>
        <v>1494.1453015556185</v>
      </c>
      <c r="G51" s="22">
        <f t="shared" ca="1" si="31"/>
        <v>1766.4646437338974</v>
      </c>
      <c r="H51" s="22">
        <f t="shared" ca="1" si="31"/>
        <v>1854.7263769023007</v>
      </c>
      <c r="I51" s="22">
        <f t="shared" ca="1" si="31"/>
        <v>3403.753249769291</v>
      </c>
      <c r="J51" s="22">
        <f t="shared" ca="1" si="31"/>
        <v>1736.806788763095</v>
      </c>
      <c r="K51" s="22">
        <f t="shared" ca="1" si="31"/>
        <v>1516.6940721558117</v>
      </c>
      <c r="L51" s="22">
        <f t="shared" ca="1" si="31"/>
        <v>1633.0497107483425</v>
      </c>
      <c r="M51" s="22">
        <f t="shared" ca="1" si="31"/>
        <v>1613.511923226798</v>
      </c>
      <c r="N51" s="22">
        <f t="shared" ca="1" si="31"/>
        <v>1923.9233242541186</v>
      </c>
      <c r="O51" s="22">
        <f t="shared" ca="1" si="31"/>
        <v>2020.1595060683198</v>
      </c>
      <c r="P51" s="22">
        <f t="shared" ca="1" si="31"/>
        <v>2174.3110523046271</v>
      </c>
      <c r="Q51" s="22">
        <f t="shared" ca="1" si="31"/>
        <v>2310.5389007181639</v>
      </c>
      <c r="R51" s="22">
        <f t="shared" ca="1" si="31"/>
        <v>2654.4483460689044</v>
      </c>
      <c r="S51" s="22">
        <f t="shared" ca="1" si="31"/>
        <v>3304.36421939309</v>
      </c>
      <c r="T51" s="22">
        <f t="shared" ca="1" si="31"/>
        <v>4067.4308200508171</v>
      </c>
      <c r="U51" s="22">
        <f t="shared" ca="1" si="31"/>
        <v>5248.1011950397469</v>
      </c>
      <c r="V51" s="22">
        <f t="shared" ca="1" si="31"/>
        <v>5458.2600793305746</v>
      </c>
      <c r="W51" s="22">
        <f t="shared" ca="1" si="31"/>
        <v>5906.077990267896</v>
      </c>
      <c r="X51" s="22">
        <f t="shared" ref="X51" ca="1" si="32">X41+X49</f>
        <v>6397.1418212030794</v>
      </c>
      <c r="Z51" s="10">
        <v>70</v>
      </c>
      <c r="AA51" s="10">
        <v>1</v>
      </c>
    </row>
    <row r="52" spans="2:27" ht="15.75" thickTop="1" x14ac:dyDescent="0.25">
      <c r="B52" s="10" t="s">
        <v>47</v>
      </c>
      <c r="C52" s="17">
        <f>NPV(Discount_Rate,D52:X52)</f>
        <v>737.85055601163015</v>
      </c>
      <c r="D52" s="25">
        <f>Base!D78</f>
        <v>25.61014779121032</v>
      </c>
      <c r="E52" s="25">
        <f>Base!E78</f>
        <v>32.07663076964127</v>
      </c>
      <c r="F52" s="25">
        <f>Base!F78</f>
        <v>20.561238303882075</v>
      </c>
      <c r="G52" s="25">
        <f>Base!G78</f>
        <v>18.352718055980922</v>
      </c>
      <c r="H52" s="25">
        <f>Base!H78</f>
        <v>19.483310633113344</v>
      </c>
      <c r="I52" s="25">
        <f>Base!I78</f>
        <v>31.789454491333377</v>
      </c>
      <c r="J52" s="25">
        <f>Base!J78</f>
        <v>42.148754208869676</v>
      </c>
      <c r="K52" s="25">
        <f>Base!K78</f>
        <v>6.3093417718268858</v>
      </c>
      <c r="L52" s="25">
        <f>Base!L78</f>
        <v>31.764726401884399</v>
      </c>
      <c r="M52" s="25">
        <f>Base!M78</f>
        <v>11.54848578657581</v>
      </c>
      <c r="N52" s="25">
        <f>Base!N78</f>
        <v>34.362981486522784</v>
      </c>
      <c r="O52" s="25">
        <f>Base!O78</f>
        <v>119.82101086033606</v>
      </c>
      <c r="P52" s="25">
        <f>Base!P78</f>
        <v>124.728698885687</v>
      </c>
      <c r="Q52" s="25">
        <f>Base!Q78</f>
        <v>169.92427227201321</v>
      </c>
      <c r="R52" s="25">
        <f>Base!R78</f>
        <v>142.93293728949604</v>
      </c>
      <c r="S52" s="25">
        <f>Base!S78</f>
        <v>144.96953287086248</v>
      </c>
      <c r="T52" s="25">
        <f>Base!T78</f>
        <v>126.09151776666505</v>
      </c>
      <c r="U52" s="25">
        <f>Base!U78</f>
        <v>150.02425927078417</v>
      </c>
      <c r="V52" s="25">
        <f>Base!V78</f>
        <v>200.49507735899073</v>
      </c>
      <c r="W52" s="25">
        <f>Base!W78</f>
        <v>163.43612349818395</v>
      </c>
      <c r="X52" s="25">
        <f>Base!X78</f>
        <v>173.39630743940455</v>
      </c>
      <c r="Z52" s="10">
        <v>79</v>
      </c>
      <c r="AA52" s="10">
        <v>1</v>
      </c>
    </row>
    <row r="53" spans="2:27" ht="15.75" thickBot="1" x14ac:dyDescent="0.3">
      <c r="B53" s="21" t="s">
        <v>48</v>
      </c>
      <c r="C53" s="22">
        <f ca="1">C52+C51</f>
        <v>27920.724131531329</v>
      </c>
      <c r="D53" s="17"/>
    </row>
    <row r="54" spans="2:27" ht="15.75" thickTop="1" x14ac:dyDescent="0.25">
      <c r="D54" s="17"/>
    </row>
    <row r="55" spans="2:27" x14ac:dyDescent="0.25">
      <c r="D55" s="26"/>
    </row>
    <row r="56" spans="2:27" x14ac:dyDescent="0.25">
      <c r="B56" s="16" t="s">
        <v>74</v>
      </c>
      <c r="C56" s="11" t="s">
        <v>3</v>
      </c>
      <c r="D56" s="12">
        <f>D4</f>
        <v>2025</v>
      </c>
      <c r="E56" s="12">
        <f t="shared" ref="E56:W56" si="33">E4</f>
        <v>2026</v>
      </c>
      <c r="F56" s="12">
        <f t="shared" si="33"/>
        <v>2027</v>
      </c>
      <c r="G56" s="12">
        <f t="shared" si="33"/>
        <v>2028</v>
      </c>
      <c r="H56" s="12">
        <f t="shared" si="33"/>
        <v>2029</v>
      </c>
      <c r="I56" s="12">
        <f t="shared" si="33"/>
        <v>2030</v>
      </c>
      <c r="J56" s="12">
        <f t="shared" si="33"/>
        <v>2031</v>
      </c>
      <c r="K56" s="12">
        <f t="shared" si="33"/>
        <v>2032</v>
      </c>
      <c r="L56" s="12">
        <f t="shared" si="33"/>
        <v>2033</v>
      </c>
      <c r="M56" s="12">
        <f t="shared" si="33"/>
        <v>2034</v>
      </c>
      <c r="N56" s="12">
        <f t="shared" si="33"/>
        <v>2035</v>
      </c>
      <c r="O56" s="12">
        <f t="shared" si="33"/>
        <v>2036</v>
      </c>
      <c r="P56" s="12">
        <f t="shared" si="33"/>
        <v>2037</v>
      </c>
      <c r="Q56" s="12">
        <f t="shared" si="33"/>
        <v>2038</v>
      </c>
      <c r="R56" s="12">
        <f t="shared" si="33"/>
        <v>2039</v>
      </c>
      <c r="S56" s="12">
        <f t="shared" si="33"/>
        <v>2040</v>
      </c>
      <c r="T56" s="12">
        <f t="shared" si="33"/>
        <v>2041</v>
      </c>
      <c r="U56" s="12">
        <f t="shared" si="33"/>
        <v>2042</v>
      </c>
      <c r="V56" s="12">
        <f t="shared" si="33"/>
        <v>2043</v>
      </c>
      <c r="W56" s="12">
        <f t="shared" si="33"/>
        <v>2044</v>
      </c>
      <c r="X56" s="12">
        <f t="shared" ref="X56" si="34">X4</f>
        <v>2045</v>
      </c>
    </row>
    <row r="57" spans="2:27" x14ac:dyDescent="0.25">
      <c r="B57" s="10" t="s">
        <v>31</v>
      </c>
      <c r="C57" s="17">
        <f t="shared" ref="C57:C67" ca="1" si="35">NPV($C$2,D57:X57)</f>
        <v>-1018.5910697902618</v>
      </c>
      <c r="D57" s="17">
        <f ca="1">D5-D31</f>
        <v>4.8727628905662641</v>
      </c>
      <c r="E57" s="17">
        <f t="shared" ref="E57:W57" ca="1" si="36">E5-E31</f>
        <v>7.9795399527628206</v>
      </c>
      <c r="F57" s="17">
        <f t="shared" ca="1" si="36"/>
        <v>7.283374085904029</v>
      </c>
      <c r="G57" s="17">
        <f t="shared" ca="1" si="36"/>
        <v>9.767727829839032</v>
      </c>
      <c r="H57" s="17">
        <f t="shared" ca="1" si="36"/>
        <v>15.671257981764143</v>
      </c>
      <c r="I57" s="17">
        <f t="shared" ca="1" si="36"/>
        <v>-153.4468051720869</v>
      </c>
      <c r="J57" s="17">
        <f t="shared" ca="1" si="36"/>
        <v>-204.13176692272191</v>
      </c>
      <c r="K57" s="17">
        <f t="shared" ca="1" si="36"/>
        <v>-159.99003943488813</v>
      </c>
      <c r="L57" s="17">
        <f t="shared" ca="1" si="36"/>
        <v>-140.5817598332965</v>
      </c>
      <c r="M57" s="17">
        <f t="shared" ca="1" si="36"/>
        <v>-167.8061341727248</v>
      </c>
      <c r="N57" s="17">
        <f t="shared" ca="1" si="36"/>
        <v>-171.68040226680216</v>
      </c>
      <c r="O57" s="17">
        <f t="shared" ca="1" si="36"/>
        <v>-175.19299440041559</v>
      </c>
      <c r="P57" s="17">
        <f t="shared" ca="1" si="36"/>
        <v>-152.19923948677794</v>
      </c>
      <c r="Q57" s="17">
        <f t="shared" ca="1" si="36"/>
        <v>-183.43090766354163</v>
      </c>
      <c r="R57" s="17">
        <f t="shared" ca="1" si="36"/>
        <v>-187.90363370042121</v>
      </c>
      <c r="S57" s="17">
        <f t="shared" ca="1" si="36"/>
        <v>-192.09410218925376</v>
      </c>
      <c r="T57" s="17">
        <f t="shared" ca="1" si="36"/>
        <v>-171.2920643014055</v>
      </c>
      <c r="U57" s="17">
        <f t="shared" ca="1" si="36"/>
        <v>-83.410728576252424</v>
      </c>
      <c r="V57" s="17">
        <f t="shared" ca="1" si="36"/>
        <v>1.1336168532520063E-2</v>
      </c>
      <c r="W57" s="17">
        <f t="shared" ca="1" si="36"/>
        <v>1.5220055119939957E-2</v>
      </c>
      <c r="X57" s="17">
        <f t="shared" ref="X57" ca="1" si="37">X5-X31</f>
        <v>1.201720926117017E-2</v>
      </c>
    </row>
    <row r="58" spans="2:27" x14ac:dyDescent="0.25">
      <c r="B58" s="10" t="s">
        <v>67</v>
      </c>
      <c r="C58" s="17">
        <f t="shared" ca="1" si="35"/>
        <v>3563.2557629642674</v>
      </c>
      <c r="D58" s="17">
        <f t="shared" ref="D58:W59" ca="1" si="38">D6-D32</f>
        <v>0.19282098371697742</v>
      </c>
      <c r="E58" s="17">
        <f t="shared" ca="1" si="38"/>
        <v>0.28813458118958124</v>
      </c>
      <c r="F58" s="17">
        <f t="shared" ca="1" si="38"/>
        <v>0.27823157449343938</v>
      </c>
      <c r="G58" s="17">
        <f t="shared" ca="1" si="38"/>
        <v>0.3589240319598872</v>
      </c>
      <c r="H58" s="17">
        <f t="shared" ca="1" si="38"/>
        <v>0.65800837691799074</v>
      </c>
      <c r="I58" s="17">
        <f t="shared" ca="1" si="38"/>
        <v>562.62531661166599</v>
      </c>
      <c r="J58" s="17">
        <f t="shared" ca="1" si="38"/>
        <v>567.88216207979906</v>
      </c>
      <c r="K58" s="17">
        <f t="shared" ca="1" si="38"/>
        <v>579.02838533006559</v>
      </c>
      <c r="L58" s="17">
        <f t="shared" ca="1" si="38"/>
        <v>503.85586952520731</v>
      </c>
      <c r="M58" s="17">
        <f t="shared" ca="1" si="38"/>
        <v>598.20065916865929</v>
      </c>
      <c r="N58" s="17">
        <f t="shared" ca="1" si="38"/>
        <v>607.39861465720151</v>
      </c>
      <c r="O58" s="17">
        <f t="shared" ca="1" si="38"/>
        <v>615.56921911801385</v>
      </c>
      <c r="P58" s="17">
        <f t="shared" ca="1" si="38"/>
        <v>529.75043037128603</v>
      </c>
      <c r="Q58" s="17">
        <f t="shared" ca="1" si="38"/>
        <v>634.6415842395661</v>
      </c>
      <c r="R58" s="17">
        <f t="shared" ca="1" si="38"/>
        <v>645.77643169442445</v>
      </c>
      <c r="S58" s="17">
        <f t="shared" ca="1" si="38"/>
        <v>708.26711303178286</v>
      </c>
      <c r="T58" s="17">
        <f t="shared" ca="1" si="38"/>
        <v>625.52706899411976</v>
      </c>
      <c r="U58" s="17">
        <f t="shared" ca="1" si="38"/>
        <v>-2.4883416875254887</v>
      </c>
      <c r="V58" s="17">
        <f t="shared" ca="1" si="38"/>
        <v>6.5428307297998867E-4</v>
      </c>
      <c r="W58" s="17">
        <f t="shared" ca="1" si="38"/>
        <v>7.4710768478000039E-4</v>
      </c>
      <c r="X58" s="17">
        <f t="shared" ref="X58" ca="1" si="39">X6-X32</f>
        <v>7.4459171235000468E-4</v>
      </c>
    </row>
    <row r="59" spans="2:27" x14ac:dyDescent="0.25">
      <c r="B59" s="10" t="s">
        <v>32</v>
      </c>
      <c r="C59" s="17">
        <f t="shared" ca="1" si="35"/>
        <v>371.02342050653385</v>
      </c>
      <c r="D59" s="17">
        <f t="shared" ca="1" si="38"/>
        <v>-5.9088461422868477</v>
      </c>
      <c r="E59" s="17">
        <f t="shared" ca="1" si="38"/>
        <v>-10.484930004972512</v>
      </c>
      <c r="F59" s="17">
        <f t="shared" ca="1" si="38"/>
        <v>-9.691357688967571</v>
      </c>
      <c r="G59" s="17">
        <f t="shared" ca="1" si="38"/>
        <v>-11.068040812799154</v>
      </c>
      <c r="H59" s="17">
        <f t="shared" ca="1" si="38"/>
        <v>-8.9617500636060754</v>
      </c>
      <c r="I59" s="17">
        <f t="shared" ca="1" si="38"/>
        <v>4.1176786297255035</v>
      </c>
      <c r="J59" s="17">
        <f t="shared" ca="1" si="38"/>
        <v>28.124553087639583</v>
      </c>
      <c r="K59" s="17">
        <f t="shared" ca="1" si="38"/>
        <v>15.712010964525973</v>
      </c>
      <c r="L59" s="17">
        <f t="shared" ca="1" si="38"/>
        <v>16.552598165959182</v>
      </c>
      <c r="M59" s="17">
        <f t="shared" ca="1" si="38"/>
        <v>30.389955294433037</v>
      </c>
      <c r="N59" s="17">
        <f t="shared" ca="1" si="38"/>
        <v>36.109182954492951</v>
      </c>
      <c r="O59" s="17">
        <f t="shared" ca="1" si="38"/>
        <v>39.119535663402814</v>
      </c>
      <c r="P59" s="17">
        <f t="shared" ca="1" si="38"/>
        <v>56.173581910392727</v>
      </c>
      <c r="Q59" s="17">
        <f t="shared" ca="1" si="38"/>
        <v>70.670366720288825</v>
      </c>
      <c r="R59" s="17">
        <f t="shared" ca="1" si="38"/>
        <v>77.424082556694373</v>
      </c>
      <c r="S59" s="17">
        <f t="shared" ca="1" si="38"/>
        <v>119.34804621375707</v>
      </c>
      <c r="T59" s="17">
        <f t="shared" ca="1" si="38"/>
        <v>165.6735557126965</v>
      </c>
      <c r="U59" s="17">
        <f t="shared" ca="1" si="38"/>
        <v>153.71954881679255</v>
      </c>
      <c r="V59" s="17">
        <f t="shared" ca="1" si="38"/>
        <v>88.161434516482814</v>
      </c>
      <c r="W59" s="17">
        <f t="shared" ca="1" si="38"/>
        <v>103.37324048770847</v>
      </c>
      <c r="X59" s="17">
        <f t="shared" ref="X59" ca="1" si="40">X7-X33</f>
        <v>74.055794942841771</v>
      </c>
    </row>
    <row r="60" spans="2:27" x14ac:dyDescent="0.25">
      <c r="B60" s="10" t="s">
        <v>7</v>
      </c>
      <c r="C60" s="17">
        <f t="shared" ca="1" si="35"/>
        <v>5.8964393472857326</v>
      </c>
      <c r="D60" s="17">
        <f t="shared" ref="D60:W60" ca="1" si="41">D8-D34</f>
        <v>-0.11249374781654975</v>
      </c>
      <c r="E60" s="17">
        <f t="shared" ca="1" si="41"/>
        <v>-0.17611142855158946</v>
      </c>
      <c r="F60" s="17">
        <f t="shared" ca="1" si="41"/>
        <v>-0.19662256580868576</v>
      </c>
      <c r="G60" s="17">
        <f t="shared" ca="1" si="41"/>
        <v>-0.1692883256290596</v>
      </c>
      <c r="H60" s="17">
        <f t="shared" ca="1" si="41"/>
        <v>-9.1502957130581208E-2</v>
      </c>
      <c r="I60" s="17">
        <f t="shared" ca="1" si="41"/>
        <v>0.11330760080192803</v>
      </c>
      <c r="J60" s="17">
        <f t="shared" ca="1" si="41"/>
        <v>0.80045606050835882</v>
      </c>
      <c r="K60" s="17">
        <f t="shared" ca="1" si="41"/>
        <v>0.55568415855607078</v>
      </c>
      <c r="L60" s="17">
        <f t="shared" ca="1" si="41"/>
        <v>0.48432485690926264</v>
      </c>
      <c r="M60" s="17">
        <f t="shared" ca="1" si="41"/>
        <v>0.79034079830759207</v>
      </c>
      <c r="N60" s="17">
        <f t="shared" ca="1" si="41"/>
        <v>0.86150422182544784</v>
      </c>
      <c r="O60" s="17">
        <f t="shared" ca="1" si="41"/>
        <v>0.8565576896597058</v>
      </c>
      <c r="P60" s="17">
        <f t="shared" ca="1" si="41"/>
        <v>1.165043877677828</v>
      </c>
      <c r="Q60" s="17">
        <f t="shared" ca="1" si="41"/>
        <v>1.2523127257965667</v>
      </c>
      <c r="R60" s="17">
        <f t="shared" ca="1" si="41"/>
        <v>1.495603050159918</v>
      </c>
      <c r="S60" s="17">
        <f t="shared" ca="1" si="41"/>
        <v>1.4570109309138113</v>
      </c>
      <c r="T60" s="17">
        <f t="shared" ca="1" si="41"/>
        <v>2.1073344091721076</v>
      </c>
      <c r="U60" s="17">
        <f t="shared" ca="1" si="41"/>
        <v>1.7429512177137774</v>
      </c>
      <c r="V60" s="17">
        <f t="shared" ca="1" si="41"/>
        <v>0.79114664438815296</v>
      </c>
      <c r="W60" s="17">
        <f t="shared" ca="1" si="41"/>
        <v>0.92071265612487174</v>
      </c>
      <c r="X60" s="17">
        <f t="shared" ref="X60" ca="1" si="42">X8-X34</f>
        <v>0.12838383196738867</v>
      </c>
    </row>
    <row r="61" spans="2:27" x14ac:dyDescent="0.25">
      <c r="B61" s="10" t="s">
        <v>33</v>
      </c>
      <c r="C61" s="17">
        <f t="shared" ca="1" si="35"/>
        <v>174.34626470127316</v>
      </c>
      <c r="D61" s="17">
        <f ca="1">D9-D35</f>
        <v>2.3584538097964014E-2</v>
      </c>
      <c r="E61" s="17">
        <f t="shared" ref="E61:W61" ca="1" si="43">E9-E35</f>
        <v>1.7966482427084429E-2</v>
      </c>
      <c r="F61" s="17">
        <f t="shared" ca="1" si="43"/>
        <v>-3.0841939703293519E-2</v>
      </c>
      <c r="G61" s="17">
        <f t="shared" ca="1" si="43"/>
        <v>8.5138099199753015E-2</v>
      </c>
      <c r="H61" s="17">
        <f t="shared" ca="1" si="43"/>
        <v>15.814722783982916</v>
      </c>
      <c r="I61" s="17">
        <f t="shared" ca="1" si="43"/>
        <v>-130.21146039642849</v>
      </c>
      <c r="J61" s="17">
        <f t="shared" ca="1" si="43"/>
        <v>-92.875401366305027</v>
      </c>
      <c r="K61" s="17">
        <f t="shared" ca="1" si="43"/>
        <v>-33.975060012830909</v>
      </c>
      <c r="L61" s="17">
        <f t="shared" ca="1" si="43"/>
        <v>-27.9110831297603</v>
      </c>
      <c r="M61" s="17">
        <f t="shared" ca="1" si="43"/>
        <v>-0.64856228941698646</v>
      </c>
      <c r="N61" s="17">
        <f t="shared" ca="1" si="43"/>
        <v>50.687798569518918</v>
      </c>
      <c r="O61" s="17">
        <f t="shared" ca="1" si="43"/>
        <v>68.871860650755025</v>
      </c>
      <c r="P61" s="17">
        <f t="shared" ca="1" si="43"/>
        <v>84.773791224813749</v>
      </c>
      <c r="Q61" s="17">
        <f ca="1">Q9-Q35</f>
        <v>83.181171875993641</v>
      </c>
      <c r="R61" s="17">
        <f t="shared" ca="1" si="43"/>
        <v>69.531208199467983</v>
      </c>
      <c r="S61" s="17">
        <f t="shared" ca="1" si="43"/>
        <v>264.91109757978734</v>
      </c>
      <c r="T61" s="17">
        <f t="shared" ca="1" si="43"/>
        <v>157.17254526519599</v>
      </c>
      <c r="U61" s="17">
        <f t="shared" ca="1" si="43"/>
        <v>66.196842302316924</v>
      </c>
      <c r="V61" s="17">
        <f t="shared" ca="1" si="43"/>
        <v>41.211877877807751</v>
      </c>
      <c r="W61" s="17">
        <f t="shared" ca="1" si="43"/>
        <v>11.616687493890197</v>
      </c>
      <c r="X61" s="17">
        <f t="shared" ref="X61" ca="1" si="44">X9-X35</f>
        <v>-1.2041162643282064</v>
      </c>
    </row>
    <row r="62" spans="2:27" x14ac:dyDescent="0.25">
      <c r="B62" s="10" t="s">
        <v>34</v>
      </c>
      <c r="C62" s="17">
        <f t="shared" ca="1" si="35"/>
        <v>-268.40270912127681</v>
      </c>
      <c r="D62" s="17">
        <f t="shared" ref="D62:W62" ca="1" si="45">D10-D36</f>
        <v>0</v>
      </c>
      <c r="E62" s="17">
        <f t="shared" ca="1" si="45"/>
        <v>0</v>
      </c>
      <c r="F62" s="17">
        <f t="shared" ca="1" si="45"/>
        <v>-0.37871596373164351</v>
      </c>
      <c r="G62" s="17">
        <f t="shared" ca="1" si="45"/>
        <v>-1.1616306745900431</v>
      </c>
      <c r="H62" s="17">
        <f t="shared" ca="1" si="45"/>
        <v>-1.4069310839531965</v>
      </c>
      <c r="I62" s="17">
        <f t="shared" ca="1" si="45"/>
        <v>-1.5642434240526342</v>
      </c>
      <c r="J62" s="17">
        <f t="shared" ca="1" si="45"/>
        <v>-4.6777167837977629</v>
      </c>
      <c r="K62" s="17">
        <f t="shared" ca="1" si="45"/>
        <v>-9.7094742897878916</v>
      </c>
      <c r="L62" s="17">
        <f t="shared" ca="1" si="45"/>
        <v>-20.246327292422677</v>
      </c>
      <c r="M62" s="17">
        <f t="shared" ca="1" si="45"/>
        <v>-30.994522301647095</v>
      </c>
      <c r="N62" s="17">
        <f t="shared" ca="1" si="45"/>
        <v>-37.896731575612563</v>
      </c>
      <c r="O62" s="17">
        <f t="shared" ca="1" si="45"/>
        <v>-44.134897846807348</v>
      </c>
      <c r="P62" s="17">
        <f t="shared" ca="1" si="45"/>
        <v>-46.080917722714332</v>
      </c>
      <c r="Q62" s="17">
        <f t="shared" ca="1" si="45"/>
        <v>-55.179575650331628</v>
      </c>
      <c r="R62" s="17">
        <f t="shared" ca="1" si="45"/>
        <v>-64.395886885156017</v>
      </c>
      <c r="S62" s="17">
        <f t="shared" ca="1" si="45"/>
        <v>-70.127681968920399</v>
      </c>
      <c r="T62" s="17">
        <f t="shared" ca="1" si="45"/>
        <v>-71.517553750593265</v>
      </c>
      <c r="U62" s="17">
        <f t="shared" ca="1" si="45"/>
        <v>-59.686782186638652</v>
      </c>
      <c r="V62" s="17">
        <f t="shared" ca="1" si="45"/>
        <v>-57.993697019881836</v>
      </c>
      <c r="W62" s="17">
        <f t="shared" ca="1" si="45"/>
        <v>-53.811703006824757</v>
      </c>
      <c r="X62" s="17">
        <f t="shared" ref="X62" ca="1" si="46">X10-X36</f>
        <v>-51.715371819904249</v>
      </c>
    </row>
    <row r="63" spans="2:27" x14ac:dyDescent="0.25">
      <c r="B63" s="10" t="s">
        <v>38</v>
      </c>
      <c r="C63" s="17">
        <f t="shared" ca="1" si="35"/>
        <v>441.57356387854065</v>
      </c>
      <c r="D63" s="17">
        <f t="shared" ref="D63:W63" ca="1" si="47">D11-D37</f>
        <v>-2.545846744095499</v>
      </c>
      <c r="E63" s="17">
        <f t="shared" ca="1" si="47"/>
        <v>-1.0079106554449311</v>
      </c>
      <c r="F63" s="17">
        <f t="shared" ca="1" si="47"/>
        <v>-0.88455821452286898</v>
      </c>
      <c r="G63" s="17">
        <f t="shared" ca="1" si="47"/>
        <v>-2.4203977166630466</v>
      </c>
      <c r="H63" s="17">
        <f t="shared" ca="1" si="47"/>
        <v>-1.9857931465332115</v>
      </c>
      <c r="I63" s="17">
        <f t="shared" ca="1" si="47"/>
        <v>27.279181378184887</v>
      </c>
      <c r="J63" s="17">
        <f t="shared" ca="1" si="47"/>
        <v>82.649191936413445</v>
      </c>
      <c r="K63" s="17">
        <f t="shared" ca="1" si="47"/>
        <v>51.842314254467851</v>
      </c>
      <c r="L63" s="17">
        <f t="shared" ca="1" si="47"/>
        <v>49.633370347162355</v>
      </c>
      <c r="M63" s="17">
        <f t="shared" ca="1" si="47"/>
        <v>62.158213115506896</v>
      </c>
      <c r="N63" s="17">
        <f t="shared" ca="1" si="47"/>
        <v>68.729870036556264</v>
      </c>
      <c r="O63" s="17">
        <f t="shared" ca="1" si="47"/>
        <v>72.914798184552865</v>
      </c>
      <c r="P63" s="17">
        <f t="shared" ca="1" si="47"/>
        <v>89.858007176322189</v>
      </c>
      <c r="Q63" s="17">
        <f t="shared" ca="1" si="47"/>
        <v>105.52626638744238</v>
      </c>
      <c r="R63" s="17">
        <f t="shared" ca="1" si="47"/>
        <v>115.92674256564169</v>
      </c>
      <c r="S63" s="17">
        <f t="shared" ca="1" si="47"/>
        <v>67.119491375224328</v>
      </c>
      <c r="T63" s="17">
        <f t="shared" ca="1" si="47"/>
        <v>80.144879586505283</v>
      </c>
      <c r="U63" s="17">
        <f t="shared" ca="1" si="47"/>
        <v>64.224136677072408</v>
      </c>
      <c r="V63" s="17">
        <f t="shared" ca="1" si="47"/>
        <v>18.587257761843603</v>
      </c>
      <c r="W63" s="17">
        <f t="shared" ca="1" si="47"/>
        <v>9.1370325153210388</v>
      </c>
      <c r="X63" s="17">
        <f t="shared" ref="X63" ca="1" si="48">X11-X37</f>
        <v>2.0049992464777233</v>
      </c>
    </row>
    <row r="64" spans="2:27" x14ac:dyDescent="0.25">
      <c r="B64" s="10" t="s">
        <v>39</v>
      </c>
      <c r="C64" s="17">
        <f t="shared" ca="1" si="35"/>
        <v>18.44061602911248</v>
      </c>
      <c r="D64" s="17">
        <f t="shared" ref="D64:W64" ca="1" si="49">D12-D38</f>
        <v>-0.2491248749054904</v>
      </c>
      <c r="E64" s="17">
        <f t="shared" ca="1" si="49"/>
        <v>-0.11095283484256413</v>
      </c>
      <c r="F64" s="17">
        <f t="shared" ca="1" si="49"/>
        <v>-7.4271097088384863E-2</v>
      </c>
      <c r="G64" s="17">
        <f t="shared" ca="1" si="49"/>
        <v>-0.16223115880977446</v>
      </c>
      <c r="H64" s="17">
        <f t="shared" ca="1" si="49"/>
        <v>-0.13786491073894069</v>
      </c>
      <c r="I64" s="17">
        <f t="shared" ca="1" si="49"/>
        <v>1.0388263644213467</v>
      </c>
      <c r="J64" s="17">
        <f t="shared" ca="1" si="49"/>
        <v>4.1881759581876139</v>
      </c>
      <c r="K64" s="17">
        <f t="shared" ca="1" si="49"/>
        <v>1.4789169755138332</v>
      </c>
      <c r="L64" s="17">
        <f t="shared" ca="1" si="49"/>
        <v>1.8825436084772065</v>
      </c>
      <c r="M64" s="17">
        <f t="shared" ca="1" si="49"/>
        <v>2.701196997150106</v>
      </c>
      <c r="N64" s="17">
        <f t="shared" ca="1" si="49"/>
        <v>2.8160690253686553</v>
      </c>
      <c r="O64" s="17">
        <f t="shared" ca="1" si="49"/>
        <v>3.0880815116069797</v>
      </c>
      <c r="P64" s="17">
        <f t="shared" ca="1" si="49"/>
        <v>3.9778080038921289</v>
      </c>
      <c r="Q64" s="17">
        <f t="shared" ca="1" si="49"/>
        <v>4.4877694141842284</v>
      </c>
      <c r="R64" s="17">
        <f t="shared" ca="1" si="49"/>
        <v>4.6353550214689818</v>
      </c>
      <c r="S64" s="17">
        <f t="shared" ca="1" si="49"/>
        <v>2.4059668942778103</v>
      </c>
      <c r="T64" s="17">
        <f t="shared" ca="1" si="49"/>
        <v>3.8891910003614498</v>
      </c>
      <c r="U64" s="17">
        <f t="shared" ca="1" si="49"/>
        <v>3.0563211521886728</v>
      </c>
      <c r="V64" s="17">
        <f t="shared" ca="1" si="49"/>
        <v>1.0970229581203057</v>
      </c>
      <c r="W64" s="17">
        <f t="shared" ca="1" si="49"/>
        <v>1.036310882668289</v>
      </c>
      <c r="X64" s="17">
        <f t="shared" ref="X64" ca="1" si="50">X12-X38</f>
        <v>-0.37162066910849489</v>
      </c>
    </row>
    <row r="65" spans="2:24" x14ac:dyDescent="0.25">
      <c r="B65" s="10" t="s">
        <v>35</v>
      </c>
      <c r="C65" s="17">
        <f t="shared" ca="1" si="35"/>
        <v>1.3414650228465284</v>
      </c>
      <c r="D65" s="17">
        <f t="shared" ref="D65:W65" ca="1" si="51">D13-D39</f>
        <v>-0.2812062271778899</v>
      </c>
      <c r="E65" s="17">
        <f t="shared" ca="1" si="51"/>
        <v>-9.9667063614482743E-2</v>
      </c>
      <c r="F65" s="17">
        <f t="shared" ca="1" si="51"/>
        <v>-4.2926831326887793E-2</v>
      </c>
      <c r="G65" s="17">
        <f t="shared" ca="1" si="51"/>
        <v>-2.7204840526939833E-2</v>
      </c>
      <c r="H65" s="17">
        <f t="shared" ca="1" si="51"/>
        <v>2.1424168321999837E-4</v>
      </c>
      <c r="I65" s="17">
        <f t="shared" ca="1" si="51"/>
        <v>0.89830335703501052</v>
      </c>
      <c r="J65" s="17">
        <f t="shared" ca="1" si="51"/>
        <v>1.2426405137950003</v>
      </c>
      <c r="K65" s="17">
        <f t="shared" ca="1" si="51"/>
        <v>-0.72057909608390913</v>
      </c>
      <c r="L65" s="17">
        <f t="shared" ca="1" si="51"/>
        <v>-0.16649976512388998</v>
      </c>
      <c r="M65" s="17">
        <f t="shared" ca="1" si="51"/>
        <v>0.16032593697839026</v>
      </c>
      <c r="N65" s="17">
        <f t="shared" ca="1" si="51"/>
        <v>0.1883716572487506</v>
      </c>
      <c r="O65" s="17">
        <f t="shared" ca="1" si="51"/>
        <v>0.37620050671019012</v>
      </c>
      <c r="P65" s="17">
        <f t="shared" ca="1" si="51"/>
        <v>0.25635002321798028</v>
      </c>
      <c r="Q65" s="17">
        <f t="shared" ca="1" si="51"/>
        <v>0.66141504145329999</v>
      </c>
      <c r="R65" s="17">
        <f t="shared" ca="1" si="51"/>
        <v>0.26435727420055</v>
      </c>
      <c r="S65" s="17">
        <f t="shared" ca="1" si="51"/>
        <v>-7.5577527133200428E-3</v>
      </c>
      <c r="T65" s="17">
        <f t="shared" ca="1" si="51"/>
        <v>1.1452432130980003E-2</v>
      </c>
      <c r="U65" s="17">
        <f t="shared" ca="1" si="51"/>
        <v>0</v>
      </c>
      <c r="V65" s="17">
        <f t="shared" ca="1" si="51"/>
        <v>0</v>
      </c>
      <c r="W65" s="17">
        <f t="shared" ca="1" si="51"/>
        <v>0</v>
      </c>
      <c r="X65" s="17">
        <f t="shared" ref="X65" ca="1" si="52">X13-X39</f>
        <v>0</v>
      </c>
    </row>
    <row r="66" spans="2:24" x14ac:dyDescent="0.25">
      <c r="B66" s="19" t="s">
        <v>36</v>
      </c>
      <c r="C66" s="20">
        <f t="shared" ca="1" si="35"/>
        <v>-1.4136249465579658</v>
      </c>
      <c r="D66" s="20">
        <f t="shared" ref="D66:W66" ca="1" si="53">D14-D40</f>
        <v>0</v>
      </c>
      <c r="E66" s="20">
        <f t="shared" ca="1" si="53"/>
        <v>0</v>
      </c>
      <c r="F66" s="20">
        <f t="shared" ca="1" si="53"/>
        <v>0</v>
      </c>
      <c r="G66" s="20">
        <f t="shared" ca="1" si="53"/>
        <v>0</v>
      </c>
      <c r="H66" s="20">
        <f t="shared" ca="1" si="53"/>
        <v>0</v>
      </c>
      <c r="I66" s="20">
        <f t="shared" ca="1" si="53"/>
        <v>0</v>
      </c>
      <c r="J66" s="20">
        <f t="shared" ca="1" si="53"/>
        <v>0</v>
      </c>
      <c r="K66" s="20">
        <f t="shared" ca="1" si="53"/>
        <v>-0.27468452749061006</v>
      </c>
      <c r="L66" s="20">
        <f t="shared" ca="1" si="53"/>
        <v>-0.9726010731918201</v>
      </c>
      <c r="M66" s="20">
        <f t="shared" ca="1" si="53"/>
        <v>-6.3859175559500006E-2</v>
      </c>
      <c r="N66" s="20">
        <f t="shared" ca="1" si="53"/>
        <v>-0.72006056975284005</v>
      </c>
      <c r="O66" s="20">
        <f t="shared" ca="1" si="53"/>
        <v>-1.8049727297080001E-2</v>
      </c>
      <c r="P66" s="20">
        <f t="shared" ca="1" si="53"/>
        <v>0</v>
      </c>
      <c r="Q66" s="20">
        <f t="shared" ca="1" si="53"/>
        <v>0</v>
      </c>
      <c r="R66" s="20">
        <f t="shared" ca="1" si="53"/>
        <v>-0.97934363194037</v>
      </c>
      <c r="S66" s="20">
        <f t="shared" ca="1" si="53"/>
        <v>-0.11568854295375994</v>
      </c>
      <c r="T66" s="20">
        <f t="shared" ca="1" si="53"/>
        <v>0.42712956109495998</v>
      </c>
      <c r="U66" s="20">
        <f t="shared" ca="1" si="53"/>
        <v>0</v>
      </c>
      <c r="V66" s="20">
        <f t="shared" ca="1" si="53"/>
        <v>0</v>
      </c>
      <c r="W66" s="20">
        <f t="shared" ca="1" si="53"/>
        <v>0</v>
      </c>
      <c r="X66" s="20">
        <f t="shared" ref="X66" ca="1" si="54">X14-X40</f>
        <v>0</v>
      </c>
    </row>
    <row r="67" spans="2:24" x14ac:dyDescent="0.25">
      <c r="B67" s="10" t="s">
        <v>37</v>
      </c>
      <c r="C67" s="17">
        <f t="shared" ca="1" si="35"/>
        <v>3287.4701285917636</v>
      </c>
      <c r="D67" s="17">
        <f ca="1">SUM(D57:D66)</f>
        <v>-4.0083493239010712</v>
      </c>
      <c r="E67" s="17">
        <f t="shared" ref="E67" ca="1" si="55">SUM(E57:E66)</f>
        <v>-3.5939309710465928</v>
      </c>
      <c r="F67" s="17">
        <f t="shared" ref="F67" ca="1" si="56">SUM(F57:F66)</f>
        <v>-3.737688640751867</v>
      </c>
      <c r="G67" s="17">
        <f t="shared" ref="G67" ca="1" si="57">SUM(G57:G66)</f>
        <v>-4.7970035680193455</v>
      </c>
      <c r="H67" s="17">
        <f t="shared" ref="H67" ca="1" si="58">SUM(H57:H66)</f>
        <v>19.560361222386266</v>
      </c>
      <c r="I67" s="17">
        <f t="shared" ref="I67" ca="1" si="59">SUM(I57:I66)</f>
        <v>310.85010494926667</v>
      </c>
      <c r="J67" s="17">
        <f t="shared" ref="J67" ca="1" si="60">SUM(J57:J66)</f>
        <v>383.20229456351836</v>
      </c>
      <c r="K67" s="17">
        <f t="shared" ref="K67" ca="1" si="61">SUM(K57:K66)</f>
        <v>443.94747432204792</v>
      </c>
      <c r="L67" s="17">
        <f t="shared" ref="L67" ca="1" si="62">SUM(L57:L66)</f>
        <v>382.53043540992013</v>
      </c>
      <c r="M67" s="17">
        <f t="shared" ref="M67" ca="1" si="63">SUM(M57:M66)</f>
        <v>494.88761337168688</v>
      </c>
      <c r="N67" s="17">
        <f t="shared" ref="N67" ca="1" si="64">SUM(N57:N66)</f>
        <v>556.49421671004484</v>
      </c>
      <c r="O67" s="17">
        <f t="shared" ref="O67" ca="1" si="65">SUM(O57:O66)</f>
        <v>581.45031135018144</v>
      </c>
      <c r="P67" s="17">
        <f t="shared" ref="P67" ca="1" si="66">SUM(P57:P66)</f>
        <v>567.67485537811035</v>
      </c>
      <c r="Q67" s="17">
        <f t="shared" ref="Q67" ca="1" si="67">SUM(Q57:Q66)</f>
        <v>661.81040309085154</v>
      </c>
      <c r="R67" s="17">
        <f t="shared" ref="R67" ca="1" si="68">SUM(R57:R66)</f>
        <v>661.77491614454016</v>
      </c>
      <c r="S67" s="17">
        <f t="shared" ref="S67" ca="1" si="69">SUM(S57:S66)</f>
        <v>901.16369557190205</v>
      </c>
      <c r="T67" s="17">
        <f t="shared" ref="T67" ca="1" si="70">SUM(T57:T66)</f>
        <v>792.14353890927839</v>
      </c>
      <c r="U67" s="17">
        <f t="shared" ref="U67" ca="1" si="71">SUM(U57:U66)</f>
        <v>143.35394771566777</v>
      </c>
      <c r="V67" s="17">
        <f t="shared" ref="V67" ca="1" si="72">SUM(V57:V66)</f>
        <v>91.867033190366271</v>
      </c>
      <c r="W67" s="17">
        <f t="shared" ref="W67" ca="1" si="73">SUM(W57:W66)</f>
        <v>72.28824819169283</v>
      </c>
      <c r="X67" s="17">
        <f t="shared" ref="X67" ca="1" si="74">SUM(X57:X66)</f>
        <v>22.91083106891945</v>
      </c>
    </row>
    <row r="69" spans="2:24" x14ac:dyDescent="0.25">
      <c r="B69" s="10" t="s">
        <v>42</v>
      </c>
      <c r="C69" s="17">
        <f t="shared" ref="C69:C75" ca="1" si="75">NPV($C$2,D69:X69)</f>
        <v>-1120.8363092892901</v>
      </c>
      <c r="D69" s="17">
        <f t="shared" ref="D69:W69" ca="1" si="76">D17-D43</f>
        <v>0</v>
      </c>
      <c r="E69" s="17">
        <f t="shared" ca="1" si="76"/>
        <v>0</v>
      </c>
      <c r="F69" s="17">
        <f t="shared" ca="1" si="76"/>
        <v>0.37774978142364901</v>
      </c>
      <c r="G69" s="17">
        <f t="shared" ca="1" si="76"/>
        <v>-0.8376117581902065</v>
      </c>
      <c r="H69" s="17">
        <f t="shared" ca="1" si="76"/>
        <v>-12.396995657250045</v>
      </c>
      <c r="I69" s="17">
        <f t="shared" ca="1" si="76"/>
        <v>-1493.6893699583859</v>
      </c>
      <c r="J69" s="17">
        <f t="shared" ca="1" si="76"/>
        <v>132.81457977853711</v>
      </c>
      <c r="K69" s="17">
        <f t="shared" ca="1" si="76"/>
        <v>39.282240391809637</v>
      </c>
      <c r="L69" s="17">
        <f t="shared" ca="1" si="76"/>
        <v>51.479746427527289</v>
      </c>
      <c r="M69" s="17">
        <f t="shared" ca="1" si="76"/>
        <v>26.891902926066678</v>
      </c>
      <c r="N69" s="17">
        <f t="shared" ca="1" si="76"/>
        <v>1.8570048747660621</v>
      </c>
      <c r="O69" s="17">
        <f t="shared" ca="1" si="76"/>
        <v>-9.4283332126278765</v>
      </c>
      <c r="P69" s="17">
        <f t="shared" ca="1" si="76"/>
        <v>-37.972305325956768</v>
      </c>
      <c r="Q69" s="17">
        <f t="shared" ca="1" si="76"/>
        <v>-37.972305325959951</v>
      </c>
      <c r="R69" s="17">
        <f t="shared" ca="1" si="76"/>
        <v>-37.920493748813442</v>
      </c>
      <c r="S69" s="17">
        <f t="shared" ca="1" si="76"/>
        <v>-36.363692377534107</v>
      </c>
      <c r="T69" s="17">
        <f t="shared" ca="1" si="76"/>
        <v>-80.559042917224815</v>
      </c>
      <c r="U69" s="17">
        <f t="shared" ca="1" si="76"/>
        <v>-115.64523456414872</v>
      </c>
      <c r="V69" s="17">
        <f t="shared" ca="1" si="76"/>
        <v>-132.58034123020252</v>
      </c>
      <c r="W69" s="17">
        <f t="shared" ca="1" si="76"/>
        <v>-128.75107631570563</v>
      </c>
      <c r="X69" s="17">
        <f t="shared" ref="X69" ca="1" si="77">X17-X43</f>
        <v>-93.01316845309384</v>
      </c>
    </row>
    <row r="70" spans="2:24" x14ac:dyDescent="0.25">
      <c r="B70" s="10" t="s">
        <v>43</v>
      </c>
      <c r="C70" s="17">
        <f t="shared" ca="1" si="75"/>
        <v>90.894056640040176</v>
      </c>
      <c r="D70" s="17">
        <f t="shared" ref="D70:W70" ca="1" si="78">D18-D44</f>
        <v>0</v>
      </c>
      <c r="E70" s="17">
        <f t="shared" ca="1" si="78"/>
        <v>0</v>
      </c>
      <c r="F70" s="17">
        <f t="shared" ca="1" si="78"/>
        <v>0.17405983086854349</v>
      </c>
      <c r="G70" s="17">
        <f t="shared" ca="1" si="78"/>
        <v>-0.26925951437493723</v>
      </c>
      <c r="H70" s="17">
        <f t="shared" ca="1" si="78"/>
        <v>-3.7386597372812957</v>
      </c>
      <c r="I70" s="17">
        <f t="shared" ca="1" si="78"/>
        <v>54.554569167323507</v>
      </c>
      <c r="J70" s="17">
        <f t="shared" ca="1" si="78"/>
        <v>44.097125152508966</v>
      </c>
      <c r="K70" s="17">
        <f t="shared" ca="1" si="78"/>
        <v>29.729954901005726</v>
      </c>
      <c r="L70" s="17">
        <f t="shared" ca="1" si="78"/>
        <v>28.599554401250202</v>
      </c>
      <c r="M70" s="17">
        <f t="shared" ca="1" si="78"/>
        <v>21.698255880296642</v>
      </c>
      <c r="N70" s="17">
        <f t="shared" ca="1" si="78"/>
        <v>14.403082526377489</v>
      </c>
      <c r="O70" s="17">
        <f t="shared" ca="1" si="78"/>
        <v>11.201186700380163</v>
      </c>
      <c r="P70" s="17">
        <f t="shared" ca="1" si="78"/>
        <v>5.4789657212571683</v>
      </c>
      <c r="Q70" s="17">
        <f t="shared" ca="1" si="78"/>
        <v>5.5984079391279238</v>
      </c>
      <c r="R70" s="17">
        <f t="shared" ca="1" si="78"/>
        <v>5.7512822139541413</v>
      </c>
      <c r="S70" s="17">
        <f t="shared" ca="1" si="78"/>
        <v>6.8177854017181971</v>
      </c>
      <c r="T70" s="17">
        <f t="shared" ca="1" si="78"/>
        <v>-21.776661040378031</v>
      </c>
      <c r="U70" s="17">
        <f t="shared" ca="1" si="78"/>
        <v>-30.199255418626763</v>
      </c>
      <c r="V70" s="17">
        <f t="shared" ca="1" si="78"/>
        <v>-30.857599183071443</v>
      </c>
      <c r="W70" s="17">
        <f t="shared" ca="1" si="78"/>
        <v>-40.004612109556092</v>
      </c>
      <c r="X70" s="17">
        <f t="shared" ref="X70" ca="1" si="79">X18-X44</f>
        <v>-8.5048413636432088</v>
      </c>
    </row>
    <row r="71" spans="2:24" x14ac:dyDescent="0.25">
      <c r="B71" s="10" t="s">
        <v>40</v>
      </c>
      <c r="C71" s="17">
        <f t="shared" ca="1" si="75"/>
        <v>-1414.5231709879972</v>
      </c>
      <c r="D71" s="17">
        <f t="shared" ref="D71:W71" ca="1" si="80">D19-D45</f>
        <v>0</v>
      </c>
      <c r="E71" s="17">
        <f t="shared" ca="1" si="80"/>
        <v>0</v>
      </c>
      <c r="F71" s="17">
        <f t="shared" ca="1" si="80"/>
        <v>0</v>
      </c>
      <c r="G71" s="17">
        <f t="shared" ca="1" si="80"/>
        <v>0</v>
      </c>
      <c r="H71" s="17">
        <f t="shared" ca="1" si="80"/>
        <v>-1.8576292431969534</v>
      </c>
      <c r="I71" s="17">
        <f t="shared" ca="1" si="80"/>
        <v>-221.9745198727561</v>
      </c>
      <c r="J71" s="17">
        <f t="shared" ca="1" si="80"/>
        <v>-263.54199628897527</v>
      </c>
      <c r="K71" s="17">
        <f t="shared" ca="1" si="80"/>
        <v>-227.37645037906415</v>
      </c>
      <c r="L71" s="17">
        <f t="shared" ca="1" si="80"/>
        <v>-238.13031041228513</v>
      </c>
      <c r="M71" s="17">
        <f t="shared" ca="1" si="80"/>
        <v>-193.10592517077441</v>
      </c>
      <c r="N71" s="17">
        <f t="shared" ca="1" si="80"/>
        <v>-207.18480687534884</v>
      </c>
      <c r="O71" s="17">
        <f t="shared" ca="1" si="80"/>
        <v>-200.75534587389683</v>
      </c>
      <c r="P71" s="17">
        <f t="shared" ca="1" si="80"/>
        <v>-215.97921011851636</v>
      </c>
      <c r="Q71" s="17">
        <f t="shared" ca="1" si="80"/>
        <v>-209.0481107253479</v>
      </c>
      <c r="R71" s="17">
        <f t="shared" ca="1" si="80"/>
        <v>-224.71244246241201</v>
      </c>
      <c r="S71" s="17">
        <f t="shared" ca="1" si="80"/>
        <v>-216.75485096512594</v>
      </c>
      <c r="T71" s="17">
        <f t="shared" ca="1" si="80"/>
        <v>-233.31498321073218</v>
      </c>
      <c r="U71" s="17">
        <f t="shared" ca="1" si="80"/>
        <v>-224.77025256465464</v>
      </c>
      <c r="V71" s="17">
        <f t="shared" ca="1" si="80"/>
        <v>0</v>
      </c>
      <c r="W71" s="17">
        <f t="shared" ca="1" si="80"/>
        <v>0</v>
      </c>
      <c r="X71" s="17">
        <f t="shared" ref="X71" ca="1" si="81">X19-X45</f>
        <v>0</v>
      </c>
    </row>
    <row r="72" spans="2:24" x14ac:dyDescent="0.25">
      <c r="B72" s="10" t="s">
        <v>41</v>
      </c>
      <c r="C72" s="17">
        <f t="shared" ca="1" si="75"/>
        <v>559.26710326895079</v>
      </c>
      <c r="D72" s="17">
        <f t="shared" ref="D72:W72" ca="1" si="82">D20-D46</f>
        <v>0</v>
      </c>
      <c r="E72" s="17">
        <f t="shared" ca="1" si="82"/>
        <v>0</v>
      </c>
      <c r="F72" s="17">
        <f t="shared" ca="1" si="82"/>
        <v>0</v>
      </c>
      <c r="G72" s="17">
        <f t="shared" ca="1" si="82"/>
        <v>1.5024357573461202</v>
      </c>
      <c r="H72" s="17">
        <f t="shared" ca="1" si="82"/>
        <v>0.88374099064887446</v>
      </c>
      <c r="I72" s="17">
        <f t="shared" ca="1" si="82"/>
        <v>113.16116217246133</v>
      </c>
      <c r="J72" s="17">
        <f t="shared" ca="1" si="82"/>
        <v>107.07400212624361</v>
      </c>
      <c r="K72" s="17">
        <f t="shared" ca="1" si="82"/>
        <v>113.74434620345858</v>
      </c>
      <c r="L72" s="17">
        <f t="shared" ca="1" si="82"/>
        <v>105.13756190006882</v>
      </c>
      <c r="M72" s="17">
        <f t="shared" ca="1" si="82"/>
        <v>53.523141857414032</v>
      </c>
      <c r="N72" s="17">
        <f t="shared" ca="1" si="82"/>
        <v>62.686091126290989</v>
      </c>
      <c r="O72" s="17">
        <f t="shared" ca="1" si="82"/>
        <v>54.565928772089308</v>
      </c>
      <c r="P72" s="17">
        <f t="shared" ca="1" si="82"/>
        <v>63.372340548029342</v>
      </c>
      <c r="Q72" s="17">
        <f t="shared" ca="1" si="82"/>
        <v>53.587914541859732</v>
      </c>
      <c r="R72" s="17">
        <f t="shared" ca="1" si="82"/>
        <v>54.337257661177716</v>
      </c>
      <c r="S72" s="17">
        <f t="shared" ca="1" si="82"/>
        <v>59.015222909934266</v>
      </c>
      <c r="T72" s="17">
        <f t="shared" ca="1" si="82"/>
        <v>48.333937333201789</v>
      </c>
      <c r="U72" s="17">
        <f t="shared" ca="1" si="82"/>
        <v>59.997247725185616</v>
      </c>
      <c r="V72" s="17">
        <f t="shared" ca="1" si="82"/>
        <v>74.895173186051068</v>
      </c>
      <c r="W72" s="17">
        <f t="shared" ca="1" si="82"/>
        <v>64.207188496880633</v>
      </c>
      <c r="X72" s="17">
        <f t="shared" ref="X72" ca="1" si="83">X20-X46</f>
        <v>77.154524844750483</v>
      </c>
    </row>
    <row r="73" spans="2:24" x14ac:dyDescent="0.25">
      <c r="B73" s="10" t="s">
        <v>44</v>
      </c>
      <c r="C73" s="17">
        <f t="shared" ca="1" si="75"/>
        <v>-24.195222373063263</v>
      </c>
      <c r="D73" s="17">
        <f t="shared" ref="D73:W73" ca="1" si="84">D21-D47</f>
        <v>0</v>
      </c>
      <c r="E73" s="17">
        <f t="shared" ca="1" si="84"/>
        <v>1.5583281629982793E-5</v>
      </c>
      <c r="F73" s="17">
        <f t="shared" ca="1" si="84"/>
        <v>1.7092240009952686E-5</v>
      </c>
      <c r="G73" s="17">
        <f t="shared" ca="1" si="84"/>
        <v>-7.8047604610276267E-5</v>
      </c>
      <c r="H73" s="17">
        <f t="shared" ca="1" si="84"/>
        <v>-3.5019948979799764E-3</v>
      </c>
      <c r="I73" s="17">
        <f t="shared" ca="1" si="84"/>
        <v>7.7748392998895355E-3</v>
      </c>
      <c r="J73" s="17">
        <f t="shared" ca="1" si="84"/>
        <v>-1.2463282965700095E-2</v>
      </c>
      <c r="K73" s="17">
        <f t="shared" ca="1" si="84"/>
        <v>-7.0413633253698649E-3</v>
      </c>
      <c r="L73" s="17">
        <f t="shared" ca="1" si="84"/>
        <v>-6.6740221844199255E-3</v>
      </c>
      <c r="M73" s="17">
        <f t="shared" ca="1" si="84"/>
        <v>-5.8679378811489435E-2</v>
      </c>
      <c r="N73" s="17">
        <f t="shared" ca="1" si="84"/>
        <v>-5.451502360061955E-2</v>
      </c>
      <c r="O73" s="17">
        <f t="shared" ca="1" si="84"/>
        <v>-5.8179282289430923E-2</v>
      </c>
      <c r="P73" s="17">
        <f t="shared" ca="1" si="84"/>
        <v>-10.476219095914413</v>
      </c>
      <c r="Q73" s="17">
        <f t="shared" ca="1" si="84"/>
        <v>-10.435403759301362</v>
      </c>
      <c r="R73" s="17">
        <f t="shared" ca="1" si="84"/>
        <v>-10.470799565436847</v>
      </c>
      <c r="S73" s="17">
        <f t="shared" ca="1" si="84"/>
        <v>-10.386716861141956</v>
      </c>
      <c r="T73" s="17">
        <f t="shared" ca="1" si="84"/>
        <v>-13.544302913732823</v>
      </c>
      <c r="U73" s="17">
        <f t="shared" ca="1" si="84"/>
        <v>0.20146760793662111</v>
      </c>
      <c r="V73" s="17">
        <f t="shared" ca="1" si="84"/>
        <v>-0.43576820601150246</v>
      </c>
      <c r="W73" s="17">
        <f t="shared" ca="1" si="84"/>
        <v>-1.7748275451641149E-2</v>
      </c>
      <c r="X73" s="17">
        <f t="shared" ref="X73" ca="1" si="85">X21-X47</f>
        <v>-8.0918565399783695</v>
      </c>
    </row>
    <row r="74" spans="2:24" x14ac:dyDescent="0.25">
      <c r="B74" s="19" t="s">
        <v>45</v>
      </c>
      <c r="C74" s="20">
        <f t="shared" ca="1" si="75"/>
        <v>24.207214447328969</v>
      </c>
      <c r="D74" s="20">
        <f t="shared" ref="D74:W74" ca="1" si="86">D22-D48</f>
        <v>0</v>
      </c>
      <c r="E74" s="20">
        <f t="shared" ca="1" si="86"/>
        <v>0</v>
      </c>
      <c r="F74" s="20">
        <f t="shared" ca="1" si="86"/>
        <v>0</v>
      </c>
      <c r="G74" s="20">
        <f t="shared" ca="1" si="86"/>
        <v>0</v>
      </c>
      <c r="H74" s="20">
        <f t="shared" ca="1" si="86"/>
        <v>0</v>
      </c>
      <c r="I74" s="20">
        <f t="shared" ca="1" si="86"/>
        <v>0</v>
      </c>
      <c r="J74" s="20">
        <f t="shared" ca="1" si="86"/>
        <v>0</v>
      </c>
      <c r="K74" s="20">
        <f t="shared" ca="1" si="86"/>
        <v>0</v>
      </c>
      <c r="L74" s="20">
        <f t="shared" ca="1" si="86"/>
        <v>0</v>
      </c>
      <c r="M74" s="20">
        <f t="shared" ca="1" si="86"/>
        <v>0</v>
      </c>
      <c r="N74" s="20">
        <f t="shared" ca="1" si="86"/>
        <v>0</v>
      </c>
      <c r="O74" s="20">
        <f t="shared" ca="1" si="86"/>
        <v>0</v>
      </c>
      <c r="P74" s="20">
        <f t="shared" ca="1" si="86"/>
        <v>0</v>
      </c>
      <c r="Q74" s="20">
        <f t="shared" ca="1" si="86"/>
        <v>0</v>
      </c>
      <c r="R74" s="20">
        <f t="shared" ca="1" si="86"/>
        <v>0</v>
      </c>
      <c r="S74" s="20">
        <f t="shared" ca="1" si="86"/>
        <v>0</v>
      </c>
      <c r="T74" s="20">
        <f t="shared" ca="1" si="86"/>
        <v>0</v>
      </c>
      <c r="U74" s="20">
        <f t="shared" ca="1" si="86"/>
        <v>0</v>
      </c>
      <c r="V74" s="20">
        <f t="shared" ca="1" si="86"/>
        <v>0</v>
      </c>
      <c r="W74" s="20">
        <f t="shared" ca="1" si="86"/>
        <v>7.5117051034807218</v>
      </c>
      <c r="X74" s="20">
        <f t="shared" ref="X74" ca="1" si="87">X22-X48</f>
        <v>80.725573300310259</v>
      </c>
    </row>
    <row r="75" spans="2:24" x14ac:dyDescent="0.25">
      <c r="B75" s="10" t="s">
        <v>46</v>
      </c>
      <c r="C75" s="17">
        <f t="shared" ca="1" si="75"/>
        <v>-1885.1863282940312</v>
      </c>
      <c r="D75" s="17">
        <f ca="1">SUM(D69:D74)</f>
        <v>0</v>
      </c>
      <c r="E75" s="17">
        <f t="shared" ref="E75" ca="1" si="88">SUM(E69:E74)</f>
        <v>1.5583281629982793E-5</v>
      </c>
      <c r="F75" s="17">
        <f t="shared" ref="F75" ca="1" si="89">SUM(F69:F74)</f>
        <v>0.55182670453220251</v>
      </c>
      <c r="G75" s="17">
        <f t="shared" ref="G75" ca="1" si="90">SUM(G69:G74)</f>
        <v>0.39548643717636622</v>
      </c>
      <c r="H75" s="17">
        <f t="shared" ref="H75" ca="1" si="91">SUM(H69:H74)</f>
        <v>-17.113045641977401</v>
      </c>
      <c r="I75" s="17">
        <f t="shared" ref="I75" ca="1" si="92">SUM(I69:I74)</f>
        <v>-1547.9403836520571</v>
      </c>
      <c r="J75" s="17">
        <f t="shared" ref="J75" ca="1" si="93">SUM(J69:J74)</f>
        <v>20.431247485348717</v>
      </c>
      <c r="K75" s="17">
        <f t="shared" ref="K75" ca="1" si="94">SUM(K69:K74)</f>
        <v>-44.626950246115584</v>
      </c>
      <c r="L75" s="17">
        <f t="shared" ref="L75" ca="1" si="95">SUM(L69:L74)</f>
        <v>-52.920121705623238</v>
      </c>
      <c r="M75" s="17">
        <f t="shared" ref="M75" ca="1" si="96">SUM(M69:M74)</f>
        <v>-91.051303885808551</v>
      </c>
      <c r="N75" s="17">
        <f t="shared" ref="N75" ca="1" si="97">SUM(N69:N74)</f>
        <v>-128.29314337151493</v>
      </c>
      <c r="O75" s="17">
        <f t="shared" ref="O75" ca="1" si="98">SUM(O69:O74)</f>
        <v>-144.47474289634468</v>
      </c>
      <c r="P75" s="17">
        <f t="shared" ref="P75" ca="1" si="99">SUM(P69:P74)</f>
        <v>-195.57642827110104</v>
      </c>
      <c r="Q75" s="17">
        <f t="shared" ref="Q75" ca="1" si="100">SUM(Q69:Q74)</f>
        <v>-198.26949732962154</v>
      </c>
      <c r="R75" s="17">
        <f t="shared" ref="R75" ca="1" si="101">SUM(R69:R74)</f>
        <v>-213.01519590153043</v>
      </c>
      <c r="S75" s="17">
        <f t="shared" ref="S75" ca="1" si="102">SUM(S69:S74)</f>
        <v>-197.67225189214955</v>
      </c>
      <c r="T75" s="17">
        <f t="shared" ref="T75" ca="1" si="103">SUM(T69:T74)</f>
        <v>-300.86105274886609</v>
      </c>
      <c r="U75" s="17">
        <f t="shared" ref="U75" ca="1" si="104">SUM(U69:U74)</f>
        <v>-310.41602721430786</v>
      </c>
      <c r="V75" s="17">
        <f t="shared" ref="V75" ca="1" si="105">SUM(V69:V74)</f>
        <v>-88.978535433234399</v>
      </c>
      <c r="W75" s="17">
        <f t="shared" ref="W75" ca="1" si="106">SUM(W69:W74)</f>
        <v>-97.054543100352006</v>
      </c>
      <c r="X75" s="17">
        <f t="shared" ref="X75" ca="1" si="107">SUM(X69:X74)</f>
        <v>48.270231788345328</v>
      </c>
    </row>
    <row r="77" spans="2:24" ht="15.75" thickBot="1" x14ac:dyDescent="0.3">
      <c r="B77" s="21" t="s">
        <v>1</v>
      </c>
      <c r="C77" s="22">
        <f ca="1">NPV($C$2,D77:X77)</f>
        <v>1402.2838002977326</v>
      </c>
      <c r="D77" s="22">
        <f ca="1">D67+D75</f>
        <v>-4.0083493239010712</v>
      </c>
      <c r="E77" s="22">
        <f t="shared" ref="E77:W77" ca="1" si="108">E67+E75</f>
        <v>-3.5939153877649628</v>
      </c>
      <c r="F77" s="22">
        <f t="shared" ca="1" si="108"/>
        <v>-3.1858619362196645</v>
      </c>
      <c r="G77" s="22">
        <f t="shared" ca="1" si="108"/>
        <v>-4.4015171308429792</v>
      </c>
      <c r="H77" s="22">
        <f t="shared" ca="1" si="108"/>
        <v>2.4473155804088655</v>
      </c>
      <c r="I77" s="22">
        <f t="shared" ca="1" si="108"/>
        <v>-1237.0902787027903</v>
      </c>
      <c r="J77" s="22">
        <f t="shared" ca="1" si="108"/>
        <v>403.63354204886707</v>
      </c>
      <c r="K77" s="22">
        <f t="shared" ca="1" si="108"/>
        <v>399.32052407593233</v>
      </c>
      <c r="L77" s="22">
        <f t="shared" ca="1" si="108"/>
        <v>329.61031370429691</v>
      </c>
      <c r="M77" s="22">
        <f t="shared" ca="1" si="108"/>
        <v>403.83630948587836</v>
      </c>
      <c r="N77" s="22">
        <f t="shared" ca="1" si="108"/>
        <v>428.20107333852991</v>
      </c>
      <c r="O77" s="22">
        <f t="shared" ca="1" si="108"/>
        <v>436.97556845383679</v>
      </c>
      <c r="P77" s="22">
        <f t="shared" ca="1" si="108"/>
        <v>372.09842710700934</v>
      </c>
      <c r="Q77" s="22">
        <f t="shared" ca="1" si="108"/>
        <v>463.54090576122996</v>
      </c>
      <c r="R77" s="22">
        <f t="shared" ca="1" si="108"/>
        <v>448.75972024300972</v>
      </c>
      <c r="S77" s="22">
        <f t="shared" ca="1" si="108"/>
        <v>703.49144367975248</v>
      </c>
      <c r="T77" s="22">
        <f t="shared" ca="1" si="108"/>
        <v>491.2824861604123</v>
      </c>
      <c r="U77" s="22">
        <f t="shared" ca="1" si="108"/>
        <v>-167.06207949864009</v>
      </c>
      <c r="V77" s="22">
        <f t="shared" ca="1" si="108"/>
        <v>2.8884977571318728</v>
      </c>
      <c r="W77" s="22">
        <f t="shared" ca="1" si="108"/>
        <v>-24.766294908659177</v>
      </c>
      <c r="X77" s="22">
        <f t="shared" ref="X77" ca="1" si="109">X67+X75</f>
        <v>71.181062857264777</v>
      </c>
    </row>
    <row r="78" spans="2:24" ht="15.75" thickTop="1" x14ac:dyDescent="0.25">
      <c r="B78" s="10" t="s">
        <v>47</v>
      </c>
      <c r="C78" s="17">
        <f>C26-C52</f>
        <v>55.42542071062951</v>
      </c>
      <c r="D78" s="25">
        <f>D26-D52</f>
        <v>9.4068954982253068</v>
      </c>
      <c r="E78" s="25">
        <f t="shared" ref="E78:X78" si="110">E26-E52</f>
        <v>-2.1553638075319448</v>
      </c>
      <c r="F78" s="25">
        <f t="shared" si="110"/>
        <v>19.214695181137305</v>
      </c>
      <c r="G78" s="25">
        <f t="shared" si="110"/>
        <v>12.446328793728238</v>
      </c>
      <c r="H78" s="25">
        <f t="shared" si="110"/>
        <v>25.813832572541333</v>
      </c>
      <c r="I78" s="25">
        <f t="shared" si="110"/>
        <v>2.8176718844927926</v>
      </c>
      <c r="J78" s="25">
        <f t="shared" si="110"/>
        <v>13.433457842779447</v>
      </c>
      <c r="K78" s="25">
        <f t="shared" si="110"/>
        <v>42.81699724084163</v>
      </c>
      <c r="L78" s="25">
        <f t="shared" si="110"/>
        <v>8.0792663298807561</v>
      </c>
      <c r="M78" s="25">
        <f t="shared" si="110"/>
        <v>9.2069034010781579</v>
      </c>
      <c r="N78" s="25">
        <f t="shared" si="110"/>
        <v>-10.162171835706506</v>
      </c>
      <c r="O78" s="25">
        <f t="shared" si="110"/>
        <v>-29.609181334538661</v>
      </c>
      <c r="P78" s="25">
        <f t="shared" si="110"/>
        <v>-33.704277026048757</v>
      </c>
      <c r="Q78" s="25">
        <f t="shared" si="110"/>
        <v>-46.458358675027199</v>
      </c>
      <c r="R78" s="25">
        <f t="shared" si="110"/>
        <v>-23.020532926662156</v>
      </c>
      <c r="S78" s="25">
        <f t="shared" si="110"/>
        <v>-8.4968226345033031</v>
      </c>
      <c r="T78" s="25">
        <f t="shared" si="110"/>
        <v>17.063450073136579</v>
      </c>
      <c r="U78" s="25">
        <f t="shared" si="110"/>
        <v>37.665915809326464</v>
      </c>
      <c r="V78" s="25">
        <f t="shared" si="110"/>
        <v>16.101916758057854</v>
      </c>
      <c r="W78" s="25">
        <f t="shared" si="110"/>
        <v>27.627841525740479</v>
      </c>
      <c r="X78" s="25">
        <f t="shared" si="110"/>
        <v>-28.172540635387151</v>
      </c>
    </row>
    <row r="79" spans="2:24" ht="15.75" thickBot="1" x14ac:dyDescent="0.3">
      <c r="B79" s="21" t="s">
        <v>48</v>
      </c>
      <c r="C79" s="22">
        <f ca="1">C78+C77</f>
        <v>1457.709221008362</v>
      </c>
    </row>
    <row r="80" spans="2:24" ht="15.75" thickTop="1" x14ac:dyDescent="0.25"/>
    <row r="83" spans="2:34" x14ac:dyDescent="0.25">
      <c r="B83" s="10" t="s">
        <v>57</v>
      </c>
      <c r="C83" s="11" t="s">
        <v>3</v>
      </c>
      <c r="D83" s="12">
        <f>D4</f>
        <v>2025</v>
      </c>
      <c r="E83" s="12">
        <f t="shared" ref="E83:W83" si="111">E4</f>
        <v>2026</v>
      </c>
      <c r="F83" s="12">
        <f t="shared" si="111"/>
        <v>2027</v>
      </c>
      <c r="G83" s="12">
        <f t="shared" si="111"/>
        <v>2028</v>
      </c>
      <c r="H83" s="12">
        <f t="shared" si="111"/>
        <v>2029</v>
      </c>
      <c r="I83" s="12">
        <f t="shared" si="111"/>
        <v>2030</v>
      </c>
      <c r="J83" s="12">
        <f t="shared" si="111"/>
        <v>2031</v>
      </c>
      <c r="K83" s="12">
        <f t="shared" si="111"/>
        <v>2032</v>
      </c>
      <c r="L83" s="12">
        <f t="shared" si="111"/>
        <v>2033</v>
      </c>
      <c r="M83" s="12">
        <f t="shared" si="111"/>
        <v>2034</v>
      </c>
      <c r="N83" s="12">
        <f t="shared" si="111"/>
        <v>2035</v>
      </c>
      <c r="O83" s="12">
        <f t="shared" si="111"/>
        <v>2036</v>
      </c>
      <c r="P83" s="12">
        <f t="shared" si="111"/>
        <v>2037</v>
      </c>
      <c r="Q83" s="12">
        <f t="shared" si="111"/>
        <v>2038</v>
      </c>
      <c r="R83" s="12">
        <f t="shared" si="111"/>
        <v>2039</v>
      </c>
      <c r="S83" s="12">
        <f t="shared" si="111"/>
        <v>2040</v>
      </c>
      <c r="T83" s="12">
        <f t="shared" si="111"/>
        <v>2041</v>
      </c>
      <c r="U83" s="12">
        <f t="shared" si="111"/>
        <v>2042</v>
      </c>
      <c r="V83" s="12">
        <f t="shared" si="111"/>
        <v>2043</v>
      </c>
      <c r="W83" s="12">
        <f t="shared" si="111"/>
        <v>2044</v>
      </c>
      <c r="X83" s="12">
        <f t="shared" ref="X83" si="112">X4</f>
        <v>2045</v>
      </c>
      <c r="Y83" s="12">
        <f>X83+1</f>
        <v>2046</v>
      </c>
      <c r="Z83" s="12">
        <f t="shared" ref="Z83:AC83" si="113">Y83+1</f>
        <v>2047</v>
      </c>
      <c r="AA83" s="12">
        <f t="shared" si="113"/>
        <v>2048</v>
      </c>
      <c r="AB83" s="12">
        <f t="shared" si="113"/>
        <v>2049</v>
      </c>
      <c r="AC83" s="12">
        <f t="shared" si="113"/>
        <v>2050</v>
      </c>
    </row>
    <row r="84" spans="2:34" x14ac:dyDescent="0.25">
      <c r="B84" s="10" t="s">
        <v>50</v>
      </c>
      <c r="C84" s="17">
        <f ca="1">NPV($C$2,D84:AC84)</f>
        <v>-767.48495838436577</v>
      </c>
      <c r="D84" s="17">
        <f ca="1">(D71+D72)</f>
        <v>0</v>
      </c>
      <c r="E84" s="17">
        <f t="shared" ref="E84:W84" ca="1" si="114">(E71+E72)</f>
        <v>0</v>
      </c>
      <c r="F84" s="17">
        <f t="shared" ca="1" si="114"/>
        <v>0</v>
      </c>
      <c r="G84" s="17">
        <f t="shared" ca="1" si="114"/>
        <v>1.5024357573461202</v>
      </c>
      <c r="H84" s="17">
        <f t="shared" ca="1" si="114"/>
        <v>-0.97388825254807898</v>
      </c>
      <c r="I84" s="17">
        <f t="shared" ca="1" si="114"/>
        <v>-108.81335770029477</v>
      </c>
      <c r="J84" s="17">
        <f t="shared" ca="1" si="114"/>
        <v>-156.46799416273166</v>
      </c>
      <c r="K84" s="17">
        <f t="shared" ca="1" si="114"/>
        <v>-113.63210417560558</v>
      </c>
      <c r="L84" s="17">
        <f t="shared" ca="1" si="114"/>
        <v>-132.99274851221631</v>
      </c>
      <c r="M84" s="17">
        <f t="shared" ca="1" si="114"/>
        <v>-139.58278331336038</v>
      </c>
      <c r="N84" s="17">
        <f t="shared" ca="1" si="114"/>
        <v>-144.49871574905785</v>
      </c>
      <c r="O84" s="17">
        <f t="shared" ca="1" si="114"/>
        <v>-146.18941710180752</v>
      </c>
      <c r="P84" s="17">
        <f t="shared" ca="1" si="114"/>
        <v>-152.60686957048702</v>
      </c>
      <c r="Q84" s="17">
        <f t="shared" ca="1" si="114"/>
        <v>-155.46019618348816</v>
      </c>
      <c r="R84" s="17">
        <f t="shared" ca="1" si="114"/>
        <v>-170.3751848012343</v>
      </c>
      <c r="S84" s="17">
        <f t="shared" ca="1" si="114"/>
        <v>-157.73962805519167</v>
      </c>
      <c r="T84" s="17">
        <f t="shared" ca="1" si="114"/>
        <v>-184.98104587753039</v>
      </c>
      <c r="U84" s="17">
        <f t="shared" ca="1" si="114"/>
        <v>-164.77300483946902</v>
      </c>
      <c r="V84" s="17">
        <f t="shared" ca="1" si="114"/>
        <v>74.895173186051068</v>
      </c>
      <c r="W84" s="17">
        <f t="shared" ca="1" si="114"/>
        <v>64.207188496880633</v>
      </c>
      <c r="X84" s="17">
        <f t="shared" ref="X84" ca="1" si="115">(X71+X72)</f>
        <v>77.154524844750483</v>
      </c>
      <c r="Y84" s="17">
        <f ca="1">X84</f>
        <v>77.154524844750483</v>
      </c>
      <c r="Z84" s="17">
        <f t="shared" ref="Z84:AC84" ca="1" si="116">Y84</f>
        <v>77.154524844750483</v>
      </c>
      <c r="AA84" s="17">
        <f t="shared" ca="1" si="116"/>
        <v>77.154524844750483</v>
      </c>
      <c r="AB84" s="17">
        <f t="shared" ca="1" si="116"/>
        <v>77.154524844750483</v>
      </c>
      <c r="AC84" s="17">
        <f t="shared" ca="1" si="116"/>
        <v>77.154524844750483</v>
      </c>
    </row>
    <row r="85" spans="2:34" x14ac:dyDescent="0.25">
      <c r="B85" s="10" t="s">
        <v>45</v>
      </c>
      <c r="C85" s="17">
        <f t="shared" ref="C85:C90" ca="1" si="117">NPV($C$2,D85:AC85)</f>
        <v>116.04075414579037</v>
      </c>
      <c r="D85" s="17">
        <f ca="1">D74</f>
        <v>0</v>
      </c>
      <c r="E85" s="17">
        <f t="shared" ref="E85:W85" ca="1" si="118">E74</f>
        <v>0</v>
      </c>
      <c r="F85" s="17">
        <f t="shared" ca="1" si="118"/>
        <v>0</v>
      </c>
      <c r="G85" s="17">
        <f t="shared" ca="1" si="118"/>
        <v>0</v>
      </c>
      <c r="H85" s="17">
        <f t="shared" ca="1" si="118"/>
        <v>0</v>
      </c>
      <c r="I85" s="17">
        <f t="shared" ca="1" si="118"/>
        <v>0</v>
      </c>
      <c r="J85" s="17">
        <f t="shared" ca="1" si="118"/>
        <v>0</v>
      </c>
      <c r="K85" s="17">
        <f t="shared" ca="1" si="118"/>
        <v>0</v>
      </c>
      <c r="L85" s="17">
        <f t="shared" ca="1" si="118"/>
        <v>0</v>
      </c>
      <c r="M85" s="17">
        <f t="shared" ca="1" si="118"/>
        <v>0</v>
      </c>
      <c r="N85" s="17">
        <f t="shared" ca="1" si="118"/>
        <v>0</v>
      </c>
      <c r="O85" s="17">
        <f t="shared" ca="1" si="118"/>
        <v>0</v>
      </c>
      <c r="P85" s="17">
        <f t="shared" ca="1" si="118"/>
        <v>0</v>
      </c>
      <c r="Q85" s="17">
        <f t="shared" ca="1" si="118"/>
        <v>0</v>
      </c>
      <c r="R85" s="17">
        <f t="shared" ca="1" si="118"/>
        <v>0</v>
      </c>
      <c r="S85" s="17">
        <f t="shared" ca="1" si="118"/>
        <v>0</v>
      </c>
      <c r="T85" s="17">
        <f t="shared" ca="1" si="118"/>
        <v>0</v>
      </c>
      <c r="U85" s="17">
        <f t="shared" ca="1" si="118"/>
        <v>0</v>
      </c>
      <c r="V85" s="17">
        <f t="shared" ca="1" si="118"/>
        <v>0</v>
      </c>
      <c r="W85" s="17">
        <f t="shared" ca="1" si="118"/>
        <v>7.5117051034807218</v>
      </c>
      <c r="X85" s="17">
        <f t="shared" ref="X85" ca="1" si="119">X74</f>
        <v>80.725573300310259</v>
      </c>
      <c r="Y85" s="17">
        <f ca="1">X85</f>
        <v>80.725573300310259</v>
      </c>
      <c r="Z85" s="17">
        <f t="shared" ref="Z85:AC85" ca="1" si="120">Y85</f>
        <v>80.725573300310259</v>
      </c>
      <c r="AA85" s="17">
        <f t="shared" ca="1" si="120"/>
        <v>80.725573300310259</v>
      </c>
      <c r="AB85" s="17">
        <f t="shared" ca="1" si="120"/>
        <v>80.725573300310259</v>
      </c>
      <c r="AC85" s="17">
        <f t="shared" ca="1" si="120"/>
        <v>80.725573300310259</v>
      </c>
    </row>
    <row r="86" spans="2:34" x14ac:dyDescent="0.25">
      <c r="B86" s="10" t="s">
        <v>54</v>
      </c>
      <c r="C86" s="17">
        <f t="shared" ca="1" si="117"/>
        <v>-1334.5011947280639</v>
      </c>
      <c r="D86" s="17">
        <f ca="1">(D69+D70+D73+D61+D62+D66)</f>
        <v>2.3584538097964014E-2</v>
      </c>
      <c r="E86" s="17">
        <f t="shared" ref="E86:W86" ca="1" si="121">(E69+E70+E73+E61+E62+E66)</f>
        <v>1.7982065708714412E-2</v>
      </c>
      <c r="F86" s="17">
        <f t="shared" ca="1" si="121"/>
        <v>0.14226880109726547</v>
      </c>
      <c r="G86" s="17">
        <f t="shared" ca="1" si="121"/>
        <v>-2.1834418955600441</v>
      </c>
      <c r="H86" s="17">
        <f t="shared" ca="1" si="121"/>
        <v>-1.7313656893996026</v>
      </c>
      <c r="I86" s="17">
        <f t="shared" ca="1" si="121"/>
        <v>-1570.9027297722437</v>
      </c>
      <c r="J86" s="17">
        <f t="shared" ca="1" si="121"/>
        <v>79.346123497977572</v>
      </c>
      <c r="K86" s="17">
        <f t="shared" ca="1" si="121"/>
        <v>25.045935099380582</v>
      </c>
      <c r="L86" s="17">
        <f t="shared" ca="1" si="121"/>
        <v>30.942615311218265</v>
      </c>
      <c r="M86" s="17">
        <f t="shared" ca="1" si="121"/>
        <v>16.824535660928248</v>
      </c>
      <c r="N86" s="17">
        <f t="shared" ca="1" si="121"/>
        <v>28.276578801696452</v>
      </c>
      <c r="O86" s="17">
        <f t="shared" ca="1" si="121"/>
        <v>26.433587282113454</v>
      </c>
      <c r="P86" s="17">
        <f t="shared" ca="1" si="121"/>
        <v>-4.2766851985145991</v>
      </c>
      <c r="Q86" s="17">
        <f t="shared" ca="1" si="121"/>
        <v>-14.80770492047138</v>
      </c>
      <c r="R86" s="17">
        <f t="shared" ca="1" si="121"/>
        <v>-38.48403341792455</v>
      </c>
      <c r="S86" s="17">
        <f t="shared" ca="1" si="121"/>
        <v>154.7351032309553</v>
      </c>
      <c r="T86" s="17">
        <f t="shared" ca="1" si="121"/>
        <v>-29.797885795637978</v>
      </c>
      <c r="U86" s="17">
        <f t="shared" ca="1" si="121"/>
        <v>-139.13296225916059</v>
      </c>
      <c r="V86" s="17">
        <f t="shared" ca="1" si="121"/>
        <v>-180.65552776135956</v>
      </c>
      <c r="W86" s="17">
        <f t="shared" ca="1" si="121"/>
        <v>-210.96845221364794</v>
      </c>
      <c r="X86" s="17">
        <f t="shared" ref="X86" ca="1" si="122">(X69+X70+X73+X61+X62+X66)</f>
        <v>-162.52935444094788</v>
      </c>
      <c r="Y86" s="17">
        <f ca="1">X86</f>
        <v>-162.52935444094788</v>
      </c>
      <c r="Z86" s="17">
        <f t="shared" ref="Z86:AC86" ca="1" si="123">Y86</f>
        <v>-162.52935444094788</v>
      </c>
      <c r="AA86" s="17">
        <f t="shared" ca="1" si="123"/>
        <v>-162.52935444094788</v>
      </c>
      <c r="AB86" s="17">
        <f t="shared" ca="1" si="123"/>
        <v>-162.52935444094788</v>
      </c>
      <c r="AC86" s="17">
        <f t="shared" ca="1" si="123"/>
        <v>-162.52935444094788</v>
      </c>
    </row>
    <row r="87" spans="2:34" x14ac:dyDescent="0.25">
      <c r="B87" s="10" t="s">
        <v>51</v>
      </c>
      <c r="C87" s="17">
        <f t="shared" ca="1" si="117"/>
        <v>3005.9911098264051</v>
      </c>
      <c r="D87" s="17">
        <f ca="1">(D57+D58+D59+D60)</f>
        <v>-0.9557560158201559</v>
      </c>
      <c r="E87" s="17">
        <f t="shared" ref="E87:W87" ca="1" si="124">(E57+E58+E59+E60)</f>
        <v>-2.3933668995716992</v>
      </c>
      <c r="F87" s="17">
        <f t="shared" ca="1" si="124"/>
        <v>-2.3263745943787884</v>
      </c>
      <c r="G87" s="17">
        <f t="shared" ca="1" si="124"/>
        <v>-1.1106772766292945</v>
      </c>
      <c r="H87" s="17">
        <f t="shared" ca="1" si="124"/>
        <v>7.2760133379454768</v>
      </c>
      <c r="I87" s="17">
        <f t="shared" ca="1" si="124"/>
        <v>413.40949767010653</v>
      </c>
      <c r="J87" s="17">
        <f t="shared" ca="1" si="124"/>
        <v>392.67540430522507</v>
      </c>
      <c r="K87" s="17">
        <f t="shared" ca="1" si="124"/>
        <v>435.30604101825952</v>
      </c>
      <c r="L87" s="17">
        <f t="shared" ca="1" si="124"/>
        <v>380.31103271477923</v>
      </c>
      <c r="M87" s="17">
        <f t="shared" ca="1" si="124"/>
        <v>461.57482108867509</v>
      </c>
      <c r="N87" s="17">
        <f t="shared" ca="1" si="124"/>
        <v>472.68889956671774</v>
      </c>
      <c r="O87" s="17">
        <f t="shared" ca="1" si="124"/>
        <v>480.35231807066077</v>
      </c>
      <c r="P87" s="17">
        <f t="shared" ca="1" si="124"/>
        <v>434.8898166725786</v>
      </c>
      <c r="Q87" s="17">
        <f t="shared" ca="1" si="124"/>
        <v>523.13335602210975</v>
      </c>
      <c r="R87" s="17">
        <f t="shared" ca="1" si="124"/>
        <v>536.79248360085751</v>
      </c>
      <c r="S87" s="17">
        <f t="shared" ca="1" si="124"/>
        <v>636.97806798719989</v>
      </c>
      <c r="T87" s="17">
        <f t="shared" ca="1" si="124"/>
        <v>622.01589481458291</v>
      </c>
      <c r="U87" s="17">
        <f t="shared" ca="1" si="124"/>
        <v>69.563429770728419</v>
      </c>
      <c r="V87" s="17">
        <f t="shared" ca="1" si="124"/>
        <v>88.964571612476462</v>
      </c>
      <c r="W87" s="17">
        <f t="shared" ca="1" si="124"/>
        <v>104.30992030663806</v>
      </c>
      <c r="X87" s="17">
        <f t="shared" ref="X87" ca="1" si="125">(X57+X58+X59+X60)</f>
        <v>74.196940575782676</v>
      </c>
      <c r="Y87" s="17">
        <f t="shared" ref="Y87:AC91" ca="1" si="126">X87</f>
        <v>74.196940575782676</v>
      </c>
      <c r="Z87" s="17">
        <f t="shared" ca="1" si="126"/>
        <v>74.196940575782676</v>
      </c>
      <c r="AA87" s="17">
        <f t="shared" ca="1" si="126"/>
        <v>74.196940575782676</v>
      </c>
      <c r="AB87" s="17">
        <f t="shared" ca="1" si="126"/>
        <v>74.196940575782676</v>
      </c>
      <c r="AC87" s="17">
        <f t="shared" ca="1" si="126"/>
        <v>74.196940575782676</v>
      </c>
    </row>
    <row r="88" spans="2:34" x14ac:dyDescent="0.25">
      <c r="B88" s="10" t="s">
        <v>35</v>
      </c>
      <c r="C88" s="17">
        <f t="shared" ca="1" si="117"/>
        <v>1.3414650228465284</v>
      </c>
      <c r="D88" s="17">
        <f ca="1">D65</f>
        <v>-0.2812062271778899</v>
      </c>
      <c r="E88" s="17">
        <f t="shared" ref="E88:W88" ca="1" si="127">E65</f>
        <v>-9.9667063614482743E-2</v>
      </c>
      <c r="F88" s="17">
        <f t="shared" ca="1" si="127"/>
        <v>-4.2926831326887793E-2</v>
      </c>
      <c r="G88" s="17">
        <f t="shared" ca="1" si="127"/>
        <v>-2.7204840526939833E-2</v>
      </c>
      <c r="H88" s="17">
        <f t="shared" ca="1" si="127"/>
        <v>2.1424168321999837E-4</v>
      </c>
      <c r="I88" s="17">
        <f t="shared" ca="1" si="127"/>
        <v>0.89830335703501052</v>
      </c>
      <c r="J88" s="17">
        <f t="shared" ca="1" si="127"/>
        <v>1.2426405137950003</v>
      </c>
      <c r="K88" s="17">
        <f t="shared" ca="1" si="127"/>
        <v>-0.72057909608390913</v>
      </c>
      <c r="L88" s="17">
        <f t="shared" ca="1" si="127"/>
        <v>-0.16649976512388998</v>
      </c>
      <c r="M88" s="17">
        <f t="shared" ca="1" si="127"/>
        <v>0.16032593697839026</v>
      </c>
      <c r="N88" s="17">
        <f t="shared" ca="1" si="127"/>
        <v>0.1883716572487506</v>
      </c>
      <c r="O88" s="17">
        <f t="shared" ca="1" si="127"/>
        <v>0.37620050671019012</v>
      </c>
      <c r="P88" s="17">
        <f t="shared" ca="1" si="127"/>
        <v>0.25635002321798028</v>
      </c>
      <c r="Q88" s="17">
        <f t="shared" ca="1" si="127"/>
        <v>0.66141504145329999</v>
      </c>
      <c r="R88" s="17">
        <f t="shared" ca="1" si="127"/>
        <v>0.26435727420055</v>
      </c>
      <c r="S88" s="17">
        <f t="shared" ca="1" si="127"/>
        <v>-7.5577527133200428E-3</v>
      </c>
      <c r="T88" s="17">
        <f t="shared" ca="1" si="127"/>
        <v>1.1452432130980003E-2</v>
      </c>
      <c r="U88" s="17">
        <f t="shared" ca="1" si="127"/>
        <v>0</v>
      </c>
      <c r="V88" s="17">
        <f t="shared" ca="1" si="127"/>
        <v>0</v>
      </c>
      <c r="W88" s="17">
        <f t="shared" ca="1" si="127"/>
        <v>0</v>
      </c>
      <c r="X88" s="17">
        <f t="shared" ref="X88" ca="1" si="128">X65</f>
        <v>0</v>
      </c>
      <c r="Y88" s="17">
        <f t="shared" ca="1" si="126"/>
        <v>0</v>
      </c>
      <c r="Z88" s="17">
        <f t="shared" ca="1" si="126"/>
        <v>0</v>
      </c>
      <c r="AA88" s="17">
        <f t="shared" ca="1" si="126"/>
        <v>0</v>
      </c>
      <c r="AB88" s="17">
        <f t="shared" ca="1" si="126"/>
        <v>0</v>
      </c>
      <c r="AC88" s="17">
        <f t="shared" ca="1" si="126"/>
        <v>0</v>
      </c>
      <c r="AH88" s="17"/>
    </row>
    <row r="89" spans="2:34" x14ac:dyDescent="0.25">
      <c r="B89" s="10" t="s">
        <v>49</v>
      </c>
      <c r="C89" s="17">
        <f t="shared" ca="1" si="117"/>
        <v>461.87231395731106</v>
      </c>
      <c r="D89" s="17">
        <f ca="1">(D63+D64)</f>
        <v>-2.7949716190009894</v>
      </c>
      <c r="E89" s="17">
        <f t="shared" ref="E89:W89" ca="1" si="129">(E63+E64)</f>
        <v>-1.1188634902874952</v>
      </c>
      <c r="F89" s="17">
        <f t="shared" ca="1" si="129"/>
        <v>-0.95882931161125384</v>
      </c>
      <c r="G89" s="17">
        <f t="shared" ca="1" si="129"/>
        <v>-2.5826288754728211</v>
      </c>
      <c r="H89" s="17">
        <f t="shared" ca="1" si="129"/>
        <v>-2.1236580572721522</v>
      </c>
      <c r="I89" s="17">
        <f t="shared" ca="1" si="129"/>
        <v>28.318007742606234</v>
      </c>
      <c r="J89" s="17">
        <f t="shared" ca="1" si="129"/>
        <v>86.837367894601059</v>
      </c>
      <c r="K89" s="17">
        <f t="shared" ca="1" si="129"/>
        <v>53.321231229981684</v>
      </c>
      <c r="L89" s="17">
        <f t="shared" ca="1" si="129"/>
        <v>51.515913955639562</v>
      </c>
      <c r="M89" s="17">
        <f t="shared" ca="1" si="129"/>
        <v>64.859410112657002</v>
      </c>
      <c r="N89" s="17">
        <f t="shared" ca="1" si="129"/>
        <v>71.545939061924912</v>
      </c>
      <c r="O89" s="17">
        <f t="shared" ca="1" si="129"/>
        <v>76.002879696159852</v>
      </c>
      <c r="P89" s="17">
        <f t="shared" ca="1" si="129"/>
        <v>93.835815180214325</v>
      </c>
      <c r="Q89" s="17">
        <f t="shared" ca="1" si="129"/>
        <v>110.0140358016266</v>
      </c>
      <c r="R89" s="17">
        <f t="shared" ca="1" si="129"/>
        <v>120.56209758711067</v>
      </c>
      <c r="S89" s="17">
        <f t="shared" ca="1" si="129"/>
        <v>69.525458269502138</v>
      </c>
      <c r="T89" s="17">
        <f t="shared" ca="1" si="129"/>
        <v>84.034070586866733</v>
      </c>
      <c r="U89" s="17">
        <f t="shared" ca="1" si="129"/>
        <v>67.280457829261081</v>
      </c>
      <c r="V89" s="17">
        <f t="shared" ca="1" si="129"/>
        <v>19.684280719963908</v>
      </c>
      <c r="W89" s="17">
        <f t="shared" ca="1" si="129"/>
        <v>10.173343397989328</v>
      </c>
      <c r="X89" s="17">
        <f t="shared" ref="X89" ca="1" si="130">(X63+X64)</f>
        <v>1.6333785773692284</v>
      </c>
      <c r="Y89" s="17">
        <f t="shared" ca="1" si="126"/>
        <v>1.6333785773692284</v>
      </c>
      <c r="Z89" s="17">
        <f t="shared" ca="1" si="126"/>
        <v>1.6333785773692284</v>
      </c>
      <c r="AA89" s="17">
        <f t="shared" ca="1" si="126"/>
        <v>1.6333785773692284</v>
      </c>
      <c r="AB89" s="17">
        <f t="shared" ca="1" si="126"/>
        <v>1.6333785773692284</v>
      </c>
      <c r="AC89" s="17">
        <f t="shared" ca="1" si="126"/>
        <v>1.6333785773692284</v>
      </c>
    </row>
    <row r="90" spans="2:34" x14ac:dyDescent="0.25">
      <c r="B90" s="10" t="s">
        <v>112</v>
      </c>
      <c r="C90" s="17">
        <f t="shared" si="117"/>
        <v>23.376293983196209</v>
      </c>
      <c r="D90" s="17">
        <f t="shared" ref="D90:W90" si="131">D78</f>
        <v>9.4068954982253068</v>
      </c>
      <c r="E90" s="17">
        <f t="shared" si="131"/>
        <v>-2.1553638075319448</v>
      </c>
      <c r="F90" s="17">
        <f t="shared" si="131"/>
        <v>19.214695181137305</v>
      </c>
      <c r="G90" s="17">
        <f t="shared" si="131"/>
        <v>12.446328793728238</v>
      </c>
      <c r="H90" s="17">
        <f t="shared" si="131"/>
        <v>25.813832572541333</v>
      </c>
      <c r="I90" s="17">
        <f t="shared" si="131"/>
        <v>2.8176718844927926</v>
      </c>
      <c r="J90" s="17">
        <f t="shared" si="131"/>
        <v>13.433457842779447</v>
      </c>
      <c r="K90" s="17">
        <f t="shared" si="131"/>
        <v>42.81699724084163</v>
      </c>
      <c r="L90" s="17">
        <f t="shared" si="131"/>
        <v>8.0792663298807561</v>
      </c>
      <c r="M90" s="17">
        <f t="shared" si="131"/>
        <v>9.2069034010781579</v>
      </c>
      <c r="N90" s="17">
        <f t="shared" si="131"/>
        <v>-10.162171835706506</v>
      </c>
      <c r="O90" s="17">
        <f t="shared" si="131"/>
        <v>-29.609181334538661</v>
      </c>
      <c r="P90" s="17">
        <f t="shared" si="131"/>
        <v>-33.704277026048757</v>
      </c>
      <c r="Q90" s="17">
        <f t="shared" si="131"/>
        <v>-46.458358675027199</v>
      </c>
      <c r="R90" s="17">
        <f t="shared" si="131"/>
        <v>-23.020532926662156</v>
      </c>
      <c r="S90" s="17">
        <f t="shared" si="131"/>
        <v>-8.4968226345033031</v>
      </c>
      <c r="T90" s="17">
        <f t="shared" si="131"/>
        <v>17.063450073136579</v>
      </c>
      <c r="U90" s="17">
        <f t="shared" si="131"/>
        <v>37.665915809326464</v>
      </c>
      <c r="V90" s="17">
        <f t="shared" si="131"/>
        <v>16.101916758057854</v>
      </c>
      <c r="W90" s="17">
        <f t="shared" si="131"/>
        <v>27.627841525740479</v>
      </c>
      <c r="X90" s="17">
        <f>X78</f>
        <v>-28.172540635387151</v>
      </c>
      <c r="Y90" s="17">
        <f t="shared" si="126"/>
        <v>-28.172540635387151</v>
      </c>
      <c r="Z90" s="17">
        <f t="shared" si="126"/>
        <v>-28.172540635387151</v>
      </c>
      <c r="AA90" s="17">
        <f t="shared" si="126"/>
        <v>-28.172540635387151</v>
      </c>
      <c r="AB90" s="17">
        <f t="shared" si="126"/>
        <v>-28.172540635387151</v>
      </c>
      <c r="AC90" s="17">
        <f t="shared" si="126"/>
        <v>-28.172540635387151</v>
      </c>
    </row>
    <row r="91" spans="2:34" x14ac:dyDescent="0.25">
      <c r="B91" s="10" t="s">
        <v>53</v>
      </c>
      <c r="C91" s="27">
        <f ca="1">SUM(C84:C90)</f>
        <v>1506.6357838231197</v>
      </c>
      <c r="D91" s="28">
        <f ca="1">SUM(D84:D90)</f>
        <v>5.3985461743242356</v>
      </c>
      <c r="E91" s="28">
        <f t="shared" ref="E91:X91" ca="1" si="132">SUM(E84:E90)</f>
        <v>-5.7492791952969071</v>
      </c>
      <c r="F91" s="28">
        <f t="shared" ca="1" si="132"/>
        <v>16.028833244917642</v>
      </c>
      <c r="G91" s="28">
        <f t="shared" ca="1" si="132"/>
        <v>8.0448116628852588</v>
      </c>
      <c r="H91" s="28">
        <f t="shared" ca="1" si="132"/>
        <v>28.261148152950195</v>
      </c>
      <c r="I91" s="28">
        <f t="shared" ca="1" si="132"/>
        <v>-1234.2726068182981</v>
      </c>
      <c r="J91" s="28">
        <f t="shared" ca="1" si="132"/>
        <v>417.06699989164645</v>
      </c>
      <c r="K91" s="28">
        <f t="shared" ca="1" si="132"/>
        <v>442.13752131677393</v>
      </c>
      <c r="L91" s="28">
        <f t="shared" ca="1" si="132"/>
        <v>337.6895800341776</v>
      </c>
      <c r="M91" s="28">
        <f t="shared" ca="1" si="132"/>
        <v>413.0432128869565</v>
      </c>
      <c r="N91" s="28">
        <f t="shared" ca="1" si="132"/>
        <v>418.03890150282353</v>
      </c>
      <c r="O91" s="28">
        <f t="shared" ca="1" si="132"/>
        <v>407.366387119298</v>
      </c>
      <c r="P91" s="28">
        <f t="shared" ca="1" si="132"/>
        <v>338.39415008096046</v>
      </c>
      <c r="Q91" s="28">
        <f t="shared" ca="1" si="132"/>
        <v>417.08254708620291</v>
      </c>
      <c r="R91" s="28">
        <f t="shared" ca="1" si="132"/>
        <v>425.73918731634774</v>
      </c>
      <c r="S91" s="28">
        <f t="shared" ca="1" si="132"/>
        <v>694.994621045249</v>
      </c>
      <c r="T91" s="28">
        <f t="shared" ca="1" si="132"/>
        <v>508.34593623354885</v>
      </c>
      <c r="U91" s="28">
        <f t="shared" ca="1" si="132"/>
        <v>-129.39616368931365</v>
      </c>
      <c r="V91" s="28">
        <f t="shared" ca="1" si="132"/>
        <v>18.990414515189727</v>
      </c>
      <c r="W91" s="28">
        <f t="shared" ca="1" si="132"/>
        <v>2.861546617081288</v>
      </c>
      <c r="X91" s="28">
        <f t="shared" ca="1" si="132"/>
        <v>43.008522221877612</v>
      </c>
      <c r="Y91" s="28">
        <f t="shared" ca="1" si="126"/>
        <v>43.008522221877612</v>
      </c>
      <c r="Z91" s="28">
        <f t="shared" ca="1" si="126"/>
        <v>43.008522221877612</v>
      </c>
      <c r="AA91" s="28">
        <f t="shared" ca="1" si="126"/>
        <v>43.008522221877612</v>
      </c>
      <c r="AB91" s="28">
        <f t="shared" ca="1" si="126"/>
        <v>43.008522221877612</v>
      </c>
      <c r="AC91" s="28">
        <f t="shared" ca="1" si="126"/>
        <v>43.008522221877612</v>
      </c>
    </row>
    <row r="93" spans="2:34" x14ac:dyDescent="0.25">
      <c r="B93" s="10" t="s">
        <v>52</v>
      </c>
      <c r="D93" s="17">
        <f ca="1">-D91</f>
        <v>-5.3985461743242356</v>
      </c>
      <c r="E93" s="17">
        <f ca="1">NPV($C$2,$D$91:E91)</f>
        <v>-5.5720948678179318E-3</v>
      </c>
      <c r="F93" s="17">
        <f ca="1">NPV($C$2,$D$91:F91)</f>
        <v>13.308838716221784</v>
      </c>
      <c r="G93" s="17">
        <f ca="1">NPV($C$2,$D$91:G91)</f>
        <v>19.590520574234933</v>
      </c>
      <c r="H93" s="17">
        <f ca="1">NPV($C$2,$D$91:H91)</f>
        <v>40.334394861100144</v>
      </c>
      <c r="I93" s="17">
        <f ca="1">NPV($C$2,$D$91:I91)</f>
        <v>-811.2960420666609</v>
      </c>
      <c r="J93" s="17">
        <f ca="1">NPV($C$2,$D$91:J91)</f>
        <v>-540.7844215356555</v>
      </c>
      <c r="K93" s="17">
        <f ca="1">NPV($C$2,$D$91:K91)</f>
        <v>-271.2107433908505</v>
      </c>
      <c r="L93" s="17">
        <f ca="1">NPV($C$2,$D$91:L91)</f>
        <v>-77.667601855040161</v>
      </c>
      <c r="M93" s="17">
        <f ca="1">NPV($C$2,$D$91:M91)</f>
        <v>144.86601694305526</v>
      </c>
      <c r="N93" s="17">
        <f ca="1">NPV($C$2,$D$91:N91)</f>
        <v>356.58356321011837</v>
      </c>
      <c r="O93" s="17">
        <f ca="1">NPV($C$2,$D$91:O91)</f>
        <v>550.52265591358002</v>
      </c>
      <c r="P93" s="17">
        <f ca="1">NPV($C$2,$D$91:P91)</f>
        <v>701.96350253335197</v>
      </c>
      <c r="Q93" s="17">
        <f ca="1">NPV($C$2,$D$91:Q91)</f>
        <v>877.42515424895691</v>
      </c>
      <c r="R93" s="17">
        <f ca="1">NPV($C$2,$D$91:R91)</f>
        <v>1045.7870615489164</v>
      </c>
      <c r="S93" s="17">
        <f ca="1">NPV($C$2,$D$91:S91)</f>
        <v>1304.1449150125397</v>
      </c>
      <c r="T93" s="17">
        <f ca="1">NPV($C$2,$D$91:T91)</f>
        <v>1481.7844363958484</v>
      </c>
      <c r="U93" s="17">
        <f ca="1">NPV($C$2,$D$91:U91)</f>
        <v>1439.2792766288405</v>
      </c>
      <c r="V93" s="17">
        <f ca="1">NPV($C$2,$D$91:V91)</f>
        <v>1445.143286743566</v>
      </c>
      <c r="W93" s="17">
        <f ca="1">NPV($C$2,$D$91:W91)</f>
        <v>1445.9739042985927</v>
      </c>
      <c r="X93" s="17">
        <f ca="1">NPV($C$2,$D$91:X91)</f>
        <v>1457.7092210083615</v>
      </c>
      <c r="Y93" s="17">
        <f ca="1">NPV($C$2,$D$91:Y91)</f>
        <v>1468.7407275977287</v>
      </c>
      <c r="Z93" s="17">
        <f ca="1">NPV($C$2,$D$91:Z91)</f>
        <v>1479.1106341491172</v>
      </c>
      <c r="AA93" s="17">
        <f ca="1">NPV($C$2,$D$91:AA91)</f>
        <v>1488.8586192510054</v>
      </c>
      <c r="AB93" s="17">
        <f ca="1">NPV($C$2,$D$91:AB91)</f>
        <v>1498.0219818209323</v>
      </c>
      <c r="AC93" s="17">
        <f ca="1">NPV($C$2,$D$91:AC91)</f>
        <v>1506.6357838231195</v>
      </c>
    </row>
    <row r="95" spans="2:34" x14ac:dyDescent="0.25">
      <c r="B95" s="10" t="s">
        <v>20</v>
      </c>
      <c r="C95" s="24">
        <f ca="1">C75</f>
        <v>-1885.1863282940312</v>
      </c>
      <c r="D95" s="24">
        <f ca="1">D75</f>
        <v>0</v>
      </c>
      <c r="E95" s="24">
        <f t="shared" ref="E95:W95" ca="1" si="133">E75</f>
        <v>1.5583281629982793E-5</v>
      </c>
      <c r="F95" s="24">
        <f t="shared" ca="1" si="133"/>
        <v>0.55182670453220251</v>
      </c>
      <c r="G95" s="24">
        <f t="shared" ca="1" si="133"/>
        <v>0.39548643717636622</v>
      </c>
      <c r="H95" s="24">
        <f t="shared" ca="1" si="133"/>
        <v>-17.113045641977401</v>
      </c>
      <c r="I95" s="24">
        <f t="shared" ca="1" si="133"/>
        <v>-1547.9403836520571</v>
      </c>
      <c r="J95" s="24">
        <f t="shared" ca="1" si="133"/>
        <v>20.431247485348717</v>
      </c>
      <c r="K95" s="24">
        <f t="shared" ca="1" si="133"/>
        <v>-44.626950246115584</v>
      </c>
      <c r="L95" s="24">
        <f t="shared" ca="1" si="133"/>
        <v>-52.920121705623238</v>
      </c>
      <c r="M95" s="24">
        <f t="shared" ca="1" si="133"/>
        <v>-91.051303885808551</v>
      </c>
      <c r="N95" s="24">
        <f t="shared" ca="1" si="133"/>
        <v>-128.29314337151493</v>
      </c>
      <c r="O95" s="24">
        <f t="shared" ca="1" si="133"/>
        <v>-144.47474289634468</v>
      </c>
      <c r="P95" s="24">
        <f t="shared" ca="1" si="133"/>
        <v>-195.57642827110104</v>
      </c>
      <c r="Q95" s="24">
        <f t="shared" ca="1" si="133"/>
        <v>-198.26949732962154</v>
      </c>
      <c r="R95" s="24">
        <f t="shared" ca="1" si="133"/>
        <v>-213.01519590153043</v>
      </c>
      <c r="S95" s="24">
        <f t="shared" ca="1" si="133"/>
        <v>-197.67225189214955</v>
      </c>
      <c r="T95" s="24">
        <f t="shared" ca="1" si="133"/>
        <v>-300.86105274886609</v>
      </c>
      <c r="U95" s="24">
        <f t="shared" ca="1" si="133"/>
        <v>-310.41602721430786</v>
      </c>
      <c r="V95" s="24">
        <f t="shared" ca="1" si="133"/>
        <v>-88.978535433234399</v>
      </c>
      <c r="W95" s="24">
        <f t="shared" ca="1" si="133"/>
        <v>-97.054543100352006</v>
      </c>
      <c r="X95" s="24">
        <f t="shared" ref="X95" ca="1" si="134">X75</f>
        <v>48.270231788345328</v>
      </c>
      <c r="Y95" s="24">
        <f ca="1">X95</f>
        <v>48.270231788345328</v>
      </c>
      <c r="Z95" s="24">
        <f t="shared" ref="Z95:AC95" ca="1" si="135">Y95</f>
        <v>48.270231788345328</v>
      </c>
      <c r="AA95" s="24">
        <f t="shared" ca="1" si="135"/>
        <v>48.270231788345328</v>
      </c>
      <c r="AB95" s="24">
        <f t="shared" ca="1" si="135"/>
        <v>48.270231788345328</v>
      </c>
      <c r="AC95" s="24">
        <f t="shared" ca="1" si="135"/>
        <v>48.270231788345328</v>
      </c>
    </row>
    <row r="96" spans="2:34" x14ac:dyDescent="0.25">
      <c r="B96" s="10" t="s">
        <v>21</v>
      </c>
      <c r="C96" s="24">
        <f ca="1">C67</f>
        <v>3287.4701285917636</v>
      </c>
      <c r="D96" s="24">
        <f ca="1">D67</f>
        <v>-4.0083493239010712</v>
      </c>
      <c r="E96" s="24">
        <f t="shared" ref="E96:W96" ca="1" si="136">E67</f>
        <v>-3.5939309710465928</v>
      </c>
      <c r="F96" s="24">
        <f t="shared" ca="1" si="136"/>
        <v>-3.737688640751867</v>
      </c>
      <c r="G96" s="24">
        <f t="shared" ca="1" si="136"/>
        <v>-4.7970035680193455</v>
      </c>
      <c r="H96" s="24">
        <f t="shared" ca="1" si="136"/>
        <v>19.560361222386266</v>
      </c>
      <c r="I96" s="24">
        <f t="shared" ca="1" si="136"/>
        <v>310.85010494926667</v>
      </c>
      <c r="J96" s="24">
        <f t="shared" ca="1" si="136"/>
        <v>383.20229456351836</v>
      </c>
      <c r="K96" s="24">
        <f t="shared" ca="1" si="136"/>
        <v>443.94747432204792</v>
      </c>
      <c r="L96" s="24">
        <f t="shared" ca="1" si="136"/>
        <v>382.53043540992013</v>
      </c>
      <c r="M96" s="24">
        <f t="shared" ca="1" si="136"/>
        <v>494.88761337168688</v>
      </c>
      <c r="N96" s="24">
        <f t="shared" ca="1" si="136"/>
        <v>556.49421671004484</v>
      </c>
      <c r="O96" s="24">
        <f t="shared" ca="1" si="136"/>
        <v>581.45031135018144</v>
      </c>
      <c r="P96" s="24">
        <f t="shared" ca="1" si="136"/>
        <v>567.67485537811035</v>
      </c>
      <c r="Q96" s="24">
        <f t="shared" ca="1" si="136"/>
        <v>661.81040309085154</v>
      </c>
      <c r="R96" s="24">
        <f t="shared" ca="1" si="136"/>
        <v>661.77491614454016</v>
      </c>
      <c r="S96" s="24">
        <f t="shared" ca="1" si="136"/>
        <v>901.16369557190205</v>
      </c>
      <c r="T96" s="24">
        <f t="shared" ca="1" si="136"/>
        <v>792.14353890927839</v>
      </c>
      <c r="U96" s="24">
        <f t="shared" ca="1" si="136"/>
        <v>143.35394771566777</v>
      </c>
      <c r="V96" s="24">
        <f t="shared" ca="1" si="136"/>
        <v>91.867033190366271</v>
      </c>
      <c r="W96" s="24">
        <f t="shared" ca="1" si="136"/>
        <v>72.28824819169283</v>
      </c>
      <c r="X96" s="24">
        <f t="shared" ref="X96" ca="1" si="137">X67</f>
        <v>22.91083106891945</v>
      </c>
      <c r="Y96" s="24">
        <f ca="1">X96</f>
        <v>22.91083106891945</v>
      </c>
      <c r="Z96" s="24">
        <f t="shared" ref="Z96:AC96" ca="1" si="138">Y96</f>
        <v>22.91083106891945</v>
      </c>
      <c r="AA96" s="24">
        <f t="shared" ca="1" si="138"/>
        <v>22.91083106891945</v>
      </c>
      <c r="AB96" s="24">
        <f t="shared" ca="1" si="138"/>
        <v>22.91083106891945</v>
      </c>
      <c r="AC96" s="24">
        <f t="shared" ca="1" si="138"/>
        <v>22.91083106891945</v>
      </c>
    </row>
    <row r="97" spans="2:29" x14ac:dyDescent="0.25">
      <c r="B97" s="10" t="s">
        <v>1</v>
      </c>
      <c r="C97" s="29">
        <f ca="1">SUM(C95:C96)</f>
        <v>1402.2838002977323</v>
      </c>
      <c r="D97" s="29">
        <f t="shared" ref="D97:W97" ca="1" si="139">SUM(D95:D96)</f>
        <v>-4.0083493239010712</v>
      </c>
      <c r="E97" s="29">
        <f t="shared" ca="1" si="139"/>
        <v>-3.5939153877649628</v>
      </c>
      <c r="F97" s="29">
        <f t="shared" ca="1" si="139"/>
        <v>-3.1858619362196645</v>
      </c>
      <c r="G97" s="29">
        <f t="shared" ca="1" si="139"/>
        <v>-4.4015171308429792</v>
      </c>
      <c r="H97" s="29">
        <f t="shared" ca="1" si="139"/>
        <v>2.4473155804088655</v>
      </c>
      <c r="I97" s="29">
        <f t="shared" ca="1" si="139"/>
        <v>-1237.0902787027903</v>
      </c>
      <c r="J97" s="29">
        <f t="shared" ca="1" si="139"/>
        <v>403.63354204886707</v>
      </c>
      <c r="K97" s="29">
        <f t="shared" ca="1" si="139"/>
        <v>399.32052407593233</v>
      </c>
      <c r="L97" s="29">
        <f t="shared" ca="1" si="139"/>
        <v>329.61031370429691</v>
      </c>
      <c r="M97" s="29">
        <f t="shared" ca="1" si="139"/>
        <v>403.83630948587836</v>
      </c>
      <c r="N97" s="29">
        <f t="shared" ca="1" si="139"/>
        <v>428.20107333852991</v>
      </c>
      <c r="O97" s="29">
        <f t="shared" ca="1" si="139"/>
        <v>436.97556845383679</v>
      </c>
      <c r="P97" s="29">
        <f t="shared" ca="1" si="139"/>
        <v>372.09842710700934</v>
      </c>
      <c r="Q97" s="29">
        <f t="shared" ca="1" si="139"/>
        <v>463.54090576122996</v>
      </c>
      <c r="R97" s="29">
        <f t="shared" ca="1" si="139"/>
        <v>448.75972024300972</v>
      </c>
      <c r="S97" s="29">
        <f t="shared" ca="1" si="139"/>
        <v>703.49144367975248</v>
      </c>
      <c r="T97" s="29">
        <f t="shared" ca="1" si="139"/>
        <v>491.2824861604123</v>
      </c>
      <c r="U97" s="29">
        <f t="shared" ca="1" si="139"/>
        <v>-167.06207949864009</v>
      </c>
      <c r="V97" s="29">
        <f t="shared" ca="1" si="139"/>
        <v>2.8884977571318728</v>
      </c>
      <c r="W97" s="29">
        <f t="shared" ca="1" si="139"/>
        <v>-24.766294908659177</v>
      </c>
      <c r="X97" s="29">
        <f t="shared" ref="X97" ca="1" si="140">SUM(X95:X96)</f>
        <v>71.181062857264777</v>
      </c>
      <c r="Y97" s="29">
        <f ca="1">X97</f>
        <v>71.181062857264777</v>
      </c>
      <c r="Z97" s="29">
        <f t="shared" ref="Z97:AC97" ca="1" si="141">Y97</f>
        <v>71.181062857264777</v>
      </c>
      <c r="AA97" s="29">
        <f t="shared" ca="1" si="141"/>
        <v>71.181062857264777</v>
      </c>
      <c r="AB97" s="29">
        <f t="shared" ca="1" si="141"/>
        <v>71.181062857264777</v>
      </c>
      <c r="AC97" s="29">
        <f t="shared" ca="1" si="141"/>
        <v>71.181062857264777</v>
      </c>
    </row>
    <row r="99" spans="2:29" x14ac:dyDescent="0.25">
      <c r="B99" s="10" t="s">
        <v>58</v>
      </c>
      <c r="D99" s="12">
        <f>D4</f>
        <v>2025</v>
      </c>
      <c r="E99" s="12">
        <f t="shared" ref="E99:W99" si="142">E4</f>
        <v>2026</v>
      </c>
      <c r="F99" s="12">
        <f t="shared" si="142"/>
        <v>2027</v>
      </c>
      <c r="G99" s="12">
        <f t="shared" si="142"/>
        <v>2028</v>
      </c>
      <c r="H99" s="12">
        <f t="shared" si="142"/>
        <v>2029</v>
      </c>
      <c r="I99" s="12">
        <f t="shared" si="142"/>
        <v>2030</v>
      </c>
      <c r="J99" s="12">
        <f t="shared" si="142"/>
        <v>2031</v>
      </c>
      <c r="K99" s="12">
        <f t="shared" si="142"/>
        <v>2032</v>
      </c>
      <c r="L99" s="12">
        <f t="shared" si="142"/>
        <v>2033</v>
      </c>
      <c r="M99" s="12">
        <f t="shared" si="142"/>
        <v>2034</v>
      </c>
      <c r="N99" s="12">
        <f t="shared" si="142"/>
        <v>2035</v>
      </c>
      <c r="O99" s="12">
        <f t="shared" si="142"/>
        <v>2036</v>
      </c>
      <c r="P99" s="12">
        <f t="shared" si="142"/>
        <v>2037</v>
      </c>
      <c r="Q99" s="12">
        <f t="shared" si="142"/>
        <v>2038</v>
      </c>
      <c r="R99" s="12">
        <f t="shared" si="142"/>
        <v>2039</v>
      </c>
      <c r="S99" s="12">
        <f t="shared" si="142"/>
        <v>2040</v>
      </c>
      <c r="T99" s="12">
        <f t="shared" si="142"/>
        <v>2041</v>
      </c>
      <c r="U99" s="12">
        <f t="shared" si="142"/>
        <v>2042</v>
      </c>
      <c r="V99" s="12">
        <f t="shared" si="142"/>
        <v>2043</v>
      </c>
      <c r="W99" s="12">
        <f t="shared" si="142"/>
        <v>2044</v>
      </c>
      <c r="X99" s="12">
        <f t="shared" ref="X99" si="143">X4</f>
        <v>2045</v>
      </c>
      <c r="Y99" s="12">
        <f>Y83</f>
        <v>2046</v>
      </c>
      <c r="Z99" s="12">
        <f t="shared" ref="Z99:AC99" si="144">Z83</f>
        <v>2047</v>
      </c>
      <c r="AA99" s="12">
        <f t="shared" si="144"/>
        <v>2048</v>
      </c>
      <c r="AB99" s="12">
        <f t="shared" si="144"/>
        <v>2049</v>
      </c>
      <c r="AC99" s="12">
        <f t="shared" si="144"/>
        <v>2050</v>
      </c>
    </row>
    <row r="100" spans="2:29" x14ac:dyDescent="0.25">
      <c r="B100" s="10" t="s">
        <v>20</v>
      </c>
      <c r="C100" s="30">
        <f ca="1">C95</f>
        <v>-1885.1863282940312</v>
      </c>
      <c r="D100" s="30">
        <f ca="1">D95</f>
        <v>0</v>
      </c>
      <c r="E100" s="30">
        <f t="shared" ref="E100:W102" ca="1" si="145">E95</f>
        <v>1.5583281629982793E-5</v>
      </c>
      <c r="F100" s="30">
        <f t="shared" ca="1" si="145"/>
        <v>0.55182670453220251</v>
      </c>
      <c r="G100" s="30">
        <f t="shared" ca="1" si="145"/>
        <v>0.39548643717636622</v>
      </c>
      <c r="H100" s="30">
        <f t="shared" ca="1" si="145"/>
        <v>-17.113045641977401</v>
      </c>
      <c r="I100" s="30">
        <f t="shared" ca="1" si="145"/>
        <v>-1547.9403836520571</v>
      </c>
      <c r="J100" s="30">
        <f t="shared" ca="1" si="145"/>
        <v>20.431247485348717</v>
      </c>
      <c r="K100" s="30">
        <f t="shared" ca="1" si="145"/>
        <v>-44.626950246115584</v>
      </c>
      <c r="L100" s="30">
        <f t="shared" ca="1" si="145"/>
        <v>-52.920121705623238</v>
      </c>
      <c r="M100" s="30">
        <f t="shared" ca="1" si="145"/>
        <v>-91.051303885808551</v>
      </c>
      <c r="N100" s="30">
        <f t="shared" ca="1" si="145"/>
        <v>-128.29314337151493</v>
      </c>
      <c r="O100" s="30">
        <f t="shared" ca="1" si="145"/>
        <v>-144.47474289634468</v>
      </c>
      <c r="P100" s="30">
        <f t="shared" ca="1" si="145"/>
        <v>-195.57642827110104</v>
      </c>
      <c r="Q100" s="30">
        <f t="shared" ca="1" si="145"/>
        <v>-198.26949732962154</v>
      </c>
      <c r="R100" s="30">
        <f t="shared" ca="1" si="145"/>
        <v>-213.01519590153043</v>
      </c>
      <c r="S100" s="30">
        <f t="shared" ca="1" si="145"/>
        <v>-197.67225189214955</v>
      </c>
      <c r="T100" s="30">
        <f t="shared" ca="1" si="145"/>
        <v>-300.86105274886609</v>
      </c>
      <c r="U100" s="30">
        <f t="shared" ca="1" si="145"/>
        <v>-310.41602721430786</v>
      </c>
      <c r="V100" s="30">
        <f t="shared" ca="1" si="145"/>
        <v>-88.978535433234399</v>
      </c>
      <c r="W100" s="30">
        <f t="shared" ca="1" si="145"/>
        <v>-97.054543100352006</v>
      </c>
      <c r="X100" s="30">
        <f ca="1">X95</f>
        <v>48.270231788345328</v>
      </c>
      <c r="Y100" s="30">
        <f t="shared" ref="Y100:AC100" ca="1" si="146">Y95</f>
        <v>48.270231788345328</v>
      </c>
      <c r="Z100" s="30">
        <f t="shared" ca="1" si="146"/>
        <v>48.270231788345328</v>
      </c>
      <c r="AA100" s="30">
        <f t="shared" ca="1" si="146"/>
        <v>48.270231788345328</v>
      </c>
      <c r="AB100" s="30">
        <f t="shared" ca="1" si="146"/>
        <v>48.270231788345328</v>
      </c>
      <c r="AC100" s="30">
        <f t="shared" ca="1" si="146"/>
        <v>48.270231788345328</v>
      </c>
    </row>
    <row r="101" spans="2:29" x14ac:dyDescent="0.25">
      <c r="B101" s="10" t="s">
        <v>21</v>
      </c>
      <c r="C101" s="30">
        <f t="shared" ref="C101" ca="1" si="147">C96</f>
        <v>3287.4701285917636</v>
      </c>
      <c r="D101" s="30">
        <f t="shared" ref="D101:S102" ca="1" si="148">D96</f>
        <v>-4.0083493239010712</v>
      </c>
      <c r="E101" s="30">
        <f t="shared" ca="1" si="148"/>
        <v>-3.5939309710465928</v>
      </c>
      <c r="F101" s="30">
        <f t="shared" ca="1" si="148"/>
        <v>-3.737688640751867</v>
      </c>
      <c r="G101" s="30">
        <f t="shared" ca="1" si="148"/>
        <v>-4.7970035680193455</v>
      </c>
      <c r="H101" s="30">
        <f t="shared" ca="1" si="148"/>
        <v>19.560361222386266</v>
      </c>
      <c r="I101" s="30">
        <f t="shared" ca="1" si="148"/>
        <v>310.85010494926667</v>
      </c>
      <c r="J101" s="30">
        <f t="shared" ca="1" si="148"/>
        <v>383.20229456351836</v>
      </c>
      <c r="K101" s="30">
        <f t="shared" ca="1" si="148"/>
        <v>443.94747432204792</v>
      </c>
      <c r="L101" s="30">
        <f t="shared" ca="1" si="148"/>
        <v>382.53043540992013</v>
      </c>
      <c r="M101" s="30">
        <f t="shared" ca="1" si="148"/>
        <v>494.88761337168688</v>
      </c>
      <c r="N101" s="30">
        <f t="shared" ca="1" si="148"/>
        <v>556.49421671004484</v>
      </c>
      <c r="O101" s="30">
        <f t="shared" ca="1" si="148"/>
        <v>581.45031135018144</v>
      </c>
      <c r="P101" s="30">
        <f t="shared" ca="1" si="148"/>
        <v>567.67485537811035</v>
      </c>
      <c r="Q101" s="30">
        <f t="shared" ca="1" si="148"/>
        <v>661.81040309085154</v>
      </c>
      <c r="R101" s="30">
        <f t="shared" ca="1" si="148"/>
        <v>661.77491614454016</v>
      </c>
      <c r="S101" s="30">
        <f t="shared" ca="1" si="148"/>
        <v>901.16369557190205</v>
      </c>
      <c r="T101" s="30">
        <f t="shared" ca="1" si="145"/>
        <v>792.14353890927839</v>
      </c>
      <c r="U101" s="30">
        <f t="shared" ca="1" si="145"/>
        <v>143.35394771566777</v>
      </c>
      <c r="V101" s="30">
        <f t="shared" ca="1" si="145"/>
        <v>91.867033190366271</v>
      </c>
      <c r="W101" s="30">
        <f t="shared" ca="1" si="145"/>
        <v>72.28824819169283</v>
      </c>
      <c r="X101" s="30">
        <f t="shared" ref="X101:AC101" ca="1" si="149">X96</f>
        <v>22.91083106891945</v>
      </c>
      <c r="Y101" s="30">
        <f t="shared" ca="1" si="149"/>
        <v>22.91083106891945</v>
      </c>
      <c r="Z101" s="30">
        <f t="shared" ca="1" si="149"/>
        <v>22.91083106891945</v>
      </c>
      <c r="AA101" s="30">
        <f t="shared" ca="1" si="149"/>
        <v>22.91083106891945</v>
      </c>
      <c r="AB101" s="30">
        <f t="shared" ca="1" si="149"/>
        <v>22.91083106891945</v>
      </c>
      <c r="AC101" s="30">
        <f t="shared" ca="1" si="149"/>
        <v>22.91083106891945</v>
      </c>
    </row>
    <row r="102" spans="2:29" x14ac:dyDescent="0.25">
      <c r="B102" s="10" t="s">
        <v>1</v>
      </c>
      <c r="C102" s="30">
        <f t="shared" ref="C102" ca="1" si="150">C97</f>
        <v>1402.2838002977323</v>
      </c>
      <c r="D102" s="30">
        <f t="shared" ca="1" si="148"/>
        <v>-4.0083493239010712</v>
      </c>
      <c r="E102" s="30">
        <f t="shared" ca="1" si="145"/>
        <v>-3.5939153877649628</v>
      </c>
      <c r="F102" s="30">
        <f t="shared" ca="1" si="145"/>
        <v>-3.1858619362196645</v>
      </c>
      <c r="G102" s="30">
        <f t="shared" ca="1" si="145"/>
        <v>-4.4015171308429792</v>
      </c>
      <c r="H102" s="30">
        <f t="shared" ca="1" si="145"/>
        <v>2.4473155804088655</v>
      </c>
      <c r="I102" s="30">
        <f t="shared" ca="1" si="145"/>
        <v>-1237.0902787027903</v>
      </c>
      <c r="J102" s="30">
        <f t="shared" ca="1" si="145"/>
        <v>403.63354204886707</v>
      </c>
      <c r="K102" s="30">
        <f t="shared" ca="1" si="145"/>
        <v>399.32052407593233</v>
      </c>
      <c r="L102" s="30">
        <f t="shared" ca="1" si="145"/>
        <v>329.61031370429691</v>
      </c>
      <c r="M102" s="30">
        <f t="shared" ca="1" si="145"/>
        <v>403.83630948587836</v>
      </c>
      <c r="N102" s="30">
        <f t="shared" ca="1" si="145"/>
        <v>428.20107333852991</v>
      </c>
      <c r="O102" s="30">
        <f t="shared" ca="1" si="145"/>
        <v>436.97556845383679</v>
      </c>
      <c r="P102" s="30">
        <f t="shared" ca="1" si="145"/>
        <v>372.09842710700934</v>
      </c>
      <c r="Q102" s="30">
        <f t="shared" ca="1" si="145"/>
        <v>463.54090576122996</v>
      </c>
      <c r="R102" s="30">
        <f t="shared" ca="1" si="145"/>
        <v>448.75972024300972</v>
      </c>
      <c r="S102" s="30">
        <f t="shared" ca="1" si="145"/>
        <v>703.49144367975248</v>
      </c>
      <c r="T102" s="30">
        <f t="shared" ca="1" si="145"/>
        <v>491.2824861604123</v>
      </c>
      <c r="U102" s="30">
        <f t="shared" ca="1" si="145"/>
        <v>-167.06207949864009</v>
      </c>
      <c r="V102" s="30">
        <f t="shared" ca="1" si="145"/>
        <v>2.8884977571318728</v>
      </c>
      <c r="W102" s="30">
        <f t="shared" ca="1" si="145"/>
        <v>-24.766294908659177</v>
      </c>
      <c r="X102" s="30">
        <f t="shared" ref="X102:AC102" ca="1" si="151">X97</f>
        <v>71.181062857264777</v>
      </c>
      <c r="Y102" s="30">
        <f t="shared" ca="1" si="151"/>
        <v>71.181062857264777</v>
      </c>
      <c r="Z102" s="30">
        <f t="shared" ca="1" si="151"/>
        <v>71.181062857264777</v>
      </c>
      <c r="AA102" s="30">
        <f t="shared" ca="1" si="151"/>
        <v>71.181062857264777</v>
      </c>
      <c r="AB102" s="30">
        <f t="shared" ca="1" si="151"/>
        <v>71.181062857264777</v>
      </c>
      <c r="AC102" s="30">
        <f t="shared" ca="1" si="151"/>
        <v>71.181062857264777</v>
      </c>
    </row>
    <row r="104" spans="2:29" x14ac:dyDescent="0.25">
      <c r="C104" s="31"/>
      <c r="G104" s="32"/>
      <c r="H104" s="32"/>
      <c r="I104" s="32"/>
      <c r="J104" s="32"/>
      <c r="K104" s="32"/>
      <c r="L104" s="32"/>
      <c r="M104" s="32"/>
      <c r="N104" s="32"/>
      <c r="O104" s="32"/>
      <c r="P104" s="32"/>
      <c r="Q104" s="32"/>
      <c r="R104" s="32"/>
      <c r="S104" s="32"/>
      <c r="T104" s="32"/>
      <c r="U104" s="32"/>
      <c r="V104" s="32"/>
      <c r="W104" s="32"/>
      <c r="X104" s="32"/>
    </row>
    <row r="105" spans="2:29" x14ac:dyDescent="0.25">
      <c r="C105" s="33"/>
      <c r="D105" s="33"/>
      <c r="E105" s="33"/>
      <c r="F105" s="33"/>
      <c r="G105" s="33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</row>
    <row r="106" spans="2:29" x14ac:dyDescent="0.25">
      <c r="B106" s="34" t="s">
        <v>75</v>
      </c>
      <c r="G106" s="35"/>
    </row>
    <row r="107" spans="2:29" x14ac:dyDescent="0.25">
      <c r="B107" s="10" t="str">
        <f>"ST Compare - "&amp;Delta!D1</f>
        <v>ST Compare - ST Cost Summary -25I.LP.ST.r21.NoCCUS.EP.2409MR.Integrated.166541 (LT. 166541 - 166828) v104.7 less ST Cost Summary -25I.LP.ST.r21.Base.EP.2409MR.Integrated.155766 (LT. 155766 - 157166) v102.4</v>
      </c>
      <c r="C107" s="23"/>
      <c r="D107" s="36"/>
    </row>
    <row r="136" spans="2:24" ht="15.75" x14ac:dyDescent="0.25">
      <c r="B136" s="37" t="s">
        <v>56</v>
      </c>
    </row>
    <row r="137" spans="2:24" ht="15.75" x14ac:dyDescent="0.25">
      <c r="B137" s="38" t="s">
        <v>23</v>
      </c>
      <c r="C137" s="39">
        <f>NPV($C$2,D137:W137)</f>
        <v>-4.787441255542692E-3</v>
      </c>
      <c r="D137" s="23">
        <f>Change!D87-Base!D87</f>
        <v>3.2258064999268754E-4</v>
      </c>
      <c r="E137" s="23">
        <f>Change!E87-Base!E87</f>
        <v>3.2258064999268754E-4</v>
      </c>
      <c r="F137" s="23">
        <f>Change!F87-Base!F87</f>
        <v>-1.0023041600106808E-3</v>
      </c>
      <c r="G137" s="23">
        <f>Change!G87-Base!G87</f>
        <v>6.451613000422185E-4</v>
      </c>
      <c r="H137" s="23">
        <f>Change!H87-Base!H87</f>
        <v>1.4731182899936357E-3</v>
      </c>
      <c r="I137" s="23">
        <f>Change!I87-Base!I87</f>
        <v>-1.263440859986531E-3</v>
      </c>
      <c r="J137" s="23">
        <f>Change!J87-Base!J87</f>
        <v>-1.02380952000658E-3</v>
      </c>
      <c r="K137" s="23">
        <f>Change!K87-Base!K87</f>
        <v>-2.3856878100332324E-3</v>
      </c>
      <c r="L137" s="23">
        <f>Change!L87-Base!L87</f>
        <v>-9.7849463998045394E-4</v>
      </c>
      <c r="M137" s="23">
        <f>Change!M87-Base!M87</f>
        <v>-1.8172043100435076E-3</v>
      </c>
      <c r="N137" s="23">
        <f>Change!N87-Base!N87</f>
        <v>1.3348697001447363E-4</v>
      </c>
      <c r="O137" s="23">
        <f>Change!O87-Base!O87</f>
        <v>-7.8138669999816557E-4</v>
      </c>
      <c r="P137" s="23">
        <f>Change!P87-Base!P87</f>
        <v>3.9170510001440562E-4</v>
      </c>
      <c r="Q137" s="23">
        <f>Change!Q87-Base!Q87</f>
        <v>-1.6712750000351662E-3</v>
      </c>
      <c r="R137" s="23">
        <f>Change!R87-Base!R87</f>
        <v>-1.3333333300238337E-3</v>
      </c>
      <c r="S137" s="23">
        <f>Change!S87-Base!S87</f>
        <v>-3.6092696000196156E-3</v>
      </c>
      <c r="T137" s="23">
        <f>Change!T87-Base!T87</f>
        <v>-8.6021520019130548E-5</v>
      </c>
      <c r="U137" s="23">
        <f>Change!U87-Base!U87</f>
        <v>6.7741936999254904E-4</v>
      </c>
      <c r="V137" s="23">
        <f>Change!V87-Base!V87</f>
        <v>1.2451612900008513E-3</v>
      </c>
      <c r="W137" s="23">
        <f>Change!W87-Base!W87</f>
        <v>1.8129773999930876E-3</v>
      </c>
      <c r="X137" s="23">
        <f>Change!X87-Base!X87</f>
        <v>1.0499999999638021E-3</v>
      </c>
    </row>
    <row r="138" spans="2:24" ht="15.75" x14ac:dyDescent="0.25">
      <c r="B138" s="38" t="s">
        <v>4</v>
      </c>
      <c r="C138" s="39">
        <f t="shared" ref="C138:C146" si="152">NPV($C$2,D138:W138)</f>
        <v>0</v>
      </c>
      <c r="D138" s="23">
        <f>Change!D88-Base!D88</f>
        <v>0</v>
      </c>
      <c r="E138" s="23">
        <f>Change!E88-Base!E88</f>
        <v>0</v>
      </c>
      <c r="F138" s="23">
        <f>Change!F88-Base!F88</f>
        <v>0</v>
      </c>
      <c r="G138" s="23">
        <f>Change!G88-Base!G88</f>
        <v>0</v>
      </c>
      <c r="H138" s="23">
        <f>Change!H88-Base!H88</f>
        <v>0</v>
      </c>
      <c r="I138" s="23">
        <f>Change!I88-Base!I88</f>
        <v>0</v>
      </c>
      <c r="J138" s="23">
        <f>Change!J88-Base!J88</f>
        <v>0</v>
      </c>
      <c r="K138" s="23">
        <f>Change!K88-Base!K88</f>
        <v>0</v>
      </c>
      <c r="L138" s="23">
        <f>Change!L88-Base!L88</f>
        <v>0</v>
      </c>
      <c r="M138" s="23">
        <f>Change!M88-Base!M88</f>
        <v>0</v>
      </c>
      <c r="N138" s="23">
        <f>Change!N88-Base!N88</f>
        <v>0</v>
      </c>
      <c r="O138" s="23">
        <f>Change!O88-Base!O88</f>
        <v>0</v>
      </c>
      <c r="P138" s="23">
        <f>Change!P88-Base!P88</f>
        <v>0</v>
      </c>
      <c r="Q138" s="23">
        <f>Change!Q88-Base!Q88</f>
        <v>0</v>
      </c>
      <c r="R138" s="23">
        <f>Change!R88-Base!R88</f>
        <v>0</v>
      </c>
      <c r="S138" s="23">
        <f>Change!S88-Base!S88</f>
        <v>0</v>
      </c>
      <c r="T138" s="23">
        <f>Change!T88-Base!T88</f>
        <v>0</v>
      </c>
      <c r="U138" s="23">
        <f>Change!U88-Base!U88</f>
        <v>0</v>
      </c>
      <c r="V138" s="23">
        <f>Change!V88-Base!V88</f>
        <v>0</v>
      </c>
      <c r="W138" s="23">
        <f>Change!W88-Base!W88</f>
        <v>0</v>
      </c>
      <c r="X138" s="23">
        <f>Change!X88-Base!X88</f>
        <v>0</v>
      </c>
    </row>
    <row r="139" spans="2:24" ht="15.75" x14ac:dyDescent="0.25">
      <c r="B139" s="38" t="s">
        <v>24</v>
      </c>
      <c r="C139" s="39">
        <f t="shared" si="152"/>
        <v>3779.0640997607302</v>
      </c>
      <c r="D139" s="23">
        <f>Change!D89-Base!D89</f>
        <v>-92.251120794338931</v>
      </c>
      <c r="E139" s="23">
        <f>Change!E89-Base!E89</f>
        <v>-154.95046341844136</v>
      </c>
      <c r="F139" s="23">
        <f>Change!F89-Base!F89</f>
        <v>-140.95747526128071</v>
      </c>
      <c r="G139" s="23">
        <f>Change!G89-Base!G89</f>
        <v>-180.15134369248153</v>
      </c>
      <c r="H139" s="23">
        <f>Change!H89-Base!H89</f>
        <v>-146.97043097644746</v>
      </c>
      <c r="I139" s="23">
        <f>Change!I89-Base!I89</f>
        <v>129.4360835095722</v>
      </c>
      <c r="J139" s="23">
        <f>Change!J89-Base!J89</f>
        <v>315.04983042217191</v>
      </c>
      <c r="K139" s="23">
        <f>Change!K89-Base!K89</f>
        <v>344.61528787819134</v>
      </c>
      <c r="L139" s="23">
        <f>Change!L89-Base!L89</f>
        <v>345.02503563253777</v>
      </c>
      <c r="M139" s="23">
        <f>Change!M89-Base!M89</f>
        <v>587.28745448679092</v>
      </c>
      <c r="N139" s="23">
        <f>Change!N89-Base!N89</f>
        <v>689.56585827807248</v>
      </c>
      <c r="O139" s="23">
        <f>Change!O89-Base!O89</f>
        <v>697.50843834125772</v>
      </c>
      <c r="P139" s="23">
        <f>Change!P89-Base!P89</f>
        <v>822.85025025191862</v>
      </c>
      <c r="Q139" s="23">
        <f>Change!Q89-Base!Q89</f>
        <v>823.37038268466767</v>
      </c>
      <c r="R139" s="23">
        <f>Change!R89-Base!R89</f>
        <v>830.56280530158892</v>
      </c>
      <c r="S139" s="23">
        <f>Change!S89-Base!S89</f>
        <v>1208.0738770061444</v>
      </c>
      <c r="T139" s="23">
        <f>Change!T89-Base!T89</f>
        <v>1338.5600801678656</v>
      </c>
      <c r="U139" s="23">
        <f>Change!U89-Base!U89</f>
        <v>1121.6122816352663</v>
      </c>
      <c r="V139" s="23">
        <f>Change!V89-Base!V89</f>
        <v>566.87459381012741</v>
      </c>
      <c r="W139" s="23">
        <f>Change!W89-Base!W89</f>
        <v>570.85483327950715</v>
      </c>
      <c r="X139" s="23">
        <f>Change!X89-Base!X89</f>
        <v>374.0395814021249</v>
      </c>
    </row>
    <row r="140" spans="2:24" ht="15.75" x14ac:dyDescent="0.25">
      <c r="B140" s="38" t="s">
        <v>25</v>
      </c>
      <c r="C140" s="39">
        <f t="shared" si="152"/>
        <v>-4777.1461901597459</v>
      </c>
      <c r="D140" s="23">
        <f>Change!D90-Base!D90</f>
        <v>0.36223957033917031</v>
      </c>
      <c r="E140" s="23">
        <f>Change!E90-Base!E90</f>
        <v>-8.7750566240174521E-2</v>
      </c>
      <c r="F140" s="23">
        <f>Change!F90-Base!F90</f>
        <v>0.7200011886707216</v>
      </c>
      <c r="G140" s="23">
        <f>Change!G90-Base!G90</f>
        <v>-7.2414730893797241E-3</v>
      </c>
      <c r="H140" s="23">
        <f>Change!H90-Base!H90</f>
        <v>4.0901714356505181</v>
      </c>
      <c r="I140" s="23">
        <f>Change!I90-Base!I90</f>
        <v>32.547266931569538</v>
      </c>
      <c r="J140" s="23">
        <f>Change!J90-Base!J90</f>
        <v>-358.01229641255122</v>
      </c>
      <c r="K140" s="23">
        <f>Change!K90-Base!K90</f>
        <v>-250.71607272787514</v>
      </c>
      <c r="L140" s="23">
        <f>Change!L90-Base!L90</f>
        <v>-38.513801730943669</v>
      </c>
      <c r="M140" s="23">
        <f>Change!M90-Base!M90</f>
        <v>-266.1668988927704</v>
      </c>
      <c r="N140" s="23">
        <f>Change!N90-Base!N90</f>
        <v>-518.79737922922141</v>
      </c>
      <c r="O140" s="23">
        <f>Change!O90-Base!O90</f>
        <v>-694.54030687371414</v>
      </c>
      <c r="P140" s="23">
        <f>Change!P90-Base!P90</f>
        <v>-1127.0092555478841</v>
      </c>
      <c r="Q140" s="23">
        <f>Change!Q90-Base!Q90</f>
        <v>-1061.3017577332648</v>
      </c>
      <c r="R140" s="23">
        <f>Change!R90-Base!R90</f>
        <v>-1057.8844152158417</v>
      </c>
      <c r="S140" s="23">
        <f>Change!S90-Base!S90</f>
        <v>-1012.5930544340299</v>
      </c>
      <c r="T140" s="23">
        <f>Change!T90-Base!T90</f>
        <v>-1413.8203439565259</v>
      </c>
      <c r="U140" s="23">
        <f>Change!U90-Base!U90</f>
        <v>-1607.6368043682778</v>
      </c>
      <c r="V140" s="23">
        <f>Change!V90-Base!V90</f>
        <v>-1599.0077361746553</v>
      </c>
      <c r="W140" s="23">
        <f>Change!W90-Base!W90</f>
        <v>-1371.1275172905116</v>
      </c>
      <c r="X140" s="23">
        <f>Change!X90-Base!X90</f>
        <v>-1360.7020623922072</v>
      </c>
    </row>
    <row r="141" spans="2:24" ht="15.75" x14ac:dyDescent="0.25">
      <c r="B141" s="38" t="s">
        <v>26</v>
      </c>
      <c r="C141" s="39">
        <f t="shared" si="152"/>
        <v>7442.8332166434857</v>
      </c>
      <c r="D141" s="23">
        <f>Change!D91-Base!D91</f>
        <v>-0.27424286996028968</v>
      </c>
      <c r="E141" s="23">
        <f>Change!E91-Base!E91</f>
        <v>-0.39193215847262763</v>
      </c>
      <c r="F141" s="23">
        <f>Change!F91-Base!F91</f>
        <v>0.92123108326632064</v>
      </c>
      <c r="G141" s="23">
        <f>Change!G91-Base!G91</f>
        <v>-3.3624301243617083</v>
      </c>
      <c r="H141" s="23">
        <f>Change!H91-Base!H91</f>
        <v>-338.53175052895313</v>
      </c>
      <c r="I141" s="23">
        <f>Change!I91-Base!I91</f>
        <v>2635.9390480483853</v>
      </c>
      <c r="J141" s="23">
        <f>Change!J91-Base!J91</f>
        <v>2242.1928737940616</v>
      </c>
      <c r="K141" s="23">
        <f>Change!K91-Base!K91</f>
        <v>1445.2634577599092</v>
      </c>
      <c r="L141" s="23">
        <f>Change!L91-Base!L91</f>
        <v>1055.6277552118117</v>
      </c>
      <c r="M141" s="23">
        <f>Change!M91-Base!M91</f>
        <v>1143.8509101162563</v>
      </c>
      <c r="N141" s="23">
        <f>Change!N91-Base!N91</f>
        <v>1129.8623852634191</v>
      </c>
      <c r="O141" s="23">
        <f>Change!O91-Base!O91</f>
        <v>1180.3659344042244</v>
      </c>
      <c r="P141" s="23">
        <f>Change!P91-Base!P91</f>
        <v>663.58822346486704</v>
      </c>
      <c r="Q141" s="23">
        <f>Change!Q91-Base!Q91</f>
        <v>800.62169326169169</v>
      </c>
      <c r="R141" s="23">
        <f>Change!R91-Base!R91</f>
        <v>873.7051079155317</v>
      </c>
      <c r="S141" s="23">
        <f>Change!S91-Base!S91</f>
        <v>788.51966330859432</v>
      </c>
      <c r="T141" s="23">
        <f>Change!T91-Base!T91</f>
        <v>474.76655719291375</v>
      </c>
      <c r="U141" s="23">
        <f>Change!U91-Base!U91</f>
        <v>-259.05428443132405</v>
      </c>
      <c r="V141" s="23">
        <f>Change!V91-Base!V91</f>
        <v>-229.9817453419455</v>
      </c>
      <c r="W141" s="23">
        <f>Change!W91-Base!W91</f>
        <v>-338.10083659008524</v>
      </c>
      <c r="X141" s="23">
        <f>Change!X91-Base!X91</f>
        <v>-85.280724637705134</v>
      </c>
    </row>
    <row r="142" spans="2:24" ht="15.75" x14ac:dyDescent="0.25">
      <c r="B142" s="38" t="s">
        <v>27</v>
      </c>
      <c r="C142" s="39">
        <f t="shared" si="152"/>
        <v>113.53731841788299</v>
      </c>
      <c r="D142" s="23">
        <f>Change!D92-Base!D92</f>
        <v>-9.1375331490780809E-2</v>
      </c>
      <c r="E142" s="23">
        <f>Change!E92-Base!E92</f>
        <v>-2.0825237300996378</v>
      </c>
      <c r="F142" s="23">
        <f>Change!F92-Base!F92</f>
        <v>-0.62366841974017007</v>
      </c>
      <c r="G142" s="23">
        <f>Change!G92-Base!G92</f>
        <v>-3.5511564486696443</v>
      </c>
      <c r="H142" s="23">
        <f>Change!H92-Base!H92</f>
        <v>-0.16708082545028446</v>
      </c>
      <c r="I142" s="23">
        <f>Change!I92-Base!I92</f>
        <v>5.7288504570378791</v>
      </c>
      <c r="J142" s="23">
        <f>Change!J92-Base!J92</f>
        <v>9.730922453142739</v>
      </c>
      <c r="K142" s="23">
        <f>Change!K92-Base!K92</f>
        <v>20.395531932099402</v>
      </c>
      <c r="L142" s="23">
        <f>Change!L92-Base!L92</f>
        <v>26.928316468020057</v>
      </c>
      <c r="M142" s="23">
        <f>Change!M92-Base!M92</f>
        <v>43.567938645075628</v>
      </c>
      <c r="N142" s="23">
        <f>Change!N92-Base!N92</f>
        <v>44.772140956620206</v>
      </c>
      <c r="O142" s="23">
        <f>Change!O92-Base!O92</f>
        <v>36.572344476502622</v>
      </c>
      <c r="P142" s="23">
        <f>Change!P92-Base!P92</f>
        <v>16.867723990921149</v>
      </c>
      <c r="Q142" s="23">
        <f>Change!Q92-Base!Q92</f>
        <v>17.934250786550365</v>
      </c>
      <c r="R142" s="23">
        <f>Change!R92-Base!R92</f>
        <v>9.7050291314099013</v>
      </c>
      <c r="S142" s="23">
        <f>Change!S92-Base!S92</f>
        <v>5.0288156062506459</v>
      </c>
      <c r="T142" s="23">
        <f>Change!T92-Base!T92</f>
        <v>0.70491438161116093</v>
      </c>
      <c r="U142" s="23">
        <f>Change!U92-Base!U92</f>
        <v>-5.0982211833397741</v>
      </c>
      <c r="V142" s="23">
        <f>Change!V92-Base!V92</f>
        <v>-2.0863510791796216</v>
      </c>
      <c r="W142" s="23">
        <f>Change!W92-Base!W92</f>
        <v>-5.3187042425788604</v>
      </c>
      <c r="X142" s="23">
        <f>Change!X92-Base!X92</f>
        <v>-3.2340417472387344</v>
      </c>
    </row>
    <row r="143" spans="2:24" ht="15.75" x14ac:dyDescent="0.25">
      <c r="B143" s="38" t="s">
        <v>28</v>
      </c>
      <c r="C143" s="39">
        <f t="shared" si="152"/>
        <v>-13927.895277819192</v>
      </c>
      <c r="D143" s="23">
        <f>Change!D93-Base!D93</f>
        <v>34.717237351222138</v>
      </c>
      <c r="E143" s="23">
        <f>Change!E93-Base!E93</f>
        <v>30.403130021833931</v>
      </c>
      <c r="F143" s="23">
        <f>Change!F93-Base!F93</f>
        <v>21.07257304891391</v>
      </c>
      <c r="G143" s="23">
        <f>Change!G93-Base!G93</f>
        <v>61.647288799555099</v>
      </c>
      <c r="H143" s="23">
        <f>Change!H93-Base!H93</f>
        <v>-4.6011289439265965</v>
      </c>
      <c r="I143" s="23">
        <f>Change!I93-Base!I93</f>
        <v>-887.34951227873535</v>
      </c>
      <c r="J143" s="23">
        <f>Change!J93-Base!J93</f>
        <v>-2173.7709473798823</v>
      </c>
      <c r="K143" s="23">
        <f>Change!K93-Base!K93</f>
        <v>-1881.5148322176974</v>
      </c>
      <c r="L143" s="23">
        <f>Change!L93-Base!L93</f>
        <v>-1635.3878952034866</v>
      </c>
      <c r="M143" s="23">
        <f>Change!M93-Base!M93</f>
        <v>-2084.1742694817658</v>
      </c>
      <c r="N143" s="23">
        <f>Change!N93-Base!N93</f>
        <v>-2277.0518335617962</v>
      </c>
      <c r="O143" s="23">
        <f>Change!O93-Base!O93</f>
        <v>-2446.5480651476246</v>
      </c>
      <c r="P143" s="23">
        <f>Change!P93-Base!P93</f>
        <v>-2707.7474912191974</v>
      </c>
      <c r="Q143" s="23">
        <f>Change!Q93-Base!Q93</f>
        <v>-3017.5567828121711</v>
      </c>
      <c r="R143" s="23">
        <f>Change!R93-Base!R93</f>
        <v>-2926.7554903294949</v>
      </c>
      <c r="S143" s="23">
        <f>Change!S93-Base!S93</f>
        <v>-2421.8998876571131</v>
      </c>
      <c r="T143" s="23">
        <f>Change!T93-Base!T93</f>
        <v>-2306.2739188793203</v>
      </c>
      <c r="U143" s="23">
        <f>Change!U93-Base!U93</f>
        <v>-1691.9257901828096</v>
      </c>
      <c r="V143" s="23">
        <f>Change!V93-Base!V93</f>
        <v>-1118.412155833299</v>
      </c>
      <c r="W143" s="23">
        <f>Change!W93-Base!W93</f>
        <v>-882.39227331867733</v>
      </c>
      <c r="X143" s="23">
        <f>Change!X93-Base!X93</f>
        <v>-966.55654067735304</v>
      </c>
    </row>
    <row r="144" spans="2:24" ht="15.75" x14ac:dyDescent="0.25">
      <c r="B144" s="38" t="s">
        <v>29</v>
      </c>
      <c r="C144" s="39">
        <f t="shared" si="152"/>
        <v>0</v>
      </c>
      <c r="D144" s="23">
        <f>Change!D94-Base!D94</f>
        <v>0</v>
      </c>
      <c r="E144" s="23">
        <f>Change!E94-Base!E94</f>
        <v>0</v>
      </c>
      <c r="F144" s="23">
        <f>Change!F94-Base!F94</f>
        <v>0</v>
      </c>
      <c r="G144" s="23">
        <f>Change!G94-Base!G94</f>
        <v>0</v>
      </c>
      <c r="H144" s="23">
        <f>Change!H94-Base!H94</f>
        <v>0</v>
      </c>
      <c r="I144" s="23">
        <f>Change!I94-Base!I94</f>
        <v>0</v>
      </c>
      <c r="J144" s="23">
        <f>Change!J94-Base!J94</f>
        <v>0</v>
      </c>
      <c r="K144" s="23">
        <f>Change!K94-Base!K94</f>
        <v>0</v>
      </c>
      <c r="L144" s="23">
        <f>Change!L94-Base!L94</f>
        <v>0</v>
      </c>
      <c r="M144" s="23">
        <f>Change!M94-Base!M94</f>
        <v>0</v>
      </c>
      <c r="N144" s="23">
        <f>Change!N94-Base!N94</f>
        <v>0</v>
      </c>
      <c r="O144" s="23">
        <f>Change!O94-Base!O94</f>
        <v>0</v>
      </c>
      <c r="P144" s="23">
        <f>Change!P94-Base!P94</f>
        <v>0</v>
      </c>
      <c r="Q144" s="23">
        <f>Change!Q94-Base!Q94</f>
        <v>0</v>
      </c>
      <c r="R144" s="23">
        <f>Change!R94-Base!R94</f>
        <v>0</v>
      </c>
      <c r="S144" s="23">
        <f>Change!S94-Base!S94</f>
        <v>0</v>
      </c>
      <c r="T144" s="23">
        <f>Change!T94-Base!T94</f>
        <v>0</v>
      </c>
      <c r="U144" s="23">
        <f>Change!U94-Base!U94</f>
        <v>0</v>
      </c>
      <c r="V144" s="23">
        <f>Change!V94-Base!V94</f>
        <v>0</v>
      </c>
      <c r="W144" s="23">
        <f>Change!W94-Base!W94</f>
        <v>0</v>
      </c>
      <c r="X144" s="23">
        <f>Change!X94-Base!X94</f>
        <v>0</v>
      </c>
    </row>
    <row r="145" spans="2:24" ht="15.75" x14ac:dyDescent="0.25">
      <c r="B145" s="38" t="s">
        <v>30</v>
      </c>
      <c r="C145" s="39">
        <f t="shared" si="152"/>
        <v>0</v>
      </c>
      <c r="D145" s="23">
        <f>Change!D95-Base!D95</f>
        <v>0</v>
      </c>
      <c r="E145" s="23">
        <f>Change!E95-Base!E95</f>
        <v>0</v>
      </c>
      <c r="F145" s="23">
        <f>Change!F95-Base!F95</f>
        <v>0</v>
      </c>
      <c r="G145" s="23">
        <f>Change!G95-Base!G95</f>
        <v>0</v>
      </c>
      <c r="H145" s="23">
        <f>Change!H95-Base!H95</f>
        <v>0</v>
      </c>
      <c r="I145" s="23">
        <f>Change!I95-Base!I95</f>
        <v>0</v>
      </c>
      <c r="J145" s="23">
        <f>Change!J95-Base!J95</f>
        <v>0</v>
      </c>
      <c r="K145" s="23">
        <f>Change!K95-Base!K95</f>
        <v>0</v>
      </c>
      <c r="L145" s="23">
        <f>Change!L95-Base!L95</f>
        <v>0</v>
      </c>
      <c r="M145" s="23">
        <f>Change!M95-Base!M95</f>
        <v>0</v>
      </c>
      <c r="N145" s="23">
        <f>Change!N95-Base!N95</f>
        <v>0</v>
      </c>
      <c r="O145" s="23">
        <f>Change!O95-Base!O95</f>
        <v>0</v>
      </c>
      <c r="P145" s="23">
        <f>Change!P95-Base!P95</f>
        <v>0</v>
      </c>
      <c r="Q145" s="23">
        <f>Change!Q95-Base!Q95</f>
        <v>0</v>
      </c>
      <c r="R145" s="23">
        <f>Change!R95-Base!R95</f>
        <v>0</v>
      </c>
      <c r="S145" s="23">
        <f>Change!S95-Base!S95</f>
        <v>0</v>
      </c>
      <c r="T145" s="23">
        <f>Change!T95-Base!T95</f>
        <v>0</v>
      </c>
      <c r="U145" s="23">
        <f>Change!U95-Base!U95</f>
        <v>0</v>
      </c>
      <c r="V145" s="23">
        <f>Change!V95-Base!V95</f>
        <v>0</v>
      </c>
      <c r="W145" s="23">
        <f>Change!W95-Base!W95</f>
        <v>0</v>
      </c>
      <c r="X145" s="23">
        <f>Change!X95-Base!X95</f>
        <v>0</v>
      </c>
    </row>
    <row r="146" spans="2:24" ht="15.75" x14ac:dyDescent="0.25">
      <c r="B146" s="40" t="s">
        <v>1</v>
      </c>
      <c r="C146" s="39">
        <f t="shared" si="152"/>
        <v>0</v>
      </c>
      <c r="D146" s="23">
        <f>Change!D96-Base!D96</f>
        <v>0</v>
      </c>
      <c r="E146" s="23">
        <f>Change!E96-Base!E96</f>
        <v>0</v>
      </c>
      <c r="F146" s="23">
        <f>Change!F96-Base!F96</f>
        <v>0</v>
      </c>
      <c r="G146" s="23">
        <f>Change!G96-Base!G96</f>
        <v>0</v>
      </c>
      <c r="H146" s="23">
        <f>Change!H96-Base!H96</f>
        <v>0</v>
      </c>
      <c r="I146" s="23">
        <f>Change!I96-Base!I96</f>
        <v>0</v>
      </c>
      <c r="J146" s="23">
        <f>Change!J96-Base!J96</f>
        <v>0</v>
      </c>
      <c r="K146" s="23">
        <f>Change!K96-Base!K96</f>
        <v>0</v>
      </c>
      <c r="L146" s="23">
        <f>Change!L96-Base!L96</f>
        <v>0</v>
      </c>
      <c r="M146" s="23">
        <f>Change!M96-Base!M96</f>
        <v>0</v>
      </c>
      <c r="N146" s="23">
        <f>Change!N96-Base!N96</f>
        <v>0</v>
      </c>
      <c r="O146" s="23">
        <f>Change!O96-Base!O96</f>
        <v>0</v>
      </c>
      <c r="P146" s="23">
        <f>Change!P96-Base!P96</f>
        <v>0</v>
      </c>
      <c r="Q146" s="23">
        <f>Change!Q96-Base!Q96</f>
        <v>0</v>
      </c>
      <c r="R146" s="23">
        <f>Change!R96-Base!R96</f>
        <v>0</v>
      </c>
      <c r="S146" s="23">
        <f>Change!S96-Base!S96</f>
        <v>0</v>
      </c>
      <c r="T146" s="23">
        <f>Change!T96-Base!T96</f>
        <v>0</v>
      </c>
      <c r="U146" s="23">
        <f>Change!U96-Base!U96</f>
        <v>0</v>
      </c>
      <c r="V146" s="23">
        <f>Change!V96-Base!V96</f>
        <v>0</v>
      </c>
      <c r="W146" s="23">
        <f>Change!W96-Base!W96</f>
        <v>0</v>
      </c>
      <c r="X146" s="23">
        <f>Change!X96-Base!X96</f>
        <v>0</v>
      </c>
    </row>
    <row r="147" spans="2:24" x14ac:dyDescent="0.25">
      <c r="C147" s="23"/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D92BFE-B186-4A7B-BD96-645C83645EC1}">
  <sheetPr codeName="Sheet2"/>
  <dimension ref="A1:X105"/>
  <sheetViews>
    <sheetView showGridLines="0" zoomScaleNormal="100" workbookViewId="0"/>
  </sheetViews>
  <sheetFormatPr defaultColWidth="9.28515625" defaultRowHeight="15" outlineLevelRow="1" x14ac:dyDescent="0.25"/>
  <cols>
    <col min="1" max="1" width="4" style="41" bestFit="1" customWidth="1"/>
    <col min="2" max="2" width="43.42578125" style="10" bestFit="1" customWidth="1"/>
    <col min="3" max="3" width="19.42578125" style="10" customWidth="1"/>
    <col min="4" max="24" width="11.42578125" style="10" customWidth="1"/>
    <col min="25" max="25" width="3.7109375" style="10" customWidth="1"/>
    <col min="26" max="26" width="12.42578125" style="10" customWidth="1"/>
    <col min="27" max="27" width="7.42578125" style="10" customWidth="1"/>
    <col min="28" max="28" width="4.28515625" style="10" customWidth="1"/>
    <col min="29" max="29" width="18" style="10" customWidth="1"/>
    <col min="30" max="30" width="15.42578125" style="10" customWidth="1"/>
    <col min="31" max="31" width="3.28515625" style="10" customWidth="1"/>
    <col min="32" max="32" width="23.7109375" style="10" customWidth="1"/>
    <col min="33" max="34" width="13" style="10" customWidth="1"/>
    <col min="35" max="35" width="41.42578125" style="10" customWidth="1"/>
    <col min="36" max="36" width="35.28515625" style="10" customWidth="1"/>
    <col min="37" max="16384" width="9.28515625" style="10"/>
  </cols>
  <sheetData>
    <row r="1" spans="1:24" ht="21" thickBot="1" x14ac:dyDescent="0.35">
      <c r="C1" s="14" t="str">
        <f>Base!C1</f>
        <v>Discount Rate</v>
      </c>
      <c r="D1" s="42" t="str">
        <f>ChangeStudyName&amp;" less "&amp;BaseStudyName</f>
        <v>ST Cost Summary -25I.LP.ST.r21.NoCCUS.EP.2409MR.Integrated.166541 (LT. 166541 - 166828) v104.7 less ST Cost Summary -25I.LP.ST.r21.Base.EP.2409MR.Integrated.155766 (LT. 155766 - 157166) v102.4</v>
      </c>
    </row>
    <row r="2" spans="1:24" ht="15.75" thickBot="1" x14ac:dyDescent="0.3">
      <c r="C2" s="15">
        <f>Base!C2</f>
        <v>6.3799999999999996E-2</v>
      </c>
    </row>
    <row r="5" spans="1:24" x14ac:dyDescent="0.25">
      <c r="B5" s="1" t="s">
        <v>2</v>
      </c>
      <c r="C5" s="2" t="str">
        <f>Base!C5</f>
        <v>NPV</v>
      </c>
      <c r="D5" s="3">
        <f>Base!D5</f>
        <v>2025</v>
      </c>
      <c r="E5" s="3">
        <f>Base!E5</f>
        <v>2026</v>
      </c>
      <c r="F5" s="3">
        <f>Base!F5</f>
        <v>2027</v>
      </c>
      <c r="G5" s="3">
        <f>Base!G5</f>
        <v>2028</v>
      </c>
      <c r="H5" s="3">
        <f>Base!H5</f>
        <v>2029</v>
      </c>
      <c r="I5" s="3">
        <f>Base!I5</f>
        <v>2030</v>
      </c>
      <c r="J5" s="3">
        <f>Base!J5</f>
        <v>2031</v>
      </c>
      <c r="K5" s="3">
        <f>Base!K5</f>
        <v>2032</v>
      </c>
      <c r="L5" s="3">
        <f>Base!L5</f>
        <v>2033</v>
      </c>
      <c r="M5" s="3">
        <f>Base!M5</f>
        <v>2034</v>
      </c>
      <c r="N5" s="3">
        <f>Base!N5</f>
        <v>2035</v>
      </c>
      <c r="O5" s="3">
        <f>Base!O5</f>
        <v>2036</v>
      </c>
      <c r="P5" s="3">
        <f>Base!P5</f>
        <v>2037</v>
      </c>
      <c r="Q5" s="3">
        <f>Base!Q5</f>
        <v>2038</v>
      </c>
      <c r="R5" s="3">
        <f>Base!R5</f>
        <v>2039</v>
      </c>
      <c r="S5" s="3">
        <f>Base!S5</f>
        <v>2040</v>
      </c>
      <c r="T5" s="3">
        <f>Base!T5</f>
        <v>2041</v>
      </c>
      <c r="U5" s="3">
        <f>Base!U5</f>
        <v>2042</v>
      </c>
      <c r="V5" s="3">
        <f>Base!V5</f>
        <v>2043</v>
      </c>
      <c r="W5" s="3">
        <f>Base!W5</f>
        <v>2044</v>
      </c>
      <c r="X5" s="3">
        <f>Base!X5</f>
        <v>2045</v>
      </c>
    </row>
    <row r="7" spans="1:24" ht="15.75" x14ac:dyDescent="0.25">
      <c r="A7" s="41">
        <v>1</v>
      </c>
      <c r="B7" s="7" t="s">
        <v>76</v>
      </c>
      <c r="C7" s="8">
        <f>IFERROR(Change!C7-Base!C7,"")</f>
        <v>1130.1415221860061</v>
      </c>
      <c r="D7" s="8">
        <f>IFERROR(Change!D7-Base!D7,"")</f>
        <v>5.0655838742831065</v>
      </c>
      <c r="E7" s="8">
        <f>IFERROR(Change!E7-Base!E7,"")</f>
        <v>8.267674533952345</v>
      </c>
      <c r="F7" s="8">
        <f>IFERROR(Change!F7-Base!F7,"")</f>
        <v>7.5616056603973902</v>
      </c>
      <c r="G7" s="8">
        <f>IFERROR(Change!G7-Base!G7,"")</f>
        <v>10.126651861799019</v>
      </c>
      <c r="H7" s="8">
        <f>IFERROR(Change!H7-Base!H7,"")</f>
        <v>14.471637115485237</v>
      </c>
      <c r="I7" s="8">
        <f>IFERROR(Change!I7-Base!I7,"")</f>
        <v>187.20399156682305</v>
      </c>
      <c r="J7" s="8">
        <f>IFERROR(Change!J7-Base!J7,"")</f>
        <v>100.20839886810185</v>
      </c>
      <c r="K7" s="8">
        <f>IFERROR(Change!K7-Base!K7,"")</f>
        <v>191.66189551611336</v>
      </c>
      <c r="L7" s="8">
        <f>IFERROR(Change!L7-Base!L7,"")</f>
        <v>125.14379927962574</v>
      </c>
      <c r="M7" s="8">
        <f>IFERROR(Change!M7-Base!M7,"")</f>
        <v>237.28859982516005</v>
      </c>
      <c r="N7" s="8">
        <f>IFERROR(Change!N7-Base!N7,"")</f>
        <v>228.5334055150505</v>
      </c>
      <c r="O7" s="8">
        <f>IFERROR(Change!O7-Base!O7,"")</f>
        <v>239.62087884370141</v>
      </c>
      <c r="P7" s="8">
        <f>IFERROR(Change!P7-Base!P7,"")</f>
        <v>161.57198076599164</v>
      </c>
      <c r="Q7" s="8">
        <f>IFERROR(Change!Q7-Base!Q7,"")</f>
        <v>242.1625658506766</v>
      </c>
      <c r="R7" s="8">
        <f>IFERROR(Change!R7-Base!R7,"")</f>
        <v>233.16035553159119</v>
      </c>
      <c r="S7" s="8">
        <f>IFERROR(Change!S7-Base!S7,"")</f>
        <v>299.41815987740307</v>
      </c>
      <c r="T7" s="8">
        <f>IFERROR(Change!T7-Base!T7,"")</f>
        <v>220.92002148198213</v>
      </c>
      <c r="U7" s="8">
        <f>IFERROR(Change!U7-Base!U7,"")</f>
        <v>-310.6693228284326</v>
      </c>
      <c r="V7" s="8">
        <f>IFERROR(Change!V7-Base!V7,"")</f>
        <v>1.1990451605500052E-2</v>
      </c>
      <c r="W7" s="8">
        <f>IFERROR(Change!W7-Base!W7,"")</f>
        <v>1.5967162804719992E-2</v>
      </c>
      <c r="X7" s="8">
        <f>IFERROR(Change!X7-Base!X7,"")</f>
        <v>1.2761800973520199E-2</v>
      </c>
    </row>
    <row r="8" spans="1:24" ht="15.75" outlineLevel="1" x14ac:dyDescent="0.25">
      <c r="B8" s="4" t="s">
        <v>77</v>
      </c>
      <c r="C8" s="6">
        <f>IFERROR(Change!C8-Base!C8,"")</f>
        <v>-0.63114646699091281</v>
      </c>
      <c r="D8" s="43">
        <f>IFERROR(Change!D8-Base!D8,"")</f>
        <v>0.19282098371697742</v>
      </c>
      <c r="E8" s="43">
        <f>IFERROR(Change!E8-Base!E8,"")</f>
        <v>0.28813458118958124</v>
      </c>
      <c r="F8" s="43">
        <f>IFERROR(Change!F8-Base!F8,"")</f>
        <v>0.27823157449343938</v>
      </c>
      <c r="G8" s="43">
        <f>IFERROR(Change!G8-Base!G8,"")</f>
        <v>0.3589240319598872</v>
      </c>
      <c r="H8" s="43">
        <f>IFERROR(Change!H8-Base!H8,"")</f>
        <v>0.65800837691799074</v>
      </c>
      <c r="I8" s="43">
        <f>IFERROR(Change!I8-Base!I8,"")</f>
        <v>-0.13925388794202753</v>
      </c>
      <c r="J8" s="43">
        <f>IFERROR(Change!J8-Base!J8,"")</f>
        <v>-3.0369391996300985</v>
      </c>
      <c r="K8" s="43">
        <f>IFERROR(Change!K8-Base!K8,"")</f>
        <v>3.7843808040999901E-4</v>
      </c>
      <c r="L8" s="43">
        <f>IFERROR(Change!L8-Base!L8,"")</f>
        <v>3.1463840149000086E-4</v>
      </c>
      <c r="M8" s="43">
        <f>IFERROR(Change!M8-Base!M8,"")</f>
        <v>5.8754291719999904E-4</v>
      </c>
      <c r="N8" s="43">
        <f>IFERROR(Change!N8-Base!N8,"")</f>
        <v>7.1261673684999954E-4</v>
      </c>
      <c r="O8" s="43">
        <f>IFERROR(Change!O8-Base!O8,"")</f>
        <v>7.2296226732000007E-4</v>
      </c>
      <c r="P8" s="43">
        <f>IFERROR(Change!P8-Base!P8,"")</f>
        <v>1.0570055973500017E-3</v>
      </c>
      <c r="Q8" s="43">
        <f>IFERROR(Change!Q8-Base!Q8,"")</f>
        <v>1.2250830417099984E-3</v>
      </c>
      <c r="R8" s="43">
        <f>IFERROR(Change!R8-Base!R8,"")</f>
        <v>1.2647131325399996E-3</v>
      </c>
      <c r="S8" s="43">
        <f>IFERROR(Change!S8-Base!S8,"")</f>
        <v>1.0638648103399994E-3</v>
      </c>
      <c r="T8" s="43">
        <f>IFERROR(Change!T8-Base!T8,"")</f>
        <v>1.1932190341000003E-3</v>
      </c>
      <c r="U8" s="43">
        <f>IFERROR(Change!U8-Base!U8,"")</f>
        <v>9.3303591796000188E-4</v>
      </c>
      <c r="V8" s="43">
        <f>IFERROR(Change!V8-Base!V8,"")</f>
        <v>5.688819393900018E-4</v>
      </c>
      <c r="W8" s="43">
        <f>IFERROR(Change!W8-Base!W8,"")</f>
        <v>4.5668446732999822E-4</v>
      </c>
      <c r="X8" s="43">
        <f>IFERROR(Change!X8-Base!X8,"")</f>
        <v>5.0178180669000275E-4</v>
      </c>
    </row>
    <row r="9" spans="1:24" ht="15.75" outlineLevel="1" x14ac:dyDescent="0.25">
      <c r="B9" s="5" t="s">
        <v>78</v>
      </c>
      <c r="C9" s="44">
        <f>IFERROR(Change!C9-Base!C9,"")</f>
        <v>-20.207520846981879</v>
      </c>
      <c r="D9" s="45">
        <f>IFERROR(Change!D9-Base!D9,"")</f>
        <v>0</v>
      </c>
      <c r="E9" s="45">
        <f>IFERROR(Change!E9-Base!E9,"")</f>
        <v>0</v>
      </c>
      <c r="F9" s="45">
        <f>IFERROR(Change!F9-Base!F9,"")</f>
        <v>0</v>
      </c>
      <c r="G9" s="45">
        <f>IFERROR(Change!G9-Base!G9,"")</f>
        <v>0</v>
      </c>
      <c r="H9" s="45">
        <f>IFERROR(Change!H9-Base!H9,"")</f>
        <v>-1.8576292431969534</v>
      </c>
      <c r="I9" s="45">
        <f>IFERROR(Change!I9-Base!I9,"")</f>
        <v>0</v>
      </c>
      <c r="J9" s="45">
        <f>IFERROR(Change!J9-Base!J9,"")</f>
        <v>-29.053147626885327</v>
      </c>
      <c r="K9" s="45">
        <f>IFERROR(Change!K9-Base!K9,"")</f>
        <v>0</v>
      </c>
      <c r="L9" s="45">
        <f>IFERROR(Change!L9-Base!L9,"")</f>
        <v>0</v>
      </c>
      <c r="M9" s="45">
        <f>IFERROR(Change!M9-Base!M9,"")</f>
        <v>0</v>
      </c>
      <c r="N9" s="45">
        <f>IFERROR(Change!N9-Base!N9,"")</f>
        <v>0</v>
      </c>
      <c r="O9" s="45">
        <f>IFERROR(Change!O9-Base!O9,"")</f>
        <v>0</v>
      </c>
      <c r="P9" s="45">
        <f>IFERROR(Change!P9-Base!P9,"")</f>
        <v>0</v>
      </c>
      <c r="Q9" s="45">
        <f>IFERROR(Change!Q9-Base!Q9,"")</f>
        <v>0</v>
      </c>
      <c r="R9" s="45">
        <f>IFERROR(Change!R9-Base!R9,"")</f>
        <v>0</v>
      </c>
      <c r="S9" s="45">
        <f>IFERROR(Change!S9-Base!S9,"")</f>
        <v>0</v>
      </c>
      <c r="T9" s="45">
        <f>IFERROR(Change!T9-Base!T9,"")</f>
        <v>0</v>
      </c>
      <c r="U9" s="45">
        <f>IFERROR(Change!U9-Base!U9,"")</f>
        <v>0</v>
      </c>
      <c r="V9" s="45">
        <f>IFERROR(Change!V9-Base!V9,"")</f>
        <v>0</v>
      </c>
      <c r="W9" s="45">
        <f>IFERROR(Change!W9-Base!W9,"")</f>
        <v>0</v>
      </c>
      <c r="X9" s="45">
        <f>IFERROR(Change!X9-Base!X9,"")</f>
        <v>0</v>
      </c>
    </row>
    <row r="10" spans="1:24" ht="15.75" outlineLevel="1" x14ac:dyDescent="0.25">
      <c r="B10" s="5" t="s">
        <v>79</v>
      </c>
      <c r="C10" s="44">
        <f>IFERROR(Change!C10-Base!C10,"")</f>
        <v>-1394.315650141016</v>
      </c>
      <c r="D10" s="45">
        <f>IFERROR(Change!D10-Base!D10,"")</f>
        <v>0</v>
      </c>
      <c r="E10" s="45">
        <f>IFERROR(Change!E10-Base!E10,"")</f>
        <v>0</v>
      </c>
      <c r="F10" s="45">
        <f>IFERROR(Change!F10-Base!F10,"")</f>
        <v>0</v>
      </c>
      <c r="G10" s="45">
        <f>IFERROR(Change!G10-Base!G10,"")</f>
        <v>0</v>
      </c>
      <c r="H10" s="45">
        <f>IFERROR(Change!H10-Base!H10,"")</f>
        <v>0</v>
      </c>
      <c r="I10" s="45">
        <f>IFERROR(Change!I10-Base!I10,"")</f>
        <v>-221.9745198727561</v>
      </c>
      <c r="J10" s="45">
        <f>IFERROR(Change!J10-Base!J10,"")</f>
        <v>-234.48884866208996</v>
      </c>
      <c r="K10" s="45">
        <f>IFERROR(Change!K10-Base!K10,"")</f>
        <v>-227.37645037906415</v>
      </c>
      <c r="L10" s="45">
        <f>IFERROR(Change!L10-Base!L10,"")</f>
        <v>-238.13031041228513</v>
      </c>
      <c r="M10" s="45">
        <f>IFERROR(Change!M10-Base!M10,"")</f>
        <v>-193.10592517077441</v>
      </c>
      <c r="N10" s="45">
        <f>IFERROR(Change!N10-Base!N10,"")</f>
        <v>-207.18480687534881</v>
      </c>
      <c r="O10" s="45">
        <f>IFERROR(Change!O10-Base!O10,"")</f>
        <v>-200.75534587389683</v>
      </c>
      <c r="P10" s="45">
        <f>IFERROR(Change!P10-Base!P10,"")</f>
        <v>-215.97921011851636</v>
      </c>
      <c r="Q10" s="45">
        <f>IFERROR(Change!Q10-Base!Q10,"")</f>
        <v>-209.04811072534787</v>
      </c>
      <c r="R10" s="45">
        <f>IFERROR(Change!R10-Base!R10,"")</f>
        <v>-224.71244246241201</v>
      </c>
      <c r="S10" s="45">
        <f>IFERROR(Change!S10-Base!S10,"")</f>
        <v>-216.75485096512594</v>
      </c>
      <c r="T10" s="45">
        <f>IFERROR(Change!T10-Base!T10,"")</f>
        <v>-233.31498321073218</v>
      </c>
      <c r="U10" s="45">
        <f>IFERROR(Change!U10-Base!U10,"")</f>
        <v>-224.77025256465467</v>
      </c>
      <c r="V10" s="45">
        <f>IFERROR(Change!V10-Base!V10,"")</f>
        <v>0</v>
      </c>
      <c r="W10" s="45">
        <f>IFERROR(Change!W10-Base!W10,"")</f>
        <v>0</v>
      </c>
      <c r="X10" s="45">
        <f>IFERROR(Change!X10-Base!X10,"")</f>
        <v>0</v>
      </c>
    </row>
    <row r="11" spans="1:24" ht="15.75" outlineLevel="1" x14ac:dyDescent="0.25">
      <c r="B11" s="5" t="s">
        <v>80</v>
      </c>
      <c r="C11" s="44">
        <f>IFERROR(Change!C11-Base!C11,"")</f>
        <v>-274.54635551940027</v>
      </c>
      <c r="D11" s="45">
        <f>IFERROR(Change!D11-Base!D11,"")</f>
        <v>0</v>
      </c>
      <c r="E11" s="45">
        <f>IFERROR(Change!E11-Base!E11,"")</f>
        <v>0</v>
      </c>
      <c r="F11" s="45">
        <f>IFERROR(Change!F11-Base!F11,"")</f>
        <v>0</v>
      </c>
      <c r="G11" s="45">
        <f>IFERROR(Change!G11-Base!G11,"")</f>
        <v>0</v>
      </c>
      <c r="H11" s="45">
        <f>IFERROR(Change!H11-Base!H11,"")</f>
        <v>0</v>
      </c>
      <c r="I11" s="45">
        <f>IFERROR(Change!I11-Base!I11,"")</f>
        <v>-48.428826897185466</v>
      </c>
      <c r="J11" s="45">
        <f>IFERROR(Change!J11-Base!J11,"")</f>
        <v>-49.366341520848408</v>
      </c>
      <c r="K11" s="45">
        <f>IFERROR(Change!K11-Base!K11,"")</f>
        <v>-50.309441549389767</v>
      </c>
      <c r="L11" s="45">
        <f>IFERROR(Change!L11-Base!L11,"")</f>
        <v>-43.83686971325254</v>
      </c>
      <c r="M11" s="45">
        <f>IFERROR(Change!M11-Base!M11,"")</f>
        <v>-52.403331145954468</v>
      </c>
      <c r="N11" s="45">
        <f>IFERROR(Change!N11-Base!N11,"")</f>
        <v>-53.414589366823748</v>
      </c>
      <c r="O11" s="45">
        <f>IFERROR(Change!O11-Base!O11,"")</f>
        <v>-54.267490495365685</v>
      </c>
      <c r="P11" s="45">
        <f>IFERROR(Change!P11-Base!P11,"")</f>
        <v>-46.751057880414841</v>
      </c>
      <c r="Q11" s="45">
        <f>IFERROR(Change!Q11-Base!Q11,"")</f>
        <v>-56.273126818487349</v>
      </c>
      <c r="R11" s="45">
        <f>IFERROR(Change!R11-Base!R11,"")</f>
        <v>-57.371417820837074</v>
      </c>
      <c r="S11" s="45">
        <f>IFERROR(Change!S11-Base!S11,"")</f>
        <v>-5.9817679912274651</v>
      </c>
      <c r="T11" s="45">
        <f>IFERROR(Change!T11-Base!T11,"")</f>
        <v>-5.34420909831901</v>
      </c>
      <c r="U11" s="45">
        <f>IFERROR(Change!U11-Base!U11,"")</f>
        <v>-2.489190491480159</v>
      </c>
      <c r="V11" s="45">
        <f>IFERROR(Change!V11-Base!V11,"")</f>
        <v>8.5401133589999012E-5</v>
      </c>
      <c r="W11" s="45">
        <f>IFERROR(Change!W11-Base!W11,"")</f>
        <v>2.9042321745000044E-4</v>
      </c>
      <c r="X11" s="45">
        <f>IFERROR(Change!X11-Base!X11,"")</f>
        <v>2.428099056600002E-4</v>
      </c>
    </row>
    <row r="12" spans="1:24" ht="15.75" outlineLevel="1" x14ac:dyDescent="0.25">
      <c r="B12" s="5" t="s">
        <v>109</v>
      </c>
      <c r="C12" s="44">
        <f>IFERROR(Change!C12-Base!C12,"")</f>
        <v>3838.4332649506582</v>
      </c>
      <c r="D12" s="45">
        <f>IFERROR(Change!D12-Base!D12,"")</f>
        <v>0</v>
      </c>
      <c r="E12" s="45">
        <f>IFERROR(Change!E12-Base!E12,"")</f>
        <v>0</v>
      </c>
      <c r="F12" s="45">
        <f>IFERROR(Change!F12-Base!F12,"")</f>
        <v>0</v>
      </c>
      <c r="G12" s="45">
        <f>IFERROR(Change!G12-Base!G12,"")</f>
        <v>0</v>
      </c>
      <c r="H12" s="45">
        <f>IFERROR(Change!H12-Base!H12,"")</f>
        <v>0</v>
      </c>
      <c r="I12" s="45">
        <f>IFERROR(Change!I12-Base!I12,"")</f>
        <v>611.19339739679356</v>
      </c>
      <c r="J12" s="45">
        <f>IFERROR(Change!J12-Base!J12,"")</f>
        <v>620.28544280027756</v>
      </c>
      <c r="K12" s="45">
        <f>IFERROR(Change!K12-Base!K12,"")</f>
        <v>629.33744844137505</v>
      </c>
      <c r="L12" s="45">
        <f>IFERROR(Change!L12-Base!L12,"")</f>
        <v>547.69242460005842</v>
      </c>
      <c r="M12" s="45">
        <f>IFERROR(Change!M12-Base!M12,"")</f>
        <v>650.60340277169655</v>
      </c>
      <c r="N12" s="45">
        <f>IFERROR(Change!N12-Base!N12,"")</f>
        <v>660.81249140728846</v>
      </c>
      <c r="O12" s="45">
        <f>IFERROR(Change!O12-Base!O12,"")</f>
        <v>669.83598665111219</v>
      </c>
      <c r="P12" s="45">
        <f>IFERROR(Change!P12-Base!P12,"")</f>
        <v>576.5004312461034</v>
      </c>
      <c r="Q12" s="45">
        <f>IFERROR(Change!Q12-Base!Q12,"")</f>
        <v>690.91348597501178</v>
      </c>
      <c r="R12" s="45">
        <f>IFERROR(Change!R12-Base!R12,"")</f>
        <v>703.14658480212893</v>
      </c>
      <c r="S12" s="45">
        <f>IFERROR(Change!S12-Base!S12,"")</f>
        <v>714.24781715819995</v>
      </c>
      <c r="T12" s="45">
        <f>IFERROR(Change!T12-Base!T12,"")</f>
        <v>630.87008487340472</v>
      </c>
      <c r="U12" s="45">
        <f>IFERROR(Change!U12-Base!U12,"")</f>
        <v>-8.4231963289993494E-5</v>
      </c>
      <c r="V12" s="45">
        <f>IFERROR(Change!V12-Base!V12,"")</f>
        <v>0</v>
      </c>
      <c r="W12" s="45">
        <f>IFERROR(Change!W12-Base!W12,"")</f>
        <v>0</v>
      </c>
      <c r="X12" s="45">
        <f>IFERROR(Change!X12-Base!X12,"")</f>
        <v>0</v>
      </c>
    </row>
    <row r="13" spans="1:24" ht="15.75" outlineLevel="1" x14ac:dyDescent="0.25">
      <c r="B13" s="5" t="s">
        <v>31</v>
      </c>
      <c r="C13" s="44">
        <f>IFERROR(Change!C13-Base!C13,"")</f>
        <v>-985.45197600801976</v>
      </c>
      <c r="D13" s="45">
        <f>IFERROR(Change!D13-Base!D13,"")</f>
        <v>4.6585987583763426</v>
      </c>
      <c r="E13" s="45">
        <f>IFERROR(Change!E13-Base!E13,"")</f>
        <v>7.7044059986228604</v>
      </c>
      <c r="F13" s="45">
        <f>IFERROR(Change!F13-Base!F13,"")</f>
        <v>7.1037085437440055</v>
      </c>
      <c r="G13" s="45">
        <f>IFERROR(Change!G13-Base!G13,"")</f>
        <v>9.4583272619590844</v>
      </c>
      <c r="H13" s="45">
        <f>IFERROR(Change!H13-Base!H13,"")</f>
        <v>15.2086122902341</v>
      </c>
      <c r="I13" s="45">
        <f>IFERROR(Change!I13-Base!I13,"")</f>
        <v>-148.7687758684169</v>
      </c>
      <c r="J13" s="45">
        <f>IFERROR(Change!J13-Base!J13,"")</f>
        <v>-198.14388683742192</v>
      </c>
      <c r="K13" s="45">
        <f>IFERROR(Change!K13-Base!K13,"")</f>
        <v>-154.92121032220814</v>
      </c>
      <c r="L13" s="45">
        <f>IFERROR(Change!L13-Base!L13,"")</f>
        <v>-135.5529076673765</v>
      </c>
      <c r="M13" s="45">
        <f>IFERROR(Change!M13-Base!M13,"")</f>
        <v>-162.4707471873048</v>
      </c>
      <c r="N13" s="45">
        <f>IFERROR(Change!N13-Base!N13,"")</f>
        <v>-166.35727869527216</v>
      </c>
      <c r="O13" s="45">
        <f>IFERROR(Change!O13-Base!O13,"")</f>
        <v>-169.6323140914256</v>
      </c>
      <c r="P13" s="45">
        <f>IFERROR(Change!P13-Base!P13,"")</f>
        <v>-146.99688722358795</v>
      </c>
      <c r="Q13" s="45">
        <f>IFERROR(Change!Q13-Base!Q13,"")</f>
        <v>-177.50691690042163</v>
      </c>
      <c r="R13" s="45">
        <f>IFERROR(Change!R13-Base!R13,"")</f>
        <v>-181.94753463213121</v>
      </c>
      <c r="S13" s="45">
        <f>IFERROR(Change!S13-Base!S13,"")</f>
        <v>-186.05980531558376</v>
      </c>
      <c r="T13" s="45">
        <f>IFERROR(Change!T13-Base!T13,"")</f>
        <v>-165.4166567840355</v>
      </c>
      <c r="U13" s="45">
        <f>IFERROR(Change!U13-Base!U13,"")</f>
        <v>-78.721899267912434</v>
      </c>
      <c r="V13" s="45">
        <f>IFERROR(Change!V13-Base!V13,"")</f>
        <v>1.1093779472520049E-2</v>
      </c>
      <c r="W13" s="45">
        <f>IFERROR(Change!W13-Base!W13,"")</f>
        <v>1.4454203619939987E-2</v>
      </c>
      <c r="X13" s="45">
        <f>IFERROR(Change!X13-Base!X13,"")</f>
        <v>1.1701731221170131E-2</v>
      </c>
    </row>
    <row r="14" spans="1:24" ht="15.75" outlineLevel="1" x14ac:dyDescent="0.25">
      <c r="B14" s="5" t="s">
        <v>60</v>
      </c>
      <c r="C14" s="44">
        <f>IFERROR(Change!C14-Base!C14,"")</f>
        <v>-33.139093782241659</v>
      </c>
      <c r="D14" s="45">
        <f>IFERROR(Change!D14-Base!D14,"")</f>
        <v>0.21416413218999963</v>
      </c>
      <c r="E14" s="45">
        <f>IFERROR(Change!E14-Base!E14,"")</f>
        <v>0.27513395414000463</v>
      </c>
      <c r="F14" s="45">
        <f>IFERROR(Change!F14-Base!F14,"")</f>
        <v>0.17966554215999864</v>
      </c>
      <c r="G14" s="45">
        <f>IFERROR(Change!G14-Base!G14,"")</f>
        <v>0.30940056787999737</v>
      </c>
      <c r="H14" s="45">
        <f>IFERROR(Change!H14-Base!H14,"")</f>
        <v>0.46264569152999613</v>
      </c>
      <c r="I14" s="45">
        <f>IFERROR(Change!I14-Base!I14,"")</f>
        <v>-4.678029303669998</v>
      </c>
      <c r="J14" s="45">
        <f>IFERROR(Change!J14-Base!J14,"")</f>
        <v>-5.9878800853000005</v>
      </c>
      <c r="K14" s="45">
        <f>IFERROR(Change!K14-Base!K14,"")</f>
        <v>-5.0688291126799987</v>
      </c>
      <c r="L14" s="45">
        <f>IFERROR(Change!L14-Base!L14,"")</f>
        <v>-5.0288521659199965</v>
      </c>
      <c r="M14" s="45">
        <f>IFERROR(Change!M14-Base!M14,"")</f>
        <v>-5.335386985419996</v>
      </c>
      <c r="N14" s="45">
        <f>IFERROR(Change!N14-Base!N14,"")</f>
        <v>-5.3231235715299983</v>
      </c>
      <c r="O14" s="45">
        <f>IFERROR(Change!O14-Base!O14,"")</f>
        <v>-5.5606803089899994</v>
      </c>
      <c r="P14" s="45">
        <f>IFERROR(Change!P14-Base!P14,"")</f>
        <v>-5.2023522631900061</v>
      </c>
      <c r="Q14" s="45">
        <f>IFERROR(Change!Q14-Base!Q14,"")</f>
        <v>-5.9239907631200035</v>
      </c>
      <c r="R14" s="45">
        <f>IFERROR(Change!R14-Base!R14,"")</f>
        <v>-5.9560990682900021</v>
      </c>
      <c r="S14" s="45">
        <f>IFERROR(Change!S14-Base!S14,"")</f>
        <v>-6.0342968736700051</v>
      </c>
      <c r="T14" s="45">
        <f>IFERROR(Change!T14-Base!T14,"")</f>
        <v>-5.875407517370002</v>
      </c>
      <c r="U14" s="45">
        <f>IFERROR(Change!U14-Base!U14,"")</f>
        <v>-4.6888293083400008</v>
      </c>
      <c r="V14" s="45">
        <f>IFERROR(Change!V14-Base!V14,"")</f>
        <v>2.423890600000006E-4</v>
      </c>
      <c r="W14" s="45">
        <f>IFERROR(Change!W14-Base!W14,"")</f>
        <v>7.6585150000000116E-4</v>
      </c>
      <c r="X14" s="45">
        <f>IFERROR(Change!X14-Base!X14,"")</f>
        <v>3.1547804000000082E-4</v>
      </c>
    </row>
    <row r="16" spans="1:24" ht="15.75" x14ac:dyDescent="0.25">
      <c r="A16" s="41">
        <v>2</v>
      </c>
      <c r="B16" s="7" t="s">
        <v>110</v>
      </c>
      <c r="C16" s="8">
        <f>IFERROR(Change!C16-Base!C16,"")</f>
        <v>936.18696312276916</v>
      </c>
      <c r="D16" s="8">
        <f>IFERROR(Change!D16-Base!D16,"")</f>
        <v>-6.0213398901034338</v>
      </c>
      <c r="E16" s="8">
        <f>IFERROR(Change!E16-Base!E16,"")</f>
        <v>-10.661041433524133</v>
      </c>
      <c r="F16" s="8">
        <f>IFERROR(Change!F16-Base!F16,"")</f>
        <v>-9.8879802547762665</v>
      </c>
      <c r="G16" s="8">
        <f>IFERROR(Change!G16-Base!G16,"")</f>
        <v>-9.7348933810819744</v>
      </c>
      <c r="H16" s="8">
        <f>IFERROR(Change!H16-Base!H16,"")</f>
        <v>-8.1695120300877306</v>
      </c>
      <c r="I16" s="8">
        <f>IFERROR(Change!I16-Base!I16,"")</f>
        <v>117.39214840298882</v>
      </c>
      <c r="J16" s="8">
        <f>IFERROR(Change!J16-Base!J16,"")</f>
        <v>135.99901127439159</v>
      </c>
      <c r="K16" s="8">
        <f>IFERROR(Change!K16-Base!K16,"")</f>
        <v>130.01204132654061</v>
      </c>
      <c r="L16" s="8">
        <f>IFERROR(Change!L16-Base!L16,"")</f>
        <v>122.17448492293727</v>
      </c>
      <c r="M16" s="8">
        <f>IFERROR(Change!M16-Base!M16,"")</f>
        <v>84.703437950154694</v>
      </c>
      <c r="N16" s="8">
        <f>IFERROR(Change!N16-Base!N16,"")</f>
        <v>99.656778302609382</v>
      </c>
      <c r="O16" s="8">
        <f>IFERROR(Change!O16-Base!O16,"")</f>
        <v>94.542022125151789</v>
      </c>
      <c r="P16" s="8">
        <f>IFERROR(Change!P16-Base!P16,"")</f>
        <v>120.7109663361</v>
      </c>
      <c r="Q16" s="8">
        <f>IFERROR(Change!Q16-Base!Q16,"")</f>
        <v>125.51059398794519</v>
      </c>
      <c r="R16" s="8">
        <f>IFERROR(Change!R16-Base!R16,"")</f>
        <v>133.25694326803216</v>
      </c>
      <c r="S16" s="8">
        <f>IFERROR(Change!S16-Base!S16,"")</f>
        <v>179.82028005460518</v>
      </c>
      <c r="T16" s="8">
        <f>IFERROR(Change!T16-Base!T16,"")</f>
        <v>216.11482745507033</v>
      </c>
      <c r="U16" s="8">
        <f>IFERROR(Change!U16-Base!U16,"")</f>
        <v>215.45974775969205</v>
      </c>
      <c r="V16" s="8">
        <f>IFERROR(Change!V16-Base!V16,"")</f>
        <v>163.8477543469221</v>
      </c>
      <c r="W16" s="8">
        <f>IFERROR(Change!W16-Base!W16,"")</f>
        <v>168.50114164071374</v>
      </c>
      <c r="X16" s="8">
        <f>IFERROR(Change!X16-Base!X16,"")</f>
        <v>151.33870361955951</v>
      </c>
    </row>
    <row r="17" spans="1:24" ht="15.75" outlineLevel="1" x14ac:dyDescent="0.25">
      <c r="B17" s="4" t="s">
        <v>81</v>
      </c>
      <c r="C17" s="6">
        <f>IFERROR(Change!C17-Base!C17,"")</f>
        <v>3.5654851982092453</v>
      </c>
      <c r="D17" s="43">
        <f>IFERROR(Change!D17-Base!D17,"")</f>
        <v>-8.3156603936829221E-2</v>
      </c>
      <c r="E17" s="43">
        <f>IFERROR(Change!E17-Base!E17,"")</f>
        <v>-0.11714929805662955</v>
      </c>
      <c r="F17" s="43">
        <f>IFERROR(Change!F17-Base!F17,"")</f>
        <v>-0.12667099212361599</v>
      </c>
      <c r="G17" s="43">
        <f>IFERROR(Change!G17-Base!G17,"")</f>
        <v>-0.11237872242839941</v>
      </c>
      <c r="H17" s="43">
        <f>IFERROR(Change!H17-Base!H17,"")</f>
        <v>-6.5736118057730941E-2</v>
      </c>
      <c r="I17" s="43">
        <f>IFERROR(Change!I17-Base!I17,"")</f>
        <v>9.2251080058429302E-2</v>
      </c>
      <c r="J17" s="43">
        <f>IFERROR(Change!J17-Base!J17,"")</f>
        <v>0.42730057313664016</v>
      </c>
      <c r="K17" s="43">
        <f>IFERROR(Change!K17-Base!K17,"")</f>
        <v>0.31070456587096018</v>
      </c>
      <c r="L17" s="43">
        <f>IFERROR(Change!L17-Base!L17,"")</f>
        <v>0.28091504371512244</v>
      </c>
      <c r="M17" s="43">
        <f>IFERROR(Change!M17-Base!M17,"")</f>
        <v>0.51768117736928243</v>
      </c>
      <c r="N17" s="43">
        <f>IFERROR(Change!N17-Base!N17,"")</f>
        <v>0.57124118243710775</v>
      </c>
      <c r="O17" s="43">
        <f>IFERROR(Change!O17-Base!O17,"")</f>
        <v>0.59705549808378588</v>
      </c>
      <c r="P17" s="43">
        <f>IFERROR(Change!P17-Base!P17,"")</f>
        <v>0.83981659450962809</v>
      </c>
      <c r="Q17" s="43">
        <f>IFERROR(Change!Q17-Base!Q17,"")</f>
        <v>0.80799381724088715</v>
      </c>
      <c r="R17" s="43">
        <f>IFERROR(Change!R17-Base!R17,"")</f>
        <v>0.97656201697887646</v>
      </c>
      <c r="S17" s="43">
        <f>IFERROR(Change!S17-Base!S17,"")</f>
        <v>0.92357989895717019</v>
      </c>
      <c r="T17" s="43">
        <f>IFERROR(Change!T17-Base!T17,"")</f>
        <v>1.2850895689625457</v>
      </c>
      <c r="U17" s="43">
        <f>IFERROR(Change!U17-Base!U17,"")</f>
        <v>0.93276572736658814</v>
      </c>
      <c r="V17" s="43">
        <f>IFERROR(Change!V17-Base!V17,"")</f>
        <v>0.40515389509924216</v>
      </c>
      <c r="W17" s="43">
        <f>IFERROR(Change!W17-Base!W17,"")</f>
        <v>0.40957886122365927</v>
      </c>
      <c r="X17" s="43">
        <f>IFERROR(Change!X17-Base!X17,"")</f>
        <v>-2.0318155824128326E-4</v>
      </c>
    </row>
    <row r="18" spans="1:24" ht="15.75" outlineLevel="1" x14ac:dyDescent="0.25">
      <c r="B18" s="5" t="s">
        <v>82</v>
      </c>
      <c r="C18" s="44">
        <f>IFERROR(Change!C18-Base!C18,"")</f>
        <v>0</v>
      </c>
      <c r="D18" s="45">
        <f>IFERROR(Change!D18-Base!D18,"")</f>
        <v>0</v>
      </c>
      <c r="E18" s="45">
        <f>IFERROR(Change!E18-Base!E18,"")</f>
        <v>0</v>
      </c>
      <c r="F18" s="45">
        <f>IFERROR(Change!F18-Base!F18,"")</f>
        <v>0</v>
      </c>
      <c r="G18" s="45">
        <f>IFERROR(Change!G18-Base!G18,"")</f>
        <v>0</v>
      </c>
      <c r="H18" s="45">
        <f>IFERROR(Change!H18-Base!H18,"")</f>
        <v>0</v>
      </c>
      <c r="I18" s="45">
        <f>IFERROR(Change!I18-Base!I18,"")</f>
        <v>0</v>
      </c>
      <c r="J18" s="45">
        <f>IFERROR(Change!J18-Base!J18,"")</f>
        <v>0</v>
      </c>
      <c r="K18" s="45">
        <f>IFERROR(Change!K18-Base!K18,"")</f>
        <v>0</v>
      </c>
      <c r="L18" s="45">
        <f>IFERROR(Change!L18-Base!L18,"")</f>
        <v>0</v>
      </c>
      <c r="M18" s="45">
        <f>IFERROR(Change!M18-Base!M18,"")</f>
        <v>0</v>
      </c>
      <c r="N18" s="45">
        <f>IFERROR(Change!N18-Base!N18,"")</f>
        <v>0</v>
      </c>
      <c r="O18" s="45">
        <f>IFERROR(Change!O18-Base!O18,"")</f>
        <v>0</v>
      </c>
      <c r="P18" s="45">
        <f>IFERROR(Change!P18-Base!P18,"")</f>
        <v>0</v>
      </c>
      <c r="Q18" s="45">
        <f>IFERROR(Change!Q18-Base!Q18,"")</f>
        <v>0</v>
      </c>
      <c r="R18" s="45">
        <f>IFERROR(Change!R18-Base!R18,"")</f>
        <v>0</v>
      </c>
      <c r="S18" s="45">
        <f>IFERROR(Change!S18-Base!S18,"")</f>
        <v>0</v>
      </c>
      <c r="T18" s="45">
        <f>IFERROR(Change!T18-Base!T18,"")</f>
        <v>0</v>
      </c>
      <c r="U18" s="45">
        <f>IFERROR(Change!U18-Base!U18,"")</f>
        <v>0</v>
      </c>
      <c r="V18" s="45">
        <f>IFERROR(Change!V18-Base!V18,"")</f>
        <v>0</v>
      </c>
      <c r="W18" s="45">
        <f>IFERROR(Change!W18-Base!W18,"")</f>
        <v>0</v>
      </c>
      <c r="X18" s="45">
        <f>IFERROR(Change!X18-Base!X18,"")</f>
        <v>0</v>
      </c>
    </row>
    <row r="19" spans="1:24" ht="15.75" outlineLevel="1" x14ac:dyDescent="0.25">
      <c r="B19" s="5" t="s">
        <v>83</v>
      </c>
      <c r="C19" s="44">
        <f>IFERROR(Change!C19-Base!C19,"")</f>
        <v>2.3309541490764936</v>
      </c>
      <c r="D19" s="45">
        <f>IFERROR(Change!D19-Base!D19,"")</f>
        <v>-2.9337143879720307E-2</v>
      </c>
      <c r="E19" s="45">
        <f>IFERROR(Change!E19-Base!E19,"")</f>
        <v>-5.8962130494960352E-2</v>
      </c>
      <c r="F19" s="45">
        <f>IFERROR(Change!F19-Base!F19,"")</f>
        <v>-6.9951573685069879E-2</v>
      </c>
      <c r="G19" s="45">
        <f>IFERROR(Change!G19-Base!G19,"")</f>
        <v>-5.6909603200660186E-2</v>
      </c>
      <c r="H19" s="45">
        <f>IFERROR(Change!H19-Base!H19,"")</f>
        <v>-2.5766839072850045E-2</v>
      </c>
      <c r="I19" s="45">
        <f>IFERROR(Change!I19-Base!I19,"")</f>
        <v>2.1056520743498952E-2</v>
      </c>
      <c r="J19" s="45">
        <f>IFERROR(Change!J19-Base!J19,"")</f>
        <v>0.37315548737171889</v>
      </c>
      <c r="K19" s="45">
        <f>IFERROR(Change!K19-Base!K19,"")</f>
        <v>0.24497959268511127</v>
      </c>
      <c r="L19" s="45">
        <f>IFERROR(Change!L19-Base!L19,"")</f>
        <v>0.20340981319414064</v>
      </c>
      <c r="M19" s="45">
        <f>IFERROR(Change!M19-Base!M19,"")</f>
        <v>0.27265962093831009</v>
      </c>
      <c r="N19" s="45">
        <f>IFERROR(Change!N19-Base!N19,"")</f>
        <v>0.29026303938833942</v>
      </c>
      <c r="O19" s="45">
        <f>IFERROR(Change!O19-Base!O19,"")</f>
        <v>0.25950219157591992</v>
      </c>
      <c r="P19" s="45">
        <f>IFERROR(Change!P19-Base!P19,"")</f>
        <v>0.32522728316819993</v>
      </c>
      <c r="Q19" s="45">
        <f>IFERROR(Change!Q19-Base!Q19,"")</f>
        <v>0.44431890855567979</v>
      </c>
      <c r="R19" s="45">
        <f>IFERROR(Change!R19-Base!R19,"")</f>
        <v>0.51904103318104045</v>
      </c>
      <c r="S19" s="45">
        <f>IFERROR(Change!S19-Base!S19,"")</f>
        <v>0.53343103195664066</v>
      </c>
      <c r="T19" s="45">
        <f>IFERROR(Change!T19-Base!T19,"")</f>
        <v>0.82224484020956101</v>
      </c>
      <c r="U19" s="45">
        <f>IFERROR(Change!U19-Base!U19,"")</f>
        <v>0.8101854903471899</v>
      </c>
      <c r="V19" s="45">
        <f>IFERROR(Change!V19-Base!V19,"")</f>
        <v>0.38599274928891036</v>
      </c>
      <c r="W19" s="45">
        <f>IFERROR(Change!W19-Base!W19,"")</f>
        <v>0.51113379490121114</v>
      </c>
      <c r="X19" s="45">
        <f>IFERROR(Change!X19-Base!X19,"")</f>
        <v>0.12858701352562996</v>
      </c>
    </row>
    <row r="20" spans="1:24" ht="15.75" outlineLevel="1" x14ac:dyDescent="0.25">
      <c r="B20" s="5" t="s">
        <v>84</v>
      </c>
      <c r="C20" s="44">
        <f>IFERROR(Change!C20-Base!C20,"")</f>
        <v>559.2671032689509</v>
      </c>
      <c r="D20" s="45">
        <f>IFERROR(Change!D20-Base!D20,"")</f>
        <v>0</v>
      </c>
      <c r="E20" s="45">
        <f>IFERROR(Change!E20-Base!E20,"")</f>
        <v>0</v>
      </c>
      <c r="F20" s="45">
        <f>IFERROR(Change!F20-Base!F20,"")</f>
        <v>0</v>
      </c>
      <c r="G20" s="45">
        <f>IFERROR(Change!G20-Base!G20,"")</f>
        <v>1.5024357573461486</v>
      </c>
      <c r="H20" s="45">
        <f>IFERROR(Change!H20-Base!H20,"")</f>
        <v>0.88374099064888867</v>
      </c>
      <c r="I20" s="45">
        <f>IFERROR(Change!I20-Base!I20,"")</f>
        <v>113.16116217246139</v>
      </c>
      <c r="J20" s="45">
        <f>IFERROR(Change!J20-Base!J20,"")</f>
        <v>107.07400212624361</v>
      </c>
      <c r="K20" s="45">
        <f>IFERROR(Change!K20-Base!K20,"")</f>
        <v>113.74434620345858</v>
      </c>
      <c r="L20" s="45">
        <f>IFERROR(Change!L20-Base!L20,"")</f>
        <v>105.13756190006887</v>
      </c>
      <c r="M20" s="45">
        <f>IFERROR(Change!M20-Base!M20,"")</f>
        <v>53.523141857414032</v>
      </c>
      <c r="N20" s="45">
        <f>IFERROR(Change!N20-Base!N20,"")</f>
        <v>62.686091126291046</v>
      </c>
      <c r="O20" s="45">
        <f>IFERROR(Change!O20-Base!O20,"")</f>
        <v>54.565928772089308</v>
      </c>
      <c r="P20" s="45">
        <f>IFERROR(Change!P20-Base!P20,"")</f>
        <v>63.372340548029371</v>
      </c>
      <c r="Q20" s="45">
        <f>IFERROR(Change!Q20-Base!Q20,"")</f>
        <v>53.58791454185976</v>
      </c>
      <c r="R20" s="45">
        <f>IFERROR(Change!R20-Base!R20,"")</f>
        <v>54.337257661177716</v>
      </c>
      <c r="S20" s="45">
        <f>IFERROR(Change!S20-Base!S20,"")</f>
        <v>59.015222909934266</v>
      </c>
      <c r="T20" s="45">
        <f>IFERROR(Change!T20-Base!T20,"")</f>
        <v>48.33393733320176</v>
      </c>
      <c r="U20" s="45">
        <f>IFERROR(Change!U20-Base!U20,"")</f>
        <v>59.997247725185645</v>
      </c>
      <c r="V20" s="45">
        <f>IFERROR(Change!V20-Base!V20,"")</f>
        <v>74.895173186051068</v>
      </c>
      <c r="W20" s="45">
        <f>IFERROR(Change!W20-Base!W20,"")</f>
        <v>64.207188496880633</v>
      </c>
      <c r="X20" s="45">
        <f>IFERROR(Change!X20-Base!X20,"")</f>
        <v>77.154524844750483</v>
      </c>
    </row>
    <row r="21" spans="1:24" ht="15.75" outlineLevel="1" x14ac:dyDescent="0.25">
      <c r="B21" s="5" t="s">
        <v>85</v>
      </c>
      <c r="C21" s="44">
        <f>IFERROR(Change!C21-Base!C21,"")</f>
        <v>0</v>
      </c>
      <c r="D21" s="45">
        <f>IFERROR(Change!D21-Base!D21,"")</f>
        <v>0</v>
      </c>
      <c r="E21" s="45">
        <f>IFERROR(Change!E21-Base!E21,"")</f>
        <v>0</v>
      </c>
      <c r="F21" s="45">
        <f>IFERROR(Change!F21-Base!F21,"")</f>
        <v>0</v>
      </c>
      <c r="G21" s="45">
        <f>IFERROR(Change!G21-Base!G21,"")</f>
        <v>0</v>
      </c>
      <c r="H21" s="45">
        <f>IFERROR(Change!H21-Base!H21,"")</f>
        <v>0</v>
      </c>
      <c r="I21" s="45">
        <f>IFERROR(Change!I21-Base!I21,"")</f>
        <v>0</v>
      </c>
      <c r="J21" s="45">
        <f>IFERROR(Change!J21-Base!J21,"")</f>
        <v>0</v>
      </c>
      <c r="K21" s="45">
        <f>IFERROR(Change!K21-Base!K21,"")</f>
        <v>0</v>
      </c>
      <c r="L21" s="45">
        <f>IFERROR(Change!L21-Base!L21,"")</f>
        <v>0</v>
      </c>
      <c r="M21" s="45">
        <f>IFERROR(Change!M21-Base!M21,"")</f>
        <v>0</v>
      </c>
      <c r="N21" s="45">
        <f>IFERROR(Change!N21-Base!N21,"")</f>
        <v>0</v>
      </c>
      <c r="O21" s="45">
        <f>IFERROR(Change!O21-Base!O21,"")</f>
        <v>0</v>
      </c>
      <c r="P21" s="45">
        <f>IFERROR(Change!P21-Base!P21,"")</f>
        <v>0</v>
      </c>
      <c r="Q21" s="45">
        <f>IFERROR(Change!Q21-Base!Q21,"")</f>
        <v>0</v>
      </c>
      <c r="R21" s="45">
        <f>IFERROR(Change!R21-Base!R21,"")</f>
        <v>0</v>
      </c>
      <c r="S21" s="45">
        <f>IFERROR(Change!S21-Base!S21,"")</f>
        <v>0</v>
      </c>
      <c r="T21" s="45">
        <f>IFERROR(Change!T21-Base!T21,"")</f>
        <v>0</v>
      </c>
      <c r="U21" s="45">
        <f>IFERROR(Change!U21-Base!U21,"")</f>
        <v>0</v>
      </c>
      <c r="V21" s="45">
        <f>IFERROR(Change!V21-Base!V21,"")</f>
        <v>0</v>
      </c>
      <c r="W21" s="45">
        <f>IFERROR(Change!W21-Base!W21,"")</f>
        <v>0</v>
      </c>
      <c r="X21" s="45">
        <f>IFERROR(Change!X21-Base!X21,"")</f>
        <v>0</v>
      </c>
    </row>
    <row r="22" spans="1:24" ht="15.75" outlineLevel="1" x14ac:dyDescent="0.25">
      <c r="B22" s="5" t="s">
        <v>86</v>
      </c>
      <c r="C22" s="44">
        <f>IFERROR(Change!C22-Base!C22,"")</f>
        <v>0</v>
      </c>
      <c r="D22" s="45">
        <f>IFERROR(Change!D22-Base!D22,"")</f>
        <v>0</v>
      </c>
      <c r="E22" s="45">
        <f>IFERROR(Change!E22-Base!E22,"")</f>
        <v>0</v>
      </c>
      <c r="F22" s="45">
        <f>IFERROR(Change!F22-Base!F22,"")</f>
        <v>0</v>
      </c>
      <c r="G22" s="45">
        <f>IFERROR(Change!G22-Base!G22,"")</f>
        <v>0</v>
      </c>
      <c r="H22" s="45">
        <f>IFERROR(Change!H22-Base!H22,"")</f>
        <v>0</v>
      </c>
      <c r="I22" s="45">
        <f>IFERROR(Change!I22-Base!I22,"")</f>
        <v>0</v>
      </c>
      <c r="J22" s="45">
        <f>IFERROR(Change!J22-Base!J22,"")</f>
        <v>0</v>
      </c>
      <c r="K22" s="45">
        <f>IFERROR(Change!K22-Base!K22,"")</f>
        <v>0</v>
      </c>
      <c r="L22" s="45">
        <f>IFERROR(Change!L22-Base!L22,"")</f>
        <v>0</v>
      </c>
      <c r="M22" s="45">
        <f>IFERROR(Change!M22-Base!M22,"")</f>
        <v>0</v>
      </c>
      <c r="N22" s="45">
        <f>IFERROR(Change!N22-Base!N22,"")</f>
        <v>0</v>
      </c>
      <c r="O22" s="45">
        <f>IFERROR(Change!O22-Base!O22,"")</f>
        <v>0</v>
      </c>
      <c r="P22" s="45">
        <f>IFERROR(Change!P22-Base!P22,"")</f>
        <v>0</v>
      </c>
      <c r="Q22" s="45">
        <f>IFERROR(Change!Q22-Base!Q22,"")</f>
        <v>0</v>
      </c>
      <c r="R22" s="45">
        <f>IFERROR(Change!R22-Base!R22,"")</f>
        <v>0</v>
      </c>
      <c r="S22" s="45">
        <f>IFERROR(Change!S22-Base!S22,"")</f>
        <v>0</v>
      </c>
      <c r="T22" s="45">
        <f>IFERROR(Change!T22-Base!T22,"")</f>
        <v>0</v>
      </c>
      <c r="U22" s="45">
        <f>IFERROR(Change!U22-Base!U22,"")</f>
        <v>0</v>
      </c>
      <c r="V22" s="45">
        <f>IFERROR(Change!V22-Base!V22,"")</f>
        <v>0</v>
      </c>
      <c r="W22" s="45">
        <f>IFERROR(Change!W22-Base!W22,"")</f>
        <v>0</v>
      </c>
      <c r="X22" s="45">
        <f>IFERROR(Change!X22-Base!X22,"")</f>
        <v>0</v>
      </c>
    </row>
    <row r="23" spans="1:24" ht="15.75" outlineLevel="1" x14ac:dyDescent="0.25">
      <c r="B23" s="5" t="s">
        <v>8</v>
      </c>
      <c r="C23" s="44">
        <f>IFERROR(Change!C23-Base!C23,"")</f>
        <v>377.49733518778703</v>
      </c>
      <c r="D23" s="45">
        <f>IFERROR(Change!D23-Base!D23,"")</f>
        <v>-5.8446562402268682</v>
      </c>
      <c r="E23" s="45">
        <f>IFERROR(Change!E23-Base!E23,"")</f>
        <v>-10.3592982550025</v>
      </c>
      <c r="F23" s="45">
        <f>IFERROR(Change!F23-Base!F23,"")</f>
        <v>-9.6350455995475954</v>
      </c>
      <c r="G23" s="45">
        <f>IFERROR(Change!G23-Base!G23,"")</f>
        <v>-11.0292306613091</v>
      </c>
      <c r="H23" s="45">
        <f>IFERROR(Change!H23-Base!H23,"")</f>
        <v>-8.752841750486084</v>
      </c>
      <c r="I23" s="45">
        <f>IFERROR(Change!I23-Base!I23,"")</f>
        <v>4.7522261000355002</v>
      </c>
      <c r="J23" s="45">
        <f>IFERROR(Change!J23-Base!J23,"")</f>
        <v>28.419800896239565</v>
      </c>
      <c r="K23" s="45">
        <f>IFERROR(Change!K23-Base!K23,"")</f>
        <v>17.182967519785961</v>
      </c>
      <c r="L23" s="45">
        <f>IFERROR(Change!L23-Base!L23,"")</f>
        <v>18.455448313379179</v>
      </c>
      <c r="M23" s="45">
        <f>IFERROR(Change!M23-Base!M23,"")</f>
        <v>32.037390538683042</v>
      </c>
      <c r="N23" s="45">
        <f>IFERROR(Change!N23-Base!N23,"")</f>
        <v>37.839371078382896</v>
      </c>
      <c r="O23" s="45">
        <f>IFERROR(Change!O23-Base!O23,"")</f>
        <v>41.043790664662765</v>
      </c>
      <c r="P23" s="45">
        <f>IFERROR(Change!P23-Base!P23,"")</f>
        <v>56.912244771032761</v>
      </c>
      <c r="Q23" s="45">
        <f>IFERROR(Change!Q23-Base!Q23,"")</f>
        <v>71.321205804788804</v>
      </c>
      <c r="R23" s="45">
        <f>IFERROR(Change!R23-Base!R23,"")</f>
        <v>78.633057167884374</v>
      </c>
      <c r="S23" s="45">
        <f>IFERROR(Change!S23-Base!S23,"")</f>
        <v>120.50118209764702</v>
      </c>
      <c r="T23" s="45">
        <f>IFERROR(Change!T23-Base!T23,"")</f>
        <v>165.39347065537646</v>
      </c>
      <c r="U23" s="45">
        <f>IFERROR(Change!U23-Base!U23,"")</f>
        <v>153.55941119687259</v>
      </c>
      <c r="V23" s="45">
        <f>IFERROR(Change!V23-Base!V23,"")</f>
        <v>87.234458216832763</v>
      </c>
      <c r="W23" s="45">
        <f>IFERROR(Change!W23-Base!W23,"")</f>
        <v>102.04934609987845</v>
      </c>
      <c r="X23" s="45">
        <f>IFERROR(Change!X23-Base!X23,"")</f>
        <v>74.368351643571714</v>
      </c>
    </row>
    <row r="24" spans="1:24" ht="15.75" outlineLevel="1" x14ac:dyDescent="0.25">
      <c r="B24" s="5" t="s">
        <v>9</v>
      </c>
      <c r="C24" s="44">
        <f>IFERROR(Change!C24-Base!C24,"")</f>
        <v>-6.4739146812539587</v>
      </c>
      <c r="D24" s="45">
        <f>IFERROR(Change!D24-Base!D24,"")</f>
        <v>-6.4189902059998083E-2</v>
      </c>
      <c r="E24" s="45">
        <f>IFERROR(Change!E24-Base!E24,"")</f>
        <v>-0.12563174996999926</v>
      </c>
      <c r="F24" s="45">
        <f>IFERROR(Change!F24-Base!F24,"")</f>
        <v>-5.6312089419998657E-2</v>
      </c>
      <c r="G24" s="45">
        <f>IFERROR(Change!G24-Base!G24,"")</f>
        <v>-3.8810151489999001E-2</v>
      </c>
      <c r="H24" s="45">
        <f>IFERROR(Change!H24-Base!H24,"")</f>
        <v>-0.20890831311999936</v>
      </c>
      <c r="I24" s="45">
        <f>IFERROR(Change!I24-Base!I24,"")</f>
        <v>-0.63454747031000025</v>
      </c>
      <c r="J24" s="45">
        <f>IFERROR(Change!J24-Base!J24,"")</f>
        <v>-0.29524780860000099</v>
      </c>
      <c r="K24" s="45">
        <f>IFERROR(Change!K24-Base!K24,"")</f>
        <v>-1.4709565552599972</v>
      </c>
      <c r="L24" s="45">
        <f>IFERROR(Change!L24-Base!L24,"")</f>
        <v>-1.902850147419997</v>
      </c>
      <c r="M24" s="45">
        <f>IFERROR(Change!M24-Base!M24,"")</f>
        <v>-1.6474352442500031</v>
      </c>
      <c r="N24" s="45">
        <f>IFERROR(Change!N24-Base!N24,"")</f>
        <v>-1.7301881238899934</v>
      </c>
      <c r="O24" s="45">
        <f>IFERROR(Change!O24-Base!O24,"")</f>
        <v>-1.9242550012599988</v>
      </c>
      <c r="P24" s="45">
        <f>IFERROR(Change!P24-Base!P24,"")</f>
        <v>-0.73866286063999809</v>
      </c>
      <c r="Q24" s="45">
        <f>IFERROR(Change!Q24-Base!Q24,"")</f>
        <v>-0.65083908450000827</v>
      </c>
      <c r="R24" s="45">
        <f>IFERROR(Change!R24-Base!R24,"")</f>
        <v>-1.2089746111900013</v>
      </c>
      <c r="S24" s="45">
        <f>IFERROR(Change!S24-Base!S24,"")</f>
        <v>-1.153135883890009</v>
      </c>
      <c r="T24" s="45">
        <f>IFERROR(Change!T24-Base!T24,"")</f>
        <v>0.28008505731999556</v>
      </c>
      <c r="U24" s="45">
        <f>IFERROR(Change!U24-Base!U24,"")</f>
        <v>0.16013761992000219</v>
      </c>
      <c r="V24" s="45">
        <f>IFERROR(Change!V24-Base!V24,"")</f>
        <v>0.92697629965000772</v>
      </c>
      <c r="W24" s="45">
        <f>IFERROR(Change!W24-Base!W24,"")</f>
        <v>1.3238943878300056</v>
      </c>
      <c r="X24" s="45">
        <f>IFERROR(Change!X24-Base!X24,"")</f>
        <v>-0.31255670073000275</v>
      </c>
    </row>
    <row r="26" spans="1:24" ht="15.75" x14ac:dyDescent="0.25">
      <c r="A26" s="41">
        <v>3</v>
      </c>
      <c r="B26" s="7" t="s">
        <v>6</v>
      </c>
      <c r="C26" s="8">
        <f>IFERROR(Change!C26-Base!C26,"")</f>
        <v>-0.10499181372327371</v>
      </c>
      <c r="D26" s="8">
        <f>IFERROR(Change!D26-Base!D26,"")</f>
        <v>0</v>
      </c>
      <c r="E26" s="8">
        <f>IFERROR(Change!E26-Base!E26,"")</f>
        <v>0</v>
      </c>
      <c r="F26" s="8">
        <f>IFERROR(Change!F26-Base!F26,"")</f>
        <v>0</v>
      </c>
      <c r="G26" s="8">
        <f>IFERROR(Change!G26-Base!G26,"")</f>
        <v>-0.33133055689999935</v>
      </c>
      <c r="H26" s="8">
        <f>IFERROR(Change!H26-Base!H26,"")</f>
        <v>0</v>
      </c>
      <c r="I26" s="8">
        <f>IFERROR(Change!I26-Base!I26,"")</f>
        <v>0</v>
      </c>
      <c r="J26" s="8">
        <f>IFERROR(Change!J26-Base!J26,"")</f>
        <v>25.077649999999998</v>
      </c>
      <c r="K26" s="8">
        <f>IFERROR(Change!K26-Base!K26,"")</f>
        <v>-17.762300000000003</v>
      </c>
      <c r="L26" s="8">
        <f>IFERROR(Change!L26-Base!L26,"")</f>
        <v>0</v>
      </c>
      <c r="M26" s="8">
        <f>IFERROR(Change!M26-Base!M26,"")</f>
        <v>0</v>
      </c>
      <c r="N26" s="8">
        <f>IFERROR(Change!N26-Base!N26,"")</f>
        <v>0</v>
      </c>
      <c r="O26" s="8">
        <f>IFERROR(Change!O26-Base!O26,"")</f>
        <v>0</v>
      </c>
      <c r="P26" s="8">
        <f>IFERROR(Change!P26-Base!P26,"")</f>
        <v>0</v>
      </c>
      <c r="Q26" s="8">
        <f>IFERROR(Change!Q26-Base!Q26,"")</f>
        <v>0</v>
      </c>
      <c r="R26" s="8">
        <f>IFERROR(Change!R26-Base!R26,"")</f>
        <v>0</v>
      </c>
      <c r="S26" s="8">
        <f>IFERROR(Change!S26-Base!S26,"")</f>
        <v>0</v>
      </c>
      <c r="T26" s="8">
        <f>IFERROR(Change!T26-Base!T26,"")</f>
        <v>0</v>
      </c>
      <c r="U26" s="8">
        <f>IFERROR(Change!U26-Base!U26,"")</f>
        <v>0</v>
      </c>
      <c r="V26" s="8">
        <f>IFERROR(Change!V26-Base!V26,"")</f>
        <v>-17.105550000000001</v>
      </c>
      <c r="W26" s="8">
        <f>IFERROR(Change!W26-Base!W26,"")</f>
        <v>0</v>
      </c>
      <c r="X26" s="8">
        <f>IFERROR(Change!X26-Base!X26,"")</f>
        <v>0</v>
      </c>
    </row>
    <row r="27" spans="1:24" ht="15.75" outlineLevel="1" x14ac:dyDescent="0.25">
      <c r="B27" s="4" t="s">
        <v>5</v>
      </c>
      <c r="C27" s="6">
        <f>IFERROR(Change!C27-Base!C27,"")</f>
        <v>0</v>
      </c>
      <c r="D27" s="43">
        <f>IFERROR(Change!D27-Base!D27,"")</f>
        <v>0</v>
      </c>
      <c r="E27" s="43">
        <f>IFERROR(Change!E27-Base!E27,"")</f>
        <v>0</v>
      </c>
      <c r="F27" s="43">
        <f>IFERROR(Change!F27-Base!F27,"")</f>
        <v>0</v>
      </c>
      <c r="G27" s="43">
        <f>IFERROR(Change!G27-Base!G27,"")</f>
        <v>0</v>
      </c>
      <c r="H27" s="43">
        <f>IFERROR(Change!H27-Base!H27,"")</f>
        <v>0</v>
      </c>
      <c r="I27" s="43">
        <f>IFERROR(Change!I27-Base!I27,"")</f>
        <v>0</v>
      </c>
      <c r="J27" s="43">
        <f>IFERROR(Change!J27-Base!J27,"")</f>
        <v>0</v>
      </c>
      <c r="K27" s="43">
        <f>IFERROR(Change!K27-Base!K27,"")</f>
        <v>0</v>
      </c>
      <c r="L27" s="43">
        <f>IFERROR(Change!L27-Base!L27,"")</f>
        <v>0</v>
      </c>
      <c r="M27" s="43">
        <f>IFERROR(Change!M27-Base!M27,"")</f>
        <v>0</v>
      </c>
      <c r="N27" s="43">
        <f>IFERROR(Change!N27-Base!N27,"")</f>
        <v>0</v>
      </c>
      <c r="O27" s="43">
        <f>IFERROR(Change!O27-Base!O27,"")</f>
        <v>0</v>
      </c>
      <c r="P27" s="43">
        <f>IFERROR(Change!P27-Base!P27,"")</f>
        <v>0</v>
      </c>
      <c r="Q27" s="43">
        <f>IFERROR(Change!Q27-Base!Q27,"")</f>
        <v>0</v>
      </c>
      <c r="R27" s="43">
        <f>IFERROR(Change!R27-Base!R27,"")</f>
        <v>0</v>
      </c>
      <c r="S27" s="43">
        <f>IFERROR(Change!S27-Base!S27,"")</f>
        <v>0</v>
      </c>
      <c r="T27" s="43">
        <f>IFERROR(Change!T27-Base!T27,"")</f>
        <v>0</v>
      </c>
      <c r="U27" s="43">
        <f>IFERROR(Change!U27-Base!U27,"")</f>
        <v>0</v>
      </c>
      <c r="V27" s="43">
        <f>IFERROR(Change!V27-Base!V27,"")</f>
        <v>0</v>
      </c>
      <c r="W27" s="43">
        <f>IFERROR(Change!W27-Base!W27,"")</f>
        <v>0</v>
      </c>
      <c r="X27" s="43">
        <f>IFERROR(Change!X27-Base!X27,"")</f>
        <v>0</v>
      </c>
    </row>
    <row r="28" spans="1:24" ht="15.75" outlineLevel="1" x14ac:dyDescent="0.25">
      <c r="B28" s="46" t="s">
        <v>6</v>
      </c>
      <c r="C28" s="44">
        <f>IFERROR(Change!C28-Base!C28,"")</f>
        <v>-0.10499181372333055</v>
      </c>
      <c r="D28" s="45">
        <f>IFERROR(Change!D28-Base!D28,"")</f>
        <v>0</v>
      </c>
      <c r="E28" s="45">
        <f>IFERROR(Change!E28-Base!E28,"")</f>
        <v>0</v>
      </c>
      <c r="F28" s="45">
        <f>IFERROR(Change!F28-Base!F28,"")</f>
        <v>0</v>
      </c>
      <c r="G28" s="45">
        <f>IFERROR(Change!G28-Base!G28,"")</f>
        <v>-0.33133055689999935</v>
      </c>
      <c r="H28" s="45">
        <f>IFERROR(Change!H28-Base!H28,"")</f>
        <v>0</v>
      </c>
      <c r="I28" s="45">
        <f>IFERROR(Change!I28-Base!I28,"")</f>
        <v>0</v>
      </c>
      <c r="J28" s="45">
        <f>IFERROR(Change!J28-Base!J28,"")</f>
        <v>25.077649999999998</v>
      </c>
      <c r="K28" s="45">
        <f>IFERROR(Change!K28-Base!K28,"")</f>
        <v>-17.762300000000003</v>
      </c>
      <c r="L28" s="45">
        <f>IFERROR(Change!L28-Base!L28,"")</f>
        <v>0</v>
      </c>
      <c r="M28" s="45">
        <f>IFERROR(Change!M28-Base!M28,"")</f>
        <v>0</v>
      </c>
      <c r="N28" s="45">
        <f>IFERROR(Change!N28-Base!N28,"")</f>
        <v>0</v>
      </c>
      <c r="O28" s="45">
        <f>IFERROR(Change!O28-Base!O28,"")</f>
        <v>0</v>
      </c>
      <c r="P28" s="45">
        <f>IFERROR(Change!P28-Base!P28,"")</f>
        <v>0</v>
      </c>
      <c r="Q28" s="45">
        <f>IFERROR(Change!Q28-Base!Q28,"")</f>
        <v>0</v>
      </c>
      <c r="R28" s="45">
        <f>IFERROR(Change!R28-Base!R28,"")</f>
        <v>0</v>
      </c>
      <c r="S28" s="45">
        <f>IFERROR(Change!S28-Base!S28,"")</f>
        <v>0</v>
      </c>
      <c r="T28" s="45">
        <f>IFERROR(Change!T28-Base!T28,"")</f>
        <v>0</v>
      </c>
      <c r="U28" s="45">
        <f>IFERROR(Change!U28-Base!U28,"")</f>
        <v>0</v>
      </c>
      <c r="V28" s="45">
        <f>IFERROR(Change!V28-Base!V28,"")</f>
        <v>-17.105550000000001</v>
      </c>
      <c r="W28" s="45">
        <f>IFERROR(Change!W28-Base!W28,"")</f>
        <v>0</v>
      </c>
      <c r="X28" s="45">
        <f>IFERROR(Change!X28-Base!X28,"")</f>
        <v>0</v>
      </c>
    </row>
    <row r="30" spans="1:24" ht="15.75" x14ac:dyDescent="0.25">
      <c r="A30" s="41">
        <v>4</v>
      </c>
      <c r="B30" s="7" t="s">
        <v>61</v>
      </c>
      <c r="C30" s="8">
        <f>IFERROR(Change!C30-Base!C30,"")</f>
        <v>1.3414650228465206</v>
      </c>
      <c r="D30" s="8">
        <f>IFERROR(Change!D30-Base!D30,"")</f>
        <v>-0.2812062271778899</v>
      </c>
      <c r="E30" s="8">
        <f>IFERROR(Change!E30-Base!E30,"")</f>
        <v>-9.9667063614482743E-2</v>
      </c>
      <c r="F30" s="8">
        <f>IFERROR(Change!F30-Base!F30,"")</f>
        <v>-4.2926831326887793E-2</v>
      </c>
      <c r="G30" s="8">
        <f>IFERROR(Change!G30-Base!G30,"")</f>
        <v>-2.7204840526939833E-2</v>
      </c>
      <c r="H30" s="8">
        <f>IFERROR(Change!H30-Base!H30,"")</f>
        <v>2.1424168321999837E-4</v>
      </c>
      <c r="I30" s="8">
        <f>IFERROR(Change!I30-Base!I30,"")</f>
        <v>0.89830335703501052</v>
      </c>
      <c r="J30" s="8">
        <f>IFERROR(Change!J30-Base!J30,"")</f>
        <v>1.2426405137950003</v>
      </c>
      <c r="K30" s="8">
        <f>IFERROR(Change!K30-Base!K30,"")</f>
        <v>-0.72057909608390913</v>
      </c>
      <c r="L30" s="8">
        <f>IFERROR(Change!L30-Base!L30,"")</f>
        <v>-0.16649976512388998</v>
      </c>
      <c r="M30" s="8">
        <f>IFERROR(Change!M30-Base!M30,"")</f>
        <v>0.16032593697839026</v>
      </c>
      <c r="N30" s="8">
        <f>IFERROR(Change!N30-Base!N30,"")</f>
        <v>0.1883716572487506</v>
      </c>
      <c r="O30" s="8">
        <f>IFERROR(Change!O30-Base!O30,"")</f>
        <v>0.37620050671019012</v>
      </c>
      <c r="P30" s="8">
        <f>IFERROR(Change!P30-Base!P30,"")</f>
        <v>0.25635002321798028</v>
      </c>
      <c r="Q30" s="8">
        <f>IFERROR(Change!Q30-Base!Q30,"")</f>
        <v>0.66141504145329999</v>
      </c>
      <c r="R30" s="8">
        <f>IFERROR(Change!R30-Base!R30,"")</f>
        <v>0.26435727420055</v>
      </c>
      <c r="S30" s="8">
        <f>IFERROR(Change!S30-Base!S30,"")</f>
        <v>-7.5577527133200428E-3</v>
      </c>
      <c r="T30" s="8">
        <f>IFERROR(Change!T30-Base!T30,"")</f>
        <v>1.1452432130980003E-2</v>
      </c>
      <c r="U30" s="8">
        <f>IFERROR(Change!U30-Base!U30,"")</f>
        <v>0</v>
      </c>
      <c r="V30" s="8">
        <f>IFERROR(Change!V30-Base!V30,"")</f>
        <v>0</v>
      </c>
      <c r="W30" s="8">
        <f>IFERROR(Change!W30-Base!W30,"")</f>
        <v>0</v>
      </c>
      <c r="X30" s="8">
        <f>IFERROR(Change!X30-Base!X30,"")</f>
        <v>0</v>
      </c>
    </row>
    <row r="31" spans="1:24" ht="15.75" outlineLevel="1" x14ac:dyDescent="0.25">
      <c r="B31" s="4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</row>
    <row r="32" spans="1:24" ht="15.75" outlineLevel="1" x14ac:dyDescent="0.25">
      <c r="B32" s="5" t="s">
        <v>68</v>
      </c>
      <c r="C32" s="44">
        <f>IFERROR(Change!C32-Base!C32,"")</f>
        <v>1.3414650228465206</v>
      </c>
      <c r="D32" s="44">
        <f>IFERROR(Change!D32-Base!D32,"")</f>
        <v>-0.2812062271778899</v>
      </c>
      <c r="E32" s="44">
        <f>IFERROR(Change!E32-Base!E32,"")</f>
        <v>-9.9667063614482743E-2</v>
      </c>
      <c r="F32" s="44">
        <f>IFERROR(Change!F32-Base!F32,"")</f>
        <v>-4.2926831326887793E-2</v>
      </c>
      <c r="G32" s="44">
        <f>IFERROR(Change!G32-Base!G32,"")</f>
        <v>-2.7204840526939833E-2</v>
      </c>
      <c r="H32" s="44">
        <f>IFERROR(Change!H32-Base!H32,"")</f>
        <v>2.1424168321999837E-4</v>
      </c>
      <c r="I32" s="44">
        <f>IFERROR(Change!I32-Base!I32,"")</f>
        <v>0.89830335703501052</v>
      </c>
      <c r="J32" s="44">
        <f>IFERROR(Change!J32-Base!J32,"")</f>
        <v>1.2426405137950003</v>
      </c>
      <c r="K32" s="44">
        <f>IFERROR(Change!K32-Base!K32,"")</f>
        <v>-0.72057909608390913</v>
      </c>
      <c r="L32" s="44">
        <f>IFERROR(Change!L32-Base!L32,"")</f>
        <v>-0.16649976512388998</v>
      </c>
      <c r="M32" s="44">
        <f>IFERROR(Change!M32-Base!M32,"")</f>
        <v>0.16032593697839026</v>
      </c>
      <c r="N32" s="44">
        <f>IFERROR(Change!N32-Base!N32,"")</f>
        <v>0.1883716572487506</v>
      </c>
      <c r="O32" s="44">
        <f>IFERROR(Change!O32-Base!O32,"")</f>
        <v>0.37620050671019012</v>
      </c>
      <c r="P32" s="44">
        <f>IFERROR(Change!P32-Base!P32,"")</f>
        <v>0.25635002321798028</v>
      </c>
      <c r="Q32" s="44">
        <f>IFERROR(Change!Q32-Base!Q32,"")</f>
        <v>0.66141504145329999</v>
      </c>
      <c r="R32" s="44">
        <f>IFERROR(Change!R32-Base!R32,"")</f>
        <v>0.26435727420055</v>
      </c>
      <c r="S32" s="44">
        <f>IFERROR(Change!S32-Base!S32,"")</f>
        <v>-7.5577527133200428E-3</v>
      </c>
      <c r="T32" s="44">
        <f>IFERROR(Change!T32-Base!T32,"")</f>
        <v>1.1452432130980003E-2</v>
      </c>
      <c r="U32" s="44">
        <f>IFERROR(Change!U32-Base!U32,"")</f>
        <v>0</v>
      </c>
      <c r="V32" s="44">
        <f>IFERROR(Change!V32-Base!V32,"")</f>
        <v>0</v>
      </c>
      <c r="W32" s="44">
        <f>IFERROR(Change!W32-Base!W32,"")</f>
        <v>0</v>
      </c>
      <c r="X32" s="44">
        <f>IFERROR(Change!X32-Base!X32,"")</f>
        <v>0</v>
      </c>
    </row>
    <row r="33" spans="1:24" ht="15.75" x14ac:dyDescent="0.25">
      <c r="B33" s="37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</row>
    <row r="34" spans="1:24" ht="15.75" x14ac:dyDescent="0.25">
      <c r="A34" s="41">
        <v>5</v>
      </c>
      <c r="B34" s="7" t="s">
        <v>62</v>
      </c>
      <c r="C34" s="8">
        <f>IFERROR(Change!C34-Base!C34,"")</f>
        <v>172.92655944418766</v>
      </c>
      <c r="D34" s="8">
        <f>IFERROR(Change!D34-Base!D34,"")</f>
        <v>2.3540660414283821E-2</v>
      </c>
      <c r="E34" s="8">
        <f>IFERROR(Change!E34-Base!E34,"")</f>
        <v>1.7992635719622285E-2</v>
      </c>
      <c r="F34" s="8">
        <f>IFERROR(Change!F34-Base!F34,"")</f>
        <v>-3.0937380542695792E-2</v>
      </c>
      <c r="G34" s="8">
        <f>IFERROR(Change!G34-Base!G34,"")</f>
        <v>8.5145900915676975E-2</v>
      </c>
      <c r="H34" s="8">
        <f>IFERROR(Change!H34-Base!H34,"")</f>
        <v>15.814682925016996</v>
      </c>
      <c r="I34" s="8">
        <f>IFERROR(Change!I34-Base!I34,"")</f>
        <v>-130.21170069099048</v>
      </c>
      <c r="J34" s="8">
        <f>IFERROR(Change!J34-Base!J34,"")</f>
        <v>-92.876716424263577</v>
      </c>
      <c r="K34" s="8">
        <f>IFERROR(Change!K34-Base!K34,"")</f>
        <v>-34.252300171597653</v>
      </c>
      <c r="L34" s="8">
        <f>IFERROR(Change!L34-Base!L34,"")</f>
        <v>-28.885847843239389</v>
      </c>
      <c r="M34" s="8">
        <f>IFERROR(Change!M34-Base!M34,"")</f>
        <v>-0.71445104818690197</v>
      </c>
      <c r="N34" s="8">
        <f>IFERROR(Change!N34-Base!N34,"")</f>
        <v>49.966227343511719</v>
      </c>
      <c r="O34" s="8">
        <f>IFERROR(Change!O34-Base!O34,"")</f>
        <v>68.85223952247361</v>
      </c>
      <c r="P34" s="8">
        <f>IFERROR(Change!P34-Base!P34,"")</f>
        <v>84.773989771138986</v>
      </c>
      <c r="Q34" s="8">
        <f>IFERROR(Change!Q34-Base!Q34,"")</f>
        <v>83.181184168119444</v>
      </c>
      <c r="R34" s="8">
        <f>IFERROR(Change!R34-Base!R34,"")</f>
        <v>68.551874457953772</v>
      </c>
      <c r="S34" s="8">
        <f>IFERROR(Change!S34-Base!S34,"")</f>
        <v>264.79499974232522</v>
      </c>
      <c r="T34" s="8">
        <f>IFERROR(Change!T34-Base!T34,"")</f>
        <v>157.59955610271936</v>
      </c>
      <c r="U34" s="8">
        <f>IFERROR(Change!U34-Base!U34,"")</f>
        <v>66.196895059632027</v>
      </c>
      <c r="V34" s="8">
        <f>IFERROR(Change!V34-Base!V34,"")</f>
        <v>41.211770062957413</v>
      </c>
      <c r="W34" s="8">
        <f>IFERROR(Change!W34-Base!W34,"")</f>
        <v>11.61867046784883</v>
      </c>
      <c r="X34" s="8">
        <f>IFERROR(Change!X34-Base!X34,"")</f>
        <v>-1.2041162643282064</v>
      </c>
    </row>
    <row r="35" spans="1:24" ht="15.75" outlineLevel="1" x14ac:dyDescent="0.25">
      <c r="B35" s="4" t="s">
        <v>87</v>
      </c>
      <c r="C35" s="6">
        <f>IFERROR(Change!C35-Base!C35,"")</f>
        <v>266.52648105782873</v>
      </c>
      <c r="D35" s="43">
        <f>IFERROR(Change!D35-Base!D35,"")</f>
        <v>-1.2894823540264277E-3</v>
      </c>
      <c r="E35" s="43">
        <f>IFERROR(Change!E35-Base!E35,"")</f>
        <v>3.8367699148835754E-3</v>
      </c>
      <c r="F35" s="43">
        <f>IFERROR(Change!F35-Base!F35,"")</f>
        <v>-2.2206203690998905E-2</v>
      </c>
      <c r="G35" s="43">
        <f>IFERROR(Change!G35-Base!G35,"")</f>
        <v>-4.3866579597420241E-3</v>
      </c>
      <c r="H35" s="43">
        <f>IFERROR(Change!H35-Base!H35,"")</f>
        <v>-4.0280557344658519E-2</v>
      </c>
      <c r="I35" s="43">
        <f>IFERROR(Change!I35-Base!I35,"")</f>
        <v>-0.20412003419988878</v>
      </c>
      <c r="J35" s="43">
        <f>IFERROR(Change!J35-Base!J35,"")</f>
        <v>18.587589846355286</v>
      </c>
      <c r="K35" s="43">
        <f>IFERROR(Change!K35-Base!K35,"")</f>
        <v>18.257206294596926</v>
      </c>
      <c r="L35" s="43">
        <f>IFERROR(Change!L35-Base!L35,"")</f>
        <v>6.966917417421655</v>
      </c>
      <c r="M35" s="43">
        <f>IFERROR(Change!M35-Base!M35,"")</f>
        <v>21.394287492977924</v>
      </c>
      <c r="N35" s="43">
        <f>IFERROR(Change!N35-Base!N35,"")</f>
        <v>52.561655340748302</v>
      </c>
      <c r="O35" s="43">
        <f>IFERROR(Change!O35-Base!O35,"")</f>
        <v>68.31408735671755</v>
      </c>
      <c r="P35" s="43">
        <f>IFERROR(Change!P35-Base!P35,"")</f>
        <v>79.511913235087377</v>
      </c>
      <c r="Q35" s="43">
        <f>IFERROR(Change!Q35-Base!Q35,"")</f>
        <v>79.346025760797716</v>
      </c>
      <c r="R35" s="43">
        <f>IFERROR(Change!R35-Base!R35,"")</f>
        <v>81.463380139244009</v>
      </c>
      <c r="S35" s="43">
        <f>IFERROR(Change!S35-Base!S35,"")</f>
        <v>84.237385635194528</v>
      </c>
      <c r="T35" s="43">
        <f>IFERROR(Change!T35-Base!T35,"")</f>
        <v>45.235071261067333</v>
      </c>
      <c r="U35" s="43">
        <f>IFERROR(Change!U35-Base!U35,"")</f>
        <v>30.485099070402754</v>
      </c>
      <c r="V35" s="43">
        <f>IFERROR(Change!V35-Base!V35,"")</f>
        <v>25.905591123244534</v>
      </c>
      <c r="W35" s="43">
        <f>IFERROR(Change!W35-Base!W35,"")</f>
        <v>8.793159768564621</v>
      </c>
      <c r="X35" s="43">
        <f>IFERROR(Change!X35-Base!X35,"")</f>
        <v>0</v>
      </c>
    </row>
    <row r="36" spans="1:24" ht="15.75" outlineLevel="1" x14ac:dyDescent="0.25">
      <c r="B36" s="5" t="s">
        <v>88</v>
      </c>
      <c r="C36" s="44">
        <f>IFERROR(Change!C36-Base!C36,"")</f>
        <v>-91.931691106070502</v>
      </c>
      <c r="D36" s="45">
        <f>IFERROR(Change!D36-Base!D36,"")</f>
        <v>2.4796361495702968E-2</v>
      </c>
      <c r="E36" s="45">
        <f>IFERROR(Change!E36-Base!E36,"")</f>
        <v>1.4043919896607804E-2</v>
      </c>
      <c r="F36" s="45">
        <f>IFERROR(Change!F36-Base!F36,"")</f>
        <v>-8.6843158017018141E-3</v>
      </c>
      <c r="G36" s="45">
        <f>IFERROR(Change!G36-Base!G36,"")</f>
        <v>8.9569572419122778E-2</v>
      </c>
      <c r="H36" s="45">
        <f>IFERROR(Change!H36-Base!H36,"")</f>
        <v>15.854022815409508</v>
      </c>
      <c r="I36" s="45">
        <f>IFERROR(Change!I36-Base!I36,"")</f>
        <v>-130.01831457979404</v>
      </c>
      <c r="J36" s="45">
        <f>IFERROR(Change!J36-Base!J36,"")</f>
        <v>-111.47635335613688</v>
      </c>
      <c r="K36" s="45">
        <f>IFERROR(Change!K36-Base!K36,"")</f>
        <v>-52.125988085133713</v>
      </c>
      <c r="L36" s="45">
        <f>IFERROR(Change!L36-Base!L36,"")</f>
        <v>-34.821545345729874</v>
      </c>
      <c r="M36" s="45">
        <f>IFERROR(Change!M36-Base!M36,"")</f>
        <v>-21.83913340908714</v>
      </c>
      <c r="N36" s="45">
        <f>IFERROR(Change!N36-Base!N36,"")</f>
        <v>-1.7506060151030169</v>
      </c>
      <c r="O36" s="45">
        <f>IFERROR(Change!O36-Base!O36,"")</f>
        <v>0.5670652906670739</v>
      </c>
      <c r="P36" s="45">
        <f>IFERROR(Change!P36-Base!P36,"")</f>
        <v>5.2428663786371317</v>
      </c>
      <c r="Q36" s="45">
        <f>IFERROR(Change!Q36-Base!Q36,"")</f>
        <v>3.8370835724982726</v>
      </c>
      <c r="R36" s="45">
        <f>IFERROR(Change!R36-Base!R36,"")</f>
        <v>-11.927609820479006</v>
      </c>
      <c r="S36" s="45">
        <f>IFERROR(Change!S36-Base!S36,"")</f>
        <v>180.67398831802365</v>
      </c>
      <c r="T36" s="45">
        <f>IFERROR(Change!T36-Base!T36,"")</f>
        <v>111.93507588937454</v>
      </c>
      <c r="U36" s="45">
        <f>IFERROR(Change!U36-Base!U36,"")</f>
        <v>35.711448446361047</v>
      </c>
      <c r="V36" s="45">
        <f>IFERROR(Change!V36-Base!V36,"")</f>
        <v>15.306223112050397</v>
      </c>
      <c r="W36" s="45">
        <f>IFERROR(Change!W36-Base!W36,"")</f>
        <v>2.8230657402497599</v>
      </c>
      <c r="X36" s="45">
        <f>IFERROR(Change!X36-Base!X36,"")</f>
        <v>-1.2086692023538248</v>
      </c>
    </row>
    <row r="37" spans="1:24" ht="15.75" outlineLevel="1" x14ac:dyDescent="0.25">
      <c r="B37" s="5" t="s">
        <v>89</v>
      </c>
      <c r="C37" s="44">
        <f>IFERROR(Change!C37-Base!C37,"")</f>
        <v>-3.213031613648356E-3</v>
      </c>
      <c r="D37" s="45">
        <f>IFERROR(Change!D37-Base!D37,"")</f>
        <v>0</v>
      </c>
      <c r="E37" s="45">
        <f>IFERROR(Change!E37-Base!E37,"")</f>
        <v>0</v>
      </c>
      <c r="F37" s="45">
        <f>IFERROR(Change!F37-Base!F37,"")</f>
        <v>0</v>
      </c>
      <c r="G37" s="45">
        <f>IFERROR(Change!G37-Base!G37,"")</f>
        <v>0</v>
      </c>
      <c r="H37" s="45">
        <f>IFERROR(Change!H37-Base!H37,"")</f>
        <v>0</v>
      </c>
      <c r="I37" s="45">
        <f>IFERROR(Change!I37-Base!I37,"")</f>
        <v>-2.8253162731999969E-4</v>
      </c>
      <c r="J37" s="45">
        <f>IFERROR(Change!J37-Base!J37,"")</f>
        <v>-7.9812620435999802E-4</v>
      </c>
      <c r="K37" s="45">
        <f>IFERROR(Change!K37-Base!K37,"")</f>
        <v>-1.0371809102000024E-3</v>
      </c>
      <c r="L37" s="45">
        <f>IFERROR(Change!L37-Base!L37,"")</f>
        <v>-9.5335525149000365E-4</v>
      </c>
      <c r="M37" s="45">
        <f>IFERROR(Change!M37-Base!M37,"")</f>
        <v>-1.0414501475100031E-3</v>
      </c>
      <c r="N37" s="45">
        <f>IFERROR(Change!N37-Base!N37,"")</f>
        <v>-8.3833264818999908E-4</v>
      </c>
      <c r="O37" s="45">
        <f>IFERROR(Change!O37-Base!O37,"")</f>
        <v>-7.1272537418999951E-4</v>
      </c>
      <c r="P37" s="45">
        <f>IFERROR(Change!P37-Base!P37,"")</f>
        <v>-1.7666808864000164E-4</v>
      </c>
      <c r="Q37" s="45">
        <f>IFERROR(Change!Q37-Base!Q37,"")</f>
        <v>-1.156979739699996E-4</v>
      </c>
      <c r="R37" s="45">
        <f>IFERROR(Change!R37-Base!R37,"")</f>
        <v>-4.3219842049999763E-5</v>
      </c>
      <c r="S37" s="45">
        <f>IFERROR(Change!S37-Base!S37,"")</f>
        <v>-2.7415914059999969E-4</v>
      </c>
      <c r="T37" s="45">
        <f>IFERROR(Change!T37-Base!T37,"")</f>
        <v>-1.7094262110000421E-5</v>
      </c>
      <c r="U37" s="45">
        <f>IFERROR(Change!U37-Base!U37,"")</f>
        <v>3.1855443531000048E-4</v>
      </c>
      <c r="V37" s="45">
        <f>IFERROR(Change!V37-Base!V37,"")</f>
        <v>9.9327500770000302E-5</v>
      </c>
      <c r="W37" s="45">
        <f>IFERROR(Change!W37-Base!W37,"")</f>
        <v>3.3243945347000061E-4</v>
      </c>
      <c r="X37" s="45">
        <f>IFERROR(Change!X37-Base!X37,"")</f>
        <v>8.8901710550000302E-5</v>
      </c>
    </row>
    <row r="38" spans="1:24" ht="15.75" outlineLevel="1" x14ac:dyDescent="0.25">
      <c r="B38" s="5" t="s">
        <v>90</v>
      </c>
      <c r="C38" s="44">
        <f>IFERROR(Change!C38-Base!C38,"")</f>
        <v>0</v>
      </c>
      <c r="D38" s="45">
        <f>IFERROR(Change!D38-Base!D38,"")</f>
        <v>0</v>
      </c>
      <c r="E38" s="45">
        <f>IFERROR(Change!E38-Base!E38,"")</f>
        <v>0</v>
      </c>
      <c r="F38" s="45">
        <f>IFERROR(Change!F38-Base!F38,"")</f>
        <v>0</v>
      </c>
      <c r="G38" s="45">
        <f>IFERROR(Change!G38-Base!G38,"")</f>
        <v>0</v>
      </c>
      <c r="H38" s="45">
        <f>IFERROR(Change!H38-Base!H38,"")</f>
        <v>0</v>
      </c>
      <c r="I38" s="45">
        <f>IFERROR(Change!I38-Base!I38,"")</f>
        <v>0</v>
      </c>
      <c r="J38" s="45">
        <f>IFERROR(Change!J38-Base!J38,"")</f>
        <v>0</v>
      </c>
      <c r="K38" s="45">
        <f>IFERROR(Change!K38-Base!K38,"")</f>
        <v>0</v>
      </c>
      <c r="L38" s="45">
        <f>IFERROR(Change!L38-Base!L38,"")</f>
        <v>0</v>
      </c>
      <c r="M38" s="45">
        <f>IFERROR(Change!M38-Base!M38,"")</f>
        <v>0</v>
      </c>
      <c r="N38" s="45">
        <f>IFERROR(Change!N38-Base!N38,"")</f>
        <v>0</v>
      </c>
      <c r="O38" s="45">
        <f>IFERROR(Change!O38-Base!O38,"")</f>
        <v>0</v>
      </c>
      <c r="P38" s="45">
        <f>IFERROR(Change!P38-Base!P38,"")</f>
        <v>0</v>
      </c>
      <c r="Q38" s="45">
        <f>IFERROR(Change!Q38-Base!Q38,"")</f>
        <v>0</v>
      </c>
      <c r="R38" s="45">
        <f>IFERROR(Change!R38-Base!R38,"")</f>
        <v>0</v>
      </c>
      <c r="S38" s="45">
        <f>IFERROR(Change!S38-Base!S38,"")</f>
        <v>0</v>
      </c>
      <c r="T38" s="45">
        <f>IFERROR(Change!T38-Base!T38,"")</f>
        <v>0</v>
      </c>
      <c r="U38" s="45">
        <f>IFERROR(Change!U38-Base!U38,"")</f>
        <v>0</v>
      </c>
      <c r="V38" s="45">
        <f>IFERROR(Change!V38-Base!V38,"")</f>
        <v>0</v>
      </c>
      <c r="W38" s="45">
        <f>IFERROR(Change!W38-Base!W38,"")</f>
        <v>0</v>
      </c>
      <c r="X38" s="45">
        <f>IFERROR(Change!X38-Base!X38,"")</f>
        <v>0</v>
      </c>
    </row>
    <row r="39" spans="1:24" ht="15.75" outlineLevel="1" x14ac:dyDescent="0.25">
      <c r="B39" s="5" t="s">
        <v>91</v>
      </c>
      <c r="C39" s="44">
        <f>IFERROR(Change!C39-Base!C39,"")</f>
        <v>0</v>
      </c>
      <c r="D39" s="45">
        <f>IFERROR(Change!D39-Base!D39,"")</f>
        <v>0</v>
      </c>
      <c r="E39" s="45">
        <f>IFERROR(Change!E39-Base!E39,"")</f>
        <v>0</v>
      </c>
      <c r="F39" s="45">
        <f>IFERROR(Change!F39-Base!F39,"")</f>
        <v>0</v>
      </c>
      <c r="G39" s="45">
        <f>IFERROR(Change!G39-Base!G39,"")</f>
        <v>0</v>
      </c>
      <c r="H39" s="45">
        <f>IFERROR(Change!H39-Base!H39,"")</f>
        <v>0</v>
      </c>
      <c r="I39" s="45">
        <f>IFERROR(Change!I39-Base!I39,"")</f>
        <v>0</v>
      </c>
      <c r="J39" s="45">
        <f>IFERROR(Change!J39-Base!J39,"")</f>
        <v>0</v>
      </c>
      <c r="K39" s="45">
        <f>IFERROR(Change!K39-Base!K39,"")</f>
        <v>0</v>
      </c>
      <c r="L39" s="45">
        <f>IFERROR(Change!L39-Base!L39,"")</f>
        <v>0</v>
      </c>
      <c r="M39" s="45">
        <f>IFERROR(Change!M39-Base!M39,"")</f>
        <v>0</v>
      </c>
      <c r="N39" s="45">
        <f>IFERROR(Change!N39-Base!N39,"")</f>
        <v>0</v>
      </c>
      <c r="O39" s="45">
        <f>IFERROR(Change!O39-Base!O39,"")</f>
        <v>0</v>
      </c>
      <c r="P39" s="45">
        <f>IFERROR(Change!P39-Base!P39,"")</f>
        <v>0</v>
      </c>
      <c r="Q39" s="45">
        <f>IFERROR(Change!Q39-Base!Q39,"")</f>
        <v>0</v>
      </c>
      <c r="R39" s="45">
        <f>IFERROR(Change!R39-Base!R39,"")</f>
        <v>0</v>
      </c>
      <c r="S39" s="45">
        <f>IFERROR(Change!S39-Base!S39,"")</f>
        <v>0</v>
      </c>
      <c r="T39" s="45">
        <f>IFERROR(Change!T39-Base!T39,"")</f>
        <v>0</v>
      </c>
      <c r="U39" s="45">
        <f>IFERROR(Change!U39-Base!U39,"")</f>
        <v>0</v>
      </c>
      <c r="V39" s="45">
        <f>IFERROR(Change!V39-Base!V39,"")</f>
        <v>0</v>
      </c>
      <c r="W39" s="45">
        <f>IFERROR(Change!W39-Base!W39,"")</f>
        <v>0</v>
      </c>
      <c r="X39" s="45">
        <f>IFERROR(Change!X39-Base!X39,"")</f>
        <v>0</v>
      </c>
    </row>
    <row r="40" spans="1:24" ht="15.75" outlineLevel="1" x14ac:dyDescent="0.25">
      <c r="B40" s="5" t="s">
        <v>92</v>
      </c>
      <c r="C40" s="44">
        <f>IFERROR(Change!C40-Base!C40,"")</f>
        <v>-0.24531221887059473</v>
      </c>
      <c r="D40" s="45">
        <f>IFERROR(Change!D40-Base!D40,"")</f>
        <v>7.7658956280757252E-5</v>
      </c>
      <c r="E40" s="45">
        <f>IFERROR(Change!E40-Base!E40,"")</f>
        <v>8.5792615641011594E-5</v>
      </c>
      <c r="F40" s="45">
        <f>IFERROR(Change!F40-Base!F40,"")</f>
        <v>4.8579789501346227E-5</v>
      </c>
      <c r="G40" s="45">
        <f>IFERROR(Change!G40-Base!G40,"")</f>
        <v>-4.481525957089616E-5</v>
      </c>
      <c r="H40" s="45">
        <f>IFERROR(Change!H40-Base!H40,"")</f>
        <v>9.8052591806130351E-4</v>
      </c>
      <c r="I40" s="45">
        <f>IFERROR(Change!I40-Base!I40,"")</f>
        <v>1.1256749192529725E-2</v>
      </c>
      <c r="J40" s="45">
        <f>IFERROR(Change!J40-Base!J40,"")</f>
        <v>1.4160269680941084E-2</v>
      </c>
      <c r="K40" s="45">
        <f>IFERROR(Change!K40-Base!K40,"")</f>
        <v>-0.10524104138386292</v>
      </c>
      <c r="L40" s="45">
        <f>IFERROR(Change!L40-Base!L40,"")</f>
        <v>-5.5501846200598948E-2</v>
      </c>
      <c r="M40" s="45">
        <f>IFERROR(Change!M40-Base!M40,"")</f>
        <v>-0.20267492316048674</v>
      </c>
      <c r="N40" s="45">
        <f>IFERROR(Change!N40-Base!N40,"")</f>
        <v>-0.12241242347826642</v>
      </c>
      <c r="O40" s="45">
        <f>IFERROR(Change!O40-Base!O40,"")</f>
        <v>-8.579271255285903E-3</v>
      </c>
      <c r="P40" s="45">
        <f>IFERROR(Change!P40-Base!P40,"")</f>
        <v>1.918827917771182E-2</v>
      </c>
      <c r="Q40" s="45">
        <f>IFERROR(Change!Q40-Base!Q40,"")</f>
        <v>-1.8217593286067313E-3</v>
      </c>
      <c r="R40" s="45">
        <f>IFERROR(Change!R40-Base!R40,"")</f>
        <v>-4.5188994552063377E-3</v>
      </c>
      <c r="S40" s="45">
        <f>IFERROR(Change!S40-Base!S40,"")</f>
        <v>-2.2142902480482007E-6</v>
      </c>
      <c r="T40" s="45">
        <f>IFERROR(Change!T40-Base!T40,"")</f>
        <v>2.4152090163198636E-3</v>
      </c>
      <c r="U40" s="45">
        <f>IFERROR(Change!U40-Base!U40,"")</f>
        <v>-2.3768882217112264E-5</v>
      </c>
      <c r="V40" s="45">
        <f>IFERROR(Change!V40-Base!V40,"")</f>
        <v>-3.5684987949480274E-5</v>
      </c>
      <c r="W40" s="45">
        <f>IFERROR(Change!W40-Base!W40,"")</f>
        <v>1.2954562234046563E-4</v>
      </c>
      <c r="X40" s="45">
        <f>IFERROR(Change!X40-Base!X40,"")</f>
        <v>4.4640363150899587E-3</v>
      </c>
    </row>
    <row r="41" spans="1:24" ht="15.75" outlineLevel="1" x14ac:dyDescent="0.25">
      <c r="B41" s="5" t="s">
        <v>8</v>
      </c>
      <c r="C41" s="44">
        <f>IFERROR(Change!C41-Base!C41,"")</f>
        <v>-6.0803105271084977E-3</v>
      </c>
      <c r="D41" s="45">
        <f>IFERROR(Change!D41-Base!D41,"")</f>
        <v>-4.3877683669998543E-5</v>
      </c>
      <c r="E41" s="45">
        <f>IFERROR(Change!E41-Base!E41,"")</f>
        <v>2.6153292549999964E-5</v>
      </c>
      <c r="F41" s="45">
        <f>IFERROR(Change!F41-Base!F41,"")</f>
        <v>-9.5440839419999677E-5</v>
      </c>
      <c r="G41" s="45">
        <f>IFERROR(Change!G41-Base!G41,"")</f>
        <v>7.8017158999999685E-6</v>
      </c>
      <c r="H41" s="45">
        <f>IFERROR(Change!H41-Base!H41,"")</f>
        <v>-3.9858966000000013E-5</v>
      </c>
      <c r="I41" s="45">
        <f>IFERROR(Change!I41-Base!I41,"")</f>
        <v>-2.4029456207E-4</v>
      </c>
      <c r="J41" s="45">
        <f>IFERROR(Change!J41-Base!J41,"")</f>
        <v>-1.3150579585599978E-3</v>
      </c>
      <c r="K41" s="45">
        <f>IFERROR(Change!K41-Base!K41,"")</f>
        <v>-2.5556312761599942E-3</v>
      </c>
      <c r="L41" s="45">
        <f>IFERROR(Change!L41-Base!L41,"")</f>
        <v>-2.1636402872699991E-3</v>
      </c>
      <c r="M41" s="45">
        <f>IFERROR(Change!M41-Base!M41,"")</f>
        <v>-2.0295832106200051E-3</v>
      </c>
      <c r="N41" s="45">
        <f>IFERROR(Change!N41-Base!N41,"")</f>
        <v>-1.5106562544100013E-3</v>
      </c>
      <c r="O41" s="45">
        <f>IFERROR(Change!O41-Base!O41,"")</f>
        <v>-1.5714009843100039E-3</v>
      </c>
      <c r="P41" s="45">
        <f>IFERROR(Change!P41-Base!P41,"")</f>
        <v>1.9854632505000077E-4</v>
      </c>
      <c r="Q41" s="45">
        <f>IFERROR(Change!Q41-Base!Q41,"")</f>
        <v>1.2292125689999326E-5</v>
      </c>
      <c r="R41" s="45">
        <f>IFERROR(Change!R41-Base!R41,"")</f>
        <v>9.8904261799999567E-6</v>
      </c>
      <c r="S41" s="45">
        <f>IFERROR(Change!S41-Base!S41,"")</f>
        <v>-4.0929450825999945E-4</v>
      </c>
      <c r="T41" s="45">
        <f>IFERROR(Change!T41-Base!T41,"")</f>
        <v>-1.1872357156999993E-4</v>
      </c>
      <c r="U41" s="45">
        <f>IFERROR(Change!U41-Base!U41,"")</f>
        <v>5.2757315100000003E-5</v>
      </c>
      <c r="V41" s="45">
        <f>IFERROR(Change!V41-Base!V41,"")</f>
        <v>-1.0781485034E-4</v>
      </c>
      <c r="W41" s="45">
        <f>IFERROR(Change!W41-Base!W41,"")</f>
        <v>1.9829739586399997E-3</v>
      </c>
      <c r="X41" s="45">
        <f>IFERROR(Change!X41-Base!X41,"")</f>
        <v>0</v>
      </c>
    </row>
    <row r="42" spans="1:24" ht="15.75" outlineLevel="1" x14ac:dyDescent="0.25">
      <c r="B42" s="5" t="s">
        <v>9</v>
      </c>
      <c r="C42" s="44">
        <f>IFERROR(Change!C42-Base!C42,"")</f>
        <v>0</v>
      </c>
      <c r="D42" s="45">
        <f>IFERROR(Change!D42-Base!D42,"")</f>
        <v>0</v>
      </c>
      <c r="E42" s="45">
        <f>IFERROR(Change!E42-Base!E42,"")</f>
        <v>0</v>
      </c>
      <c r="F42" s="45">
        <f>IFERROR(Change!F42-Base!F42,"")</f>
        <v>0</v>
      </c>
      <c r="G42" s="45">
        <f>IFERROR(Change!G42-Base!G42,"")</f>
        <v>0</v>
      </c>
      <c r="H42" s="45">
        <f>IFERROR(Change!H42-Base!H42,"")</f>
        <v>0</v>
      </c>
      <c r="I42" s="45">
        <f>IFERROR(Change!I42-Base!I42,"")</f>
        <v>0</v>
      </c>
      <c r="J42" s="45">
        <f>IFERROR(Change!J42-Base!J42,"")</f>
        <v>0</v>
      </c>
      <c r="K42" s="45">
        <f>IFERROR(Change!K42-Base!K42,"")</f>
        <v>0</v>
      </c>
      <c r="L42" s="45">
        <f>IFERROR(Change!L42-Base!L42,"")</f>
        <v>0</v>
      </c>
      <c r="M42" s="45">
        <f>IFERROR(Change!M42-Base!M42,"")</f>
        <v>0</v>
      </c>
      <c r="N42" s="45">
        <f>IFERROR(Change!N42-Base!N42,"")</f>
        <v>0</v>
      </c>
      <c r="O42" s="45">
        <f>IFERROR(Change!O42-Base!O42,"")</f>
        <v>0</v>
      </c>
      <c r="P42" s="45">
        <f>IFERROR(Change!P42-Base!P42,"")</f>
        <v>0</v>
      </c>
      <c r="Q42" s="45">
        <f>IFERROR(Change!Q42-Base!Q42,"")</f>
        <v>0</v>
      </c>
      <c r="R42" s="45">
        <f>IFERROR(Change!R42-Base!R42,"")</f>
        <v>0</v>
      </c>
      <c r="S42" s="45">
        <f>IFERROR(Change!S42-Base!S42,"")</f>
        <v>0</v>
      </c>
      <c r="T42" s="45">
        <f>IFERROR(Change!T42-Base!T42,"")</f>
        <v>0</v>
      </c>
      <c r="U42" s="45">
        <f>IFERROR(Change!U42-Base!U42,"")</f>
        <v>0</v>
      </c>
      <c r="V42" s="45">
        <f>IFERROR(Change!V42-Base!V42,"")</f>
        <v>0</v>
      </c>
      <c r="W42" s="45">
        <f>IFERROR(Change!W42-Base!W42,"")</f>
        <v>0</v>
      </c>
      <c r="X42" s="45">
        <f>IFERROR(Change!X42-Base!X42,"")</f>
        <v>0</v>
      </c>
    </row>
    <row r="43" spans="1:24" ht="15.75" outlineLevel="1" x14ac:dyDescent="0.25">
      <c r="B43" s="5" t="s">
        <v>10</v>
      </c>
      <c r="C43" s="44">
        <f>IFERROR(Change!C43-Base!C43,"")</f>
        <v>0</v>
      </c>
      <c r="D43" s="44">
        <f>IFERROR(Change!D43-Base!D43,"")</f>
        <v>0</v>
      </c>
      <c r="E43" s="44">
        <f>IFERROR(Change!E43-Base!E43,"")</f>
        <v>0</v>
      </c>
      <c r="F43" s="44">
        <f>IFERROR(Change!F43-Base!F43,"")</f>
        <v>0</v>
      </c>
      <c r="G43" s="44">
        <f>IFERROR(Change!G43-Base!G43,"")</f>
        <v>0</v>
      </c>
      <c r="H43" s="44">
        <f>IFERROR(Change!H43-Base!H43,"")</f>
        <v>0</v>
      </c>
      <c r="I43" s="44">
        <f>IFERROR(Change!I43-Base!I43,"")</f>
        <v>0</v>
      </c>
      <c r="J43" s="44">
        <f>IFERROR(Change!J43-Base!J43,"")</f>
        <v>0</v>
      </c>
      <c r="K43" s="44">
        <f>IFERROR(Change!K43-Base!K43,"")</f>
        <v>0</v>
      </c>
      <c r="L43" s="44">
        <f>IFERROR(Change!L43-Base!L43,"")</f>
        <v>0</v>
      </c>
      <c r="M43" s="44">
        <f>IFERROR(Change!M43-Base!M43,"")</f>
        <v>0</v>
      </c>
      <c r="N43" s="44">
        <f>IFERROR(Change!N43-Base!N43,"")</f>
        <v>0</v>
      </c>
      <c r="O43" s="44">
        <f>IFERROR(Change!O43-Base!O43,"")</f>
        <v>0</v>
      </c>
      <c r="P43" s="44">
        <f>IFERROR(Change!P43-Base!P43,"")</f>
        <v>0</v>
      </c>
      <c r="Q43" s="44">
        <f>IFERROR(Change!Q43-Base!Q43,"")</f>
        <v>0</v>
      </c>
      <c r="R43" s="44">
        <f>IFERROR(Change!R43-Base!R43,"")</f>
        <v>0</v>
      </c>
      <c r="S43" s="44">
        <f>IFERROR(Change!S43-Base!S43,"")</f>
        <v>0</v>
      </c>
      <c r="T43" s="44">
        <f>IFERROR(Change!T43-Base!T43,"")</f>
        <v>0</v>
      </c>
      <c r="U43" s="44">
        <f>IFERROR(Change!U43-Base!U43,"")</f>
        <v>0</v>
      </c>
      <c r="V43" s="44">
        <f>IFERROR(Change!V43-Base!V43,"")</f>
        <v>0</v>
      </c>
      <c r="W43" s="44">
        <f>IFERROR(Change!W43-Base!W43,"")</f>
        <v>0</v>
      </c>
      <c r="X43" s="44">
        <f>IFERROR(Change!X43-Base!X43,"")</f>
        <v>0</v>
      </c>
    </row>
    <row r="44" spans="1:24" ht="15.75" outlineLevel="1" x14ac:dyDescent="0.25">
      <c r="B44" s="5" t="s">
        <v>11</v>
      </c>
      <c r="C44" s="44">
        <f>IFERROR(Change!C44-Base!C44,"")</f>
        <v>0</v>
      </c>
      <c r="D44" s="45">
        <f>IFERROR(Change!D44-Base!D44,"")</f>
        <v>0</v>
      </c>
      <c r="E44" s="45">
        <f>IFERROR(Change!E44-Base!E44,"")</f>
        <v>0</v>
      </c>
      <c r="F44" s="45">
        <f>IFERROR(Change!F44-Base!F44,"")</f>
        <v>0</v>
      </c>
      <c r="G44" s="45">
        <f>IFERROR(Change!G44-Base!G44,"")</f>
        <v>0</v>
      </c>
      <c r="H44" s="45">
        <f>IFERROR(Change!H44-Base!H44,"")</f>
        <v>0</v>
      </c>
      <c r="I44" s="45">
        <f>IFERROR(Change!I44-Base!I44,"")</f>
        <v>0</v>
      </c>
      <c r="J44" s="45">
        <f>IFERROR(Change!J44-Base!J44,"")</f>
        <v>0</v>
      </c>
      <c r="K44" s="45">
        <f>IFERROR(Change!K44-Base!K44,"")</f>
        <v>0</v>
      </c>
      <c r="L44" s="45">
        <f>IFERROR(Change!L44-Base!L44,"")</f>
        <v>0</v>
      </c>
      <c r="M44" s="45">
        <f>IFERROR(Change!M44-Base!M44,"")</f>
        <v>0</v>
      </c>
      <c r="N44" s="45">
        <f>IFERROR(Change!N44-Base!N44,"")</f>
        <v>0</v>
      </c>
      <c r="O44" s="45">
        <f>IFERROR(Change!O44-Base!O44,"")</f>
        <v>0</v>
      </c>
      <c r="P44" s="45">
        <f>IFERROR(Change!P44-Base!P44,"")</f>
        <v>0</v>
      </c>
      <c r="Q44" s="45">
        <f>IFERROR(Change!Q44-Base!Q44,"")</f>
        <v>0</v>
      </c>
      <c r="R44" s="45">
        <f>IFERROR(Change!R44-Base!R44,"")</f>
        <v>0</v>
      </c>
      <c r="S44" s="45">
        <f>IFERROR(Change!S44-Base!S44,"")</f>
        <v>0</v>
      </c>
      <c r="T44" s="45">
        <f>IFERROR(Change!T44-Base!T44,"")</f>
        <v>0</v>
      </c>
      <c r="U44" s="45">
        <f>IFERROR(Change!U44-Base!U44,"")</f>
        <v>0</v>
      </c>
      <c r="V44" s="45">
        <f>IFERROR(Change!V44-Base!V44,"")</f>
        <v>0</v>
      </c>
      <c r="W44" s="45">
        <f>IFERROR(Change!W44-Base!W44,"")</f>
        <v>0</v>
      </c>
      <c r="X44" s="45">
        <f>IFERROR(Change!X44-Base!X44,"")</f>
        <v>0</v>
      </c>
    </row>
    <row r="45" spans="1:24" ht="15.75" outlineLevel="1" x14ac:dyDescent="0.25">
      <c r="B45" s="5" t="s">
        <v>12</v>
      </c>
      <c r="C45" s="44">
        <f>IFERROR(Change!C45-Base!C45,"")</f>
        <v>-1.4136249465579662</v>
      </c>
      <c r="D45" s="45">
        <f>IFERROR(Change!D45-Base!D45,"")</f>
        <v>0</v>
      </c>
      <c r="E45" s="45">
        <f>IFERROR(Change!E45-Base!E45,"")</f>
        <v>0</v>
      </c>
      <c r="F45" s="45">
        <f>IFERROR(Change!F45-Base!F45,"")</f>
        <v>0</v>
      </c>
      <c r="G45" s="45">
        <f>IFERROR(Change!G45-Base!G45,"")</f>
        <v>0</v>
      </c>
      <c r="H45" s="45">
        <f>IFERROR(Change!H45-Base!H45,"")</f>
        <v>0</v>
      </c>
      <c r="I45" s="45">
        <f>IFERROR(Change!I45-Base!I45,"")</f>
        <v>0</v>
      </c>
      <c r="J45" s="45">
        <f>IFERROR(Change!J45-Base!J45,"")</f>
        <v>0</v>
      </c>
      <c r="K45" s="45">
        <f>IFERROR(Change!K45-Base!K45,"")</f>
        <v>-0.27468452749061006</v>
      </c>
      <c r="L45" s="45">
        <f>IFERROR(Change!L45-Base!L45,"")</f>
        <v>-0.9726010731918201</v>
      </c>
      <c r="M45" s="45">
        <f>IFERROR(Change!M45-Base!M45,"")</f>
        <v>-6.3859175559500006E-2</v>
      </c>
      <c r="N45" s="45">
        <f>IFERROR(Change!N45-Base!N45,"")</f>
        <v>-0.72006056975284005</v>
      </c>
      <c r="O45" s="45">
        <f>IFERROR(Change!O45-Base!O45,"")</f>
        <v>-1.8049727297080001E-2</v>
      </c>
      <c r="P45" s="45">
        <f>IFERROR(Change!P45-Base!P45,"")</f>
        <v>0</v>
      </c>
      <c r="Q45" s="45">
        <f>IFERROR(Change!Q45-Base!Q45,"")</f>
        <v>0</v>
      </c>
      <c r="R45" s="45">
        <f>IFERROR(Change!R45-Base!R45,"")</f>
        <v>-0.97934363194037</v>
      </c>
      <c r="S45" s="45">
        <f>IFERROR(Change!S45-Base!S45,"")</f>
        <v>-0.11568854295375994</v>
      </c>
      <c r="T45" s="45">
        <f>IFERROR(Change!T45-Base!T45,"")</f>
        <v>0.42712956109495998</v>
      </c>
      <c r="U45" s="45">
        <f>IFERROR(Change!U45-Base!U45,"")</f>
        <v>0</v>
      </c>
      <c r="V45" s="45">
        <f>IFERROR(Change!V45-Base!V45,"")</f>
        <v>0</v>
      </c>
      <c r="W45" s="45">
        <f>IFERROR(Change!W45-Base!W45,"")</f>
        <v>0</v>
      </c>
      <c r="X45" s="45">
        <f>IFERROR(Change!X45-Base!X45,"")</f>
        <v>0</v>
      </c>
    </row>
    <row r="47" spans="1:24" ht="15.75" x14ac:dyDescent="0.25">
      <c r="A47" s="41">
        <v>6</v>
      </c>
      <c r="B47" s="7" t="s">
        <v>63</v>
      </c>
      <c r="C47" s="8">
        <f>IFERROR(Change!C47-Base!C47,"")</f>
        <v>-1028.6167401134408</v>
      </c>
      <c r="D47" s="8">
        <f>IFERROR(Change!D47-Base!D47,"")</f>
        <v>0</v>
      </c>
      <c r="E47" s="8">
        <f>IFERROR(Change!E47-Base!E47,"")</f>
        <v>1.5583281651743164E-5</v>
      </c>
      <c r="F47" s="8">
        <f>IFERROR(Change!F47-Base!F47,"")</f>
        <v>0.55182670453223182</v>
      </c>
      <c r="G47" s="8">
        <f>IFERROR(Change!G47-Base!G47,"")</f>
        <v>-0.77561876326990387</v>
      </c>
      <c r="H47" s="8">
        <f>IFERROR(Change!H47-Base!H47,"")</f>
        <v>-16.139157389429442</v>
      </c>
      <c r="I47" s="8">
        <f>IFERROR(Change!I47-Base!I47,"")</f>
        <v>-1439.1341463901126</v>
      </c>
      <c r="J47" s="8">
        <f>IFERROR(Change!J47-Base!J47,"")</f>
        <v>151.84929553849815</v>
      </c>
      <c r="K47" s="8">
        <f>IFERROR(Change!K47-Base!K47,"")</f>
        <v>86.795157819907672</v>
      </c>
      <c r="L47" s="8">
        <f>IFERROR(Change!L47-Base!L47,"")</f>
        <v>80.100330697011486</v>
      </c>
      <c r="M47" s="8">
        <f>IFERROR(Change!M47-Base!M47,"")</f>
        <v>48.600563747988417</v>
      </c>
      <c r="N47" s="8">
        <f>IFERROR(Change!N47-Base!N47,"")</f>
        <v>16.274656697979026</v>
      </c>
      <c r="O47" s="8">
        <f>IFERROR(Change!O47-Base!O47,"")</f>
        <v>1.78375852589852</v>
      </c>
      <c r="P47" s="8">
        <f>IFERROR(Change!P47-Base!P47,"")</f>
        <v>-31.993931659890222</v>
      </c>
      <c r="Q47" s="8">
        <f>IFERROR(Change!Q47-Base!Q47,"")</f>
        <v>-31.8336741054095</v>
      </c>
      <c r="R47" s="8">
        <f>IFERROR(Change!R47-Base!R47,"")</f>
        <v>-31.65708411436708</v>
      </c>
      <c r="S47" s="8">
        <f>IFERROR(Change!S47-Base!S47,"")</f>
        <v>-28.980861097294564</v>
      </c>
      <c r="T47" s="8">
        <f>IFERROR(Change!T47-Base!T47,"")</f>
        <v>-101.65678166591397</v>
      </c>
      <c r="U47" s="8">
        <f>IFERROR(Change!U47-Base!U47,"")</f>
        <v>-145.75733832009519</v>
      </c>
      <c r="V47" s="8">
        <f>IFERROR(Change!V47-Base!V47,"")</f>
        <v>-146.23220103030053</v>
      </c>
      <c r="W47" s="8">
        <f>IFERROR(Change!W47-Base!W47,"")</f>
        <v>-168.77104327611232</v>
      </c>
      <c r="X47" s="8">
        <f>IFERROR(Change!X47-Base!X47,"")</f>
        <v>-101.46573035678057</v>
      </c>
    </row>
    <row r="48" spans="1:24" ht="15.75" outlineLevel="1" x14ac:dyDescent="0.25">
      <c r="B48" s="4" t="s">
        <v>93</v>
      </c>
      <c r="C48" s="6">
        <f>IFERROR(Change!C48-Base!C48,"")</f>
        <v>-1264.4958022958426</v>
      </c>
      <c r="D48" s="6">
        <f>IFERROR(Change!D48-Base!D48,"")</f>
        <v>0</v>
      </c>
      <c r="E48" s="6">
        <f>IFERROR(Change!E48-Base!E48,"")</f>
        <v>0</v>
      </c>
      <c r="F48" s="6">
        <f>IFERROR(Change!F48-Base!F48,"")</f>
        <v>0</v>
      </c>
      <c r="G48" s="6">
        <f>IFERROR(Change!G48-Base!G48,"")</f>
        <v>0</v>
      </c>
      <c r="H48" s="6">
        <f>IFERROR(Change!H48-Base!H48,"")</f>
        <v>-11.984825864505552</v>
      </c>
      <c r="I48" s="6">
        <f>IFERROR(Change!I48-Base!I48,"")</f>
        <v>-1540.7061970869747</v>
      </c>
      <c r="J48" s="6">
        <f>IFERROR(Change!J48-Base!J48,"")</f>
        <v>60.69202308662318</v>
      </c>
      <c r="K48" s="6">
        <f>IFERROR(Change!K48-Base!K48,"")</f>
        <v>9.9780964658151561</v>
      </c>
      <c r="L48" s="6">
        <f>IFERROR(Change!L48-Base!L48,"")</f>
        <v>4.4133025015115663</v>
      </c>
      <c r="M48" s="6">
        <f>IFERROR(Change!M48-Base!M48,"")</f>
        <v>-20.174540999949159</v>
      </c>
      <c r="N48" s="6">
        <f>IFERROR(Change!N48-Base!N48,"")</f>
        <v>-45.20943905124966</v>
      </c>
      <c r="O48" s="6">
        <f>IFERROR(Change!O48-Base!O48,"")</f>
        <v>-56.494777138618247</v>
      </c>
      <c r="P48" s="6">
        <f>IFERROR(Change!P48-Base!P48,"")</f>
        <v>-56.494777138617565</v>
      </c>
      <c r="Q48" s="6">
        <f>IFERROR(Change!Q48-Base!Q48,"")</f>
        <v>-56.494777138617565</v>
      </c>
      <c r="R48" s="6">
        <f>IFERROR(Change!R48-Base!R48,"")</f>
        <v>-56.494777138617565</v>
      </c>
      <c r="S48" s="6">
        <f>IFERROR(Change!S48-Base!S48,"")</f>
        <v>-56.494777138615291</v>
      </c>
      <c r="T48" s="6">
        <f>IFERROR(Change!T48-Base!T48,"")</f>
        <v>-56.49398046875308</v>
      </c>
      <c r="U48" s="6">
        <f>IFERROR(Change!U48-Base!U48,"")</f>
        <v>-56.494116214814085</v>
      </c>
      <c r="V48" s="6">
        <f>IFERROR(Change!V48-Base!V48,"")</f>
        <v>-56.493952500889918</v>
      </c>
      <c r="W48" s="6">
        <f>IFERROR(Change!W48-Base!W48,"")</f>
        <v>-56.494204798541887</v>
      </c>
      <c r="X48" s="6">
        <f>IFERROR(Change!X48-Base!X48,"")</f>
        <v>-56.494751004232967</v>
      </c>
    </row>
    <row r="49" spans="1:24" ht="15.75" outlineLevel="1" x14ac:dyDescent="0.25">
      <c r="B49" s="5" t="s">
        <v>94</v>
      </c>
      <c r="C49" s="44">
        <f>IFERROR(Change!C49-Base!C49,"")</f>
        <v>143.76448482027763</v>
      </c>
      <c r="D49" s="44">
        <f>IFERROR(Change!D49-Base!D49,"")</f>
        <v>0</v>
      </c>
      <c r="E49" s="44">
        <f>IFERROR(Change!E49-Base!E49,"")</f>
        <v>0</v>
      </c>
      <c r="F49" s="44">
        <f>IFERROR(Change!F49-Base!F49,"")</f>
        <v>0.37774978142365068</v>
      </c>
      <c r="G49" s="44">
        <f>IFERROR(Change!G49-Base!G49,"")</f>
        <v>-0.50628120129020715</v>
      </c>
      <c r="H49" s="44">
        <f>IFERROR(Change!H49-Base!H49,"")</f>
        <v>-0.41216979274449272</v>
      </c>
      <c r="I49" s="44">
        <f>IFERROR(Change!I49-Base!I49,"")</f>
        <v>47.016827128588716</v>
      </c>
      <c r="J49" s="44">
        <f>IFERROR(Change!J49-Base!J49,"")</f>
        <v>47.044906691913866</v>
      </c>
      <c r="K49" s="44">
        <f>IFERROR(Change!K49-Base!K49,"")</f>
        <v>47.066443925994406</v>
      </c>
      <c r="L49" s="44">
        <f>IFERROR(Change!L49-Base!L49,"")</f>
        <v>47.066443926015722</v>
      </c>
      <c r="M49" s="44">
        <f>IFERROR(Change!M49-Base!M49,"")</f>
        <v>47.066443926015779</v>
      </c>
      <c r="N49" s="44">
        <f>IFERROR(Change!N49-Base!N49,"")</f>
        <v>47.066443926015779</v>
      </c>
      <c r="O49" s="44">
        <f>IFERROR(Change!O49-Base!O49,"")</f>
        <v>47.066443925990541</v>
      </c>
      <c r="P49" s="44">
        <f>IFERROR(Change!P49-Base!P49,"")</f>
        <v>18.522471812660854</v>
      </c>
      <c r="Q49" s="44">
        <f>IFERROR(Change!Q49-Base!Q49,"")</f>
        <v>18.522471812657727</v>
      </c>
      <c r="R49" s="44">
        <f>IFERROR(Change!R49-Base!R49,"")</f>
        <v>18.574283389804293</v>
      </c>
      <c r="S49" s="44">
        <f>IFERROR(Change!S49-Base!S49,"")</f>
        <v>20.13108476108107</v>
      </c>
      <c r="T49" s="44">
        <f>IFERROR(Change!T49-Base!T49,"")</f>
        <v>-24.065062448471622</v>
      </c>
      <c r="U49" s="44">
        <f>IFERROR(Change!U49-Base!U49,"")</f>
        <v>-59.151118349334638</v>
      </c>
      <c r="V49" s="44">
        <f>IFERROR(Change!V49-Base!V49,"")</f>
        <v>-58.980838729312154</v>
      </c>
      <c r="W49" s="44">
        <f>IFERROR(Change!W49-Base!W49,"")</f>
        <v>-72.256871517163972</v>
      </c>
      <c r="X49" s="44">
        <f>IFERROR(Change!X49-Base!X49,"")</f>
        <v>-36.518417448860873</v>
      </c>
    </row>
    <row r="50" spans="1:24" ht="15.75" outlineLevel="1" x14ac:dyDescent="0.25">
      <c r="B50" s="5" t="s">
        <v>95</v>
      </c>
      <c r="C50" s="44">
        <f>IFERROR(Change!C50-Base!C50,"")</f>
        <v>-77.245287752529293</v>
      </c>
      <c r="D50" s="45">
        <f>IFERROR(Change!D50-Base!D50,"")</f>
        <v>0</v>
      </c>
      <c r="E50" s="45">
        <f>IFERROR(Change!E50-Base!E50,"")</f>
        <v>0</v>
      </c>
      <c r="F50" s="45">
        <f>IFERROR(Change!F50-Base!F50,"")</f>
        <v>0</v>
      </c>
      <c r="G50" s="45">
        <f>IFERROR(Change!G50-Base!G50,"")</f>
        <v>0</v>
      </c>
      <c r="H50" s="45">
        <f>IFERROR(Change!H50-Base!H50,"")</f>
        <v>0</v>
      </c>
      <c r="I50" s="45">
        <f>IFERROR(Change!I50-Base!I50,"")</f>
        <v>0</v>
      </c>
      <c r="J50" s="45">
        <f>IFERROR(Change!J50-Base!J50,"")</f>
        <v>-4.3180111452261372</v>
      </c>
      <c r="K50" s="45">
        <f>IFERROR(Change!K50-Base!K50,"")</f>
        <v>-5.4637596846961571</v>
      </c>
      <c r="L50" s="45">
        <f>IFERROR(Change!L50-Base!L50,"")</f>
        <v>-3.528943685609363</v>
      </c>
      <c r="M50" s="45">
        <f>IFERROR(Change!M50-Base!M50,"")</f>
        <v>-7.2146556102239572</v>
      </c>
      <c r="N50" s="45">
        <f>IFERROR(Change!N50-Base!N50,"")</f>
        <v>-11.13877704465358</v>
      </c>
      <c r="O50" s="45">
        <f>IFERROR(Change!O50-Base!O50,"")</f>
        <v>-14.897484102832152</v>
      </c>
      <c r="P50" s="45">
        <f>IFERROR(Change!P50-Base!P50,"")</f>
        <v>-15.222249537327826</v>
      </c>
      <c r="Q50" s="45">
        <f>IFERROR(Change!Q50-Base!Q50,"")</f>
        <v>-15.554093359804483</v>
      </c>
      <c r="R50" s="45">
        <f>IFERROR(Change!R50-Base!R50,"")</f>
        <v>-15.893173233377269</v>
      </c>
      <c r="S50" s="45">
        <f>IFERROR(Change!S50-Base!S50,"")</f>
        <v>-16.239644079186291</v>
      </c>
      <c r="T50" s="45">
        <f>IFERROR(Change!T50-Base!T50,"")</f>
        <v>-16.593669044264914</v>
      </c>
      <c r="U50" s="45">
        <f>IFERROR(Change!U50-Base!U50,"")</f>
        <v>-16.955409904677424</v>
      </c>
      <c r="V50" s="45">
        <f>IFERROR(Change!V50-Base!V50,"")</f>
        <v>-17.325038033357032</v>
      </c>
      <c r="W50" s="45">
        <f>IFERROR(Change!W50-Base!W50,"")</f>
        <v>-17.70272480325491</v>
      </c>
      <c r="X50" s="45">
        <f>IFERROR(Change!X50-Base!X50,"")</f>
        <v>-18.088644329267595</v>
      </c>
    </row>
    <row r="51" spans="1:24" ht="15.75" outlineLevel="1" x14ac:dyDescent="0.25">
      <c r="B51" s="5" t="s">
        <v>96</v>
      </c>
      <c r="C51" s="44">
        <f>IFERROR(Change!C51-Base!C51,"")</f>
        <v>32.515049130959596</v>
      </c>
      <c r="D51" s="45">
        <f>IFERROR(Change!D51-Base!D51,"")</f>
        <v>0</v>
      </c>
      <c r="E51" s="45">
        <f>IFERROR(Change!E51-Base!E51,"")</f>
        <v>0</v>
      </c>
      <c r="F51" s="45">
        <f>IFERROR(Change!F51-Base!F51,"")</f>
        <v>0</v>
      </c>
      <c r="G51" s="45">
        <f>IFERROR(Change!G51-Base!G51,"")</f>
        <v>0</v>
      </c>
      <c r="H51" s="45">
        <f>IFERROR(Change!H51-Base!H51,"")</f>
        <v>-3.5156993652580582</v>
      </c>
      <c r="I51" s="45">
        <f>IFERROR(Change!I51-Base!I51,"")</f>
        <v>29.682863882595427</v>
      </c>
      <c r="J51" s="45">
        <f>IFERROR(Change!J51-Base!J51,"")</f>
        <v>22.988639961541821</v>
      </c>
      <c r="K51" s="45">
        <f>IFERROR(Change!K51-Base!K51,"")</f>
        <v>9.2000566090811731</v>
      </c>
      <c r="L51" s="45">
        <f>IFERROR(Change!L51-Base!L51,"")</f>
        <v>5.5681782423831123</v>
      </c>
      <c r="M51" s="45">
        <f>IFERROR(Change!M51-Base!M51,"")</f>
        <v>1.7735776434482204</v>
      </c>
      <c r="N51" s="45">
        <f>IFERROR(Change!N51-Base!N51,"")</f>
        <v>-2.1891136798406023</v>
      </c>
      <c r="O51" s="45">
        <f>IFERROR(Change!O51-Base!O51,"")</f>
        <v>-2.2368363829301643</v>
      </c>
      <c r="P51" s="45">
        <f>IFERROR(Change!P51-Base!P51,"")</f>
        <v>-2.2855994582768062</v>
      </c>
      <c r="Q51" s="45">
        <f>IFERROR(Change!Q51-Base!Q51,"")</f>
        <v>-2.335425343665861</v>
      </c>
      <c r="R51" s="45">
        <f>IFERROR(Change!R51-Base!R51,"")</f>
        <v>-2.3863377120094356</v>
      </c>
      <c r="S51" s="45">
        <f>IFERROR(Change!S51-Base!S51,"")</f>
        <v>-2.4383598244820632</v>
      </c>
      <c r="T51" s="45">
        <f>IFERROR(Change!T51-Base!T51,"")</f>
        <v>-2.4915161773863588</v>
      </c>
      <c r="U51" s="45">
        <f>IFERROR(Change!U51-Base!U51,"")</f>
        <v>-2.5458310611697925</v>
      </c>
      <c r="V51" s="45">
        <f>IFERROR(Change!V51-Base!V51,"")</f>
        <v>-2.6013302072429951</v>
      </c>
      <c r="W51" s="45">
        <f>IFERROR(Change!W51-Base!W51,"")</f>
        <v>-2.6580393470176205</v>
      </c>
      <c r="X51" s="45">
        <f>IFERROR(Change!X51-Base!X51,"")</f>
        <v>-2.7159846235996383</v>
      </c>
    </row>
    <row r="52" spans="1:24" ht="15.75" outlineLevel="1" x14ac:dyDescent="0.25">
      <c r="B52" s="5" t="s">
        <v>97</v>
      </c>
      <c r="C52" s="44">
        <f>IFERROR(Change!C52-Base!C52,"")</f>
        <v>135.62429526161122</v>
      </c>
      <c r="D52" s="45">
        <f>IFERROR(Change!D52-Base!D52,"")</f>
        <v>0</v>
      </c>
      <c r="E52" s="45">
        <f>IFERROR(Change!E52-Base!E52,"")</f>
        <v>0</v>
      </c>
      <c r="F52" s="45">
        <f>IFERROR(Change!F52-Base!F52,"")</f>
        <v>0.17405983086857191</v>
      </c>
      <c r="G52" s="45">
        <f>IFERROR(Change!G52-Base!G52,"")</f>
        <v>-0.26925951437496565</v>
      </c>
      <c r="H52" s="45">
        <f>IFERROR(Change!H52-Base!H52,"")</f>
        <v>-0.22296037202332286</v>
      </c>
      <c r="I52" s="45">
        <f>IFERROR(Change!I52-Base!I52,"")</f>
        <v>24.871705284728137</v>
      </c>
      <c r="J52" s="45">
        <f>IFERROR(Change!J52-Base!J52,"")</f>
        <v>25.426496336193281</v>
      </c>
      <c r="K52" s="45">
        <f>IFERROR(Change!K52-Base!K52,"")</f>
        <v>25.99365797662071</v>
      </c>
      <c r="L52" s="45">
        <f>IFERROR(Change!L52-Base!L52,"")</f>
        <v>26.560319844476538</v>
      </c>
      <c r="M52" s="45">
        <f>IFERROR(Change!M52-Base!M52,"")</f>
        <v>27.139333847072407</v>
      </c>
      <c r="N52" s="45">
        <f>IFERROR(Change!N52-Base!N52,"")</f>
        <v>27.730973250871642</v>
      </c>
      <c r="O52" s="45">
        <f>IFERROR(Change!O52-Base!O52,"")</f>
        <v>28.335507186142536</v>
      </c>
      <c r="P52" s="45">
        <f>IFERROR(Change!P52-Base!P52,"")</f>
        <v>22.986814716861716</v>
      </c>
      <c r="Q52" s="45">
        <f>IFERROR(Change!Q52-Base!Q52,"")</f>
        <v>23.487926642598467</v>
      </c>
      <c r="R52" s="45">
        <f>IFERROR(Change!R52-Base!R52,"")</f>
        <v>24.030793159340817</v>
      </c>
      <c r="S52" s="45">
        <f>IFERROR(Change!S52-Base!S52,"")</f>
        <v>25.495789305386495</v>
      </c>
      <c r="T52" s="45">
        <f>IFERROR(Change!T52-Base!T52,"")</f>
        <v>-2.691475818726758</v>
      </c>
      <c r="U52" s="45">
        <f>IFERROR(Change!U52-Base!U52,"")</f>
        <v>-10.69801445277983</v>
      </c>
      <c r="V52" s="45">
        <f>IFERROR(Change!V52-Base!V52,"")</f>
        <v>-10.931230942471302</v>
      </c>
      <c r="W52" s="45">
        <f>IFERROR(Change!W52-Base!W52,"")</f>
        <v>-19.643847959283505</v>
      </c>
      <c r="X52" s="45">
        <f>IFERROR(Change!X52-Base!X52,"")</f>
        <v>12.299787589224024</v>
      </c>
    </row>
    <row r="53" spans="1:24" ht="15.75" outlineLevel="1" x14ac:dyDescent="0.25">
      <c r="B53" s="5" t="s">
        <v>98</v>
      </c>
      <c r="C53" s="44">
        <f>IFERROR(Change!C53-Base!C53,"")</f>
        <v>0</v>
      </c>
      <c r="D53" s="45">
        <f>IFERROR(Change!D53-Base!D53,"")</f>
        <v>0</v>
      </c>
      <c r="E53" s="45">
        <f>IFERROR(Change!E53-Base!E53,"")</f>
        <v>0</v>
      </c>
      <c r="F53" s="45">
        <f>IFERROR(Change!F53-Base!F53,"")</f>
        <v>0</v>
      </c>
      <c r="G53" s="45">
        <f>IFERROR(Change!G53-Base!G53,"")</f>
        <v>0</v>
      </c>
      <c r="H53" s="45">
        <f>IFERROR(Change!H53-Base!H53,"")</f>
        <v>0</v>
      </c>
      <c r="I53" s="45">
        <f>IFERROR(Change!I53-Base!I53,"")</f>
        <v>0</v>
      </c>
      <c r="J53" s="45">
        <f>IFERROR(Change!J53-Base!J53,"")</f>
        <v>0</v>
      </c>
      <c r="K53" s="45">
        <f>IFERROR(Change!K53-Base!K53,"")</f>
        <v>0</v>
      </c>
      <c r="L53" s="45">
        <f>IFERROR(Change!L53-Base!L53,"")</f>
        <v>0</v>
      </c>
      <c r="M53" s="45">
        <f>IFERROR(Change!M53-Base!M53,"")</f>
        <v>0</v>
      </c>
      <c r="N53" s="45">
        <f>IFERROR(Change!N53-Base!N53,"")</f>
        <v>0</v>
      </c>
      <c r="O53" s="45">
        <f>IFERROR(Change!O53-Base!O53,"")</f>
        <v>0</v>
      </c>
      <c r="P53" s="45">
        <f>IFERROR(Change!P53-Base!P53,"")</f>
        <v>0</v>
      </c>
      <c r="Q53" s="45">
        <f>IFERROR(Change!Q53-Base!Q53,"")</f>
        <v>0</v>
      </c>
      <c r="R53" s="45">
        <f>IFERROR(Change!R53-Base!R53,"")</f>
        <v>0</v>
      </c>
      <c r="S53" s="45">
        <f>IFERROR(Change!S53-Base!S53,"")</f>
        <v>0</v>
      </c>
      <c r="T53" s="45">
        <f>IFERROR(Change!T53-Base!T53,"")</f>
        <v>0</v>
      </c>
      <c r="U53" s="45">
        <f>IFERROR(Change!U53-Base!U53,"")</f>
        <v>0</v>
      </c>
      <c r="V53" s="45">
        <f>IFERROR(Change!V53-Base!V53,"")</f>
        <v>0</v>
      </c>
      <c r="W53" s="45">
        <f>IFERROR(Change!W53-Base!W53,"")</f>
        <v>0</v>
      </c>
      <c r="X53" s="45">
        <f>IFERROR(Change!X53-Base!X53,"")</f>
        <v>0</v>
      </c>
    </row>
    <row r="54" spans="1:24" ht="15.75" outlineLevel="1" x14ac:dyDescent="0.25">
      <c r="B54" s="5" t="s">
        <v>13</v>
      </c>
      <c r="C54" s="44">
        <f>IFERROR(Change!C54-Base!C54,"")</f>
        <v>1.2205207220859715</v>
      </c>
      <c r="D54" s="45">
        <f>IFERROR(Change!D54-Base!D54,"")</f>
        <v>0</v>
      </c>
      <c r="E54" s="45">
        <f>IFERROR(Change!E54-Base!E54,"")</f>
        <v>1.5583281630001874E-5</v>
      </c>
      <c r="F54" s="45">
        <f>IFERROR(Change!F54-Base!F54,"")</f>
        <v>1.709224000999909E-5</v>
      </c>
      <c r="G54" s="45">
        <f>IFERROR(Change!G54-Base!G54,"")</f>
        <v>-7.8047604609998711E-5</v>
      </c>
      <c r="H54" s="45">
        <f>IFERROR(Change!H54-Base!H54,"")</f>
        <v>-3.5019948979799626E-3</v>
      </c>
      <c r="I54" s="45">
        <f>IFERROR(Change!I54-Base!I54,"")</f>
        <v>6.5440094941005E-4</v>
      </c>
      <c r="J54" s="45">
        <f>IFERROR(Change!J54-Base!J54,"")</f>
        <v>1.5240607452139926E-2</v>
      </c>
      <c r="K54" s="45">
        <f>IFERROR(Change!K54-Base!K54,"")</f>
        <v>2.0662527092470087E-2</v>
      </c>
      <c r="L54" s="45">
        <f>IFERROR(Change!L54-Base!L54,"")</f>
        <v>2.1029868233420027E-2</v>
      </c>
      <c r="M54" s="45">
        <f>IFERROR(Change!M54-Base!M54,"")</f>
        <v>1.0404941624550065E-2</v>
      </c>
      <c r="N54" s="45">
        <f>IFERROR(Change!N54-Base!N54,"")</f>
        <v>1.4569296835419979E-2</v>
      </c>
      <c r="O54" s="45">
        <f>IFERROR(Change!O54-Base!O54,"")</f>
        <v>1.0905038146610077E-2</v>
      </c>
      <c r="P54" s="45">
        <f>IFERROR(Change!P54-Base!P54,"")</f>
        <v>0.49940794480935985</v>
      </c>
      <c r="Q54" s="45">
        <f>IFERROR(Change!Q54-Base!Q54,"")</f>
        <v>0.54022328142241016</v>
      </c>
      <c r="R54" s="45">
        <f>IFERROR(Change!R54-Base!R54,"")</f>
        <v>0.51212742049220028</v>
      </c>
      <c r="S54" s="45">
        <f>IFERROR(Change!S54-Base!S54,"")</f>
        <v>0.56504587852122068</v>
      </c>
      <c r="T54" s="45">
        <f>IFERROR(Change!T54-Base!T54,"")</f>
        <v>0.67892229168916951</v>
      </c>
      <c r="U54" s="45">
        <f>IFERROR(Change!U54-Base!U54,"")</f>
        <v>8.7151662680361675E-2</v>
      </c>
      <c r="V54" s="45">
        <f>IFERROR(Change!V54-Base!V54,"")</f>
        <v>0.10018938297344104</v>
      </c>
      <c r="W54" s="45">
        <f>IFERROR(Change!W54-Base!W54,"")</f>
        <v>-1.5354850850820556E-2</v>
      </c>
      <c r="X54" s="45">
        <f>IFERROR(Change!X54-Base!X54,"")</f>
        <v>5.2279459956090291E-2</v>
      </c>
    </row>
    <row r="55" spans="1:24" outlineLevel="1" x14ac:dyDescent="0.25"/>
    <row r="56" spans="1:24" ht="15.75" x14ac:dyDescent="0.25">
      <c r="A56" s="41">
        <v>7</v>
      </c>
      <c r="B56" s="7" t="s">
        <v>64</v>
      </c>
      <c r="C56" s="8">
        <f>IFERROR(Change!C56-Base!C56,"")</f>
        <v>-293.81845221642561</v>
      </c>
      <c r="D56" s="8">
        <f>IFERROR(Change!D56-Base!D56,"")</f>
        <v>0</v>
      </c>
      <c r="E56" s="8">
        <f>IFERROR(Change!E56-Base!E56,"")</f>
        <v>0</v>
      </c>
      <c r="F56" s="8">
        <f>IFERROR(Change!F56-Base!F56,"")</f>
        <v>-0.37871596373164351</v>
      </c>
      <c r="G56" s="8">
        <f>IFERROR(Change!G56-Base!G56,"")</f>
        <v>-1.1616306745900431</v>
      </c>
      <c r="H56" s="8">
        <f>IFERROR(Change!H56-Base!H56,"")</f>
        <v>-1.4069310839531965</v>
      </c>
      <c r="I56" s="8">
        <f>IFERROR(Change!I56-Base!I56,"")</f>
        <v>-1.5571229857021507</v>
      </c>
      <c r="J56" s="8">
        <f>IFERROR(Change!J56-Base!J56,"")</f>
        <v>-4.7054206742156026</v>
      </c>
      <c r="K56" s="8">
        <f>IFERROR(Change!K56-Base!K56,"")</f>
        <v>-9.7371781802057455</v>
      </c>
      <c r="L56" s="8">
        <f>IFERROR(Change!L56-Base!L56,"")</f>
        <v>-20.274031182840531</v>
      </c>
      <c r="M56" s="8">
        <f>IFERROR(Change!M56-Base!M56,"")</f>
        <v>-31.063606622083142</v>
      </c>
      <c r="N56" s="8">
        <f>IFERROR(Change!N56-Base!N56,"")</f>
        <v>-37.965815896048611</v>
      </c>
      <c r="O56" s="8">
        <f>IFERROR(Change!O56-Base!O56,"")</f>
        <v>-44.203982167243396</v>
      </c>
      <c r="P56" s="8">
        <f>IFERROR(Change!P56-Base!P56,"")</f>
        <v>-57.056544763438126</v>
      </c>
      <c r="Q56" s="8">
        <f>IFERROR(Change!Q56-Base!Q56,"")</f>
        <v>-66.155202691055365</v>
      </c>
      <c r="R56" s="8">
        <f>IFERROR(Change!R56-Base!R56,"")</f>
        <v>-75.378813871085015</v>
      </c>
      <c r="S56" s="8">
        <f>IFERROR(Change!S56-Base!S56,"")</f>
        <v>-81.079444708583537</v>
      </c>
      <c r="T56" s="8">
        <f>IFERROR(Change!T56-Base!T56,"")</f>
        <v>-85.740778956015276</v>
      </c>
      <c r="U56" s="8">
        <f>IFERROR(Change!U56-Base!U56,"")</f>
        <v>-59.572466241382415</v>
      </c>
      <c r="V56" s="8">
        <f>IFERROR(Change!V56-Base!V56,"")</f>
        <v>-58.529654608866736</v>
      </c>
      <c r="W56" s="8">
        <f>IFERROR(Change!W56-Base!W56,"")</f>
        <v>-53.814096431425583</v>
      </c>
      <c r="X56" s="8">
        <f>IFERROR(Change!X56-Base!X56,"")</f>
        <v>-59.859507819838655</v>
      </c>
    </row>
    <row r="57" spans="1:24" ht="15.75" outlineLevel="1" x14ac:dyDescent="0.25">
      <c r="B57" s="4" t="s">
        <v>99</v>
      </c>
      <c r="C57" s="6">
        <f>IFERROR(Change!C57-Base!C57,"")</f>
        <v>0</v>
      </c>
      <c r="D57" s="43">
        <f>IFERROR(Change!D57-Base!D57,"")</f>
        <v>0</v>
      </c>
      <c r="E57" s="43">
        <f>IFERROR(Change!E57-Base!E57,"")</f>
        <v>0</v>
      </c>
      <c r="F57" s="43">
        <f>IFERROR(Change!F57-Base!F57,"")</f>
        <v>0</v>
      </c>
      <c r="G57" s="43">
        <f>IFERROR(Change!G57-Base!G57,"")</f>
        <v>0</v>
      </c>
      <c r="H57" s="43">
        <f>IFERROR(Change!H57-Base!H57,"")</f>
        <v>0</v>
      </c>
      <c r="I57" s="43">
        <f>IFERROR(Change!I57-Base!I57,"")</f>
        <v>0</v>
      </c>
      <c r="J57" s="43">
        <f>IFERROR(Change!J57-Base!J57,"")</f>
        <v>0</v>
      </c>
      <c r="K57" s="43">
        <f>IFERROR(Change!K57-Base!K57,"")</f>
        <v>0</v>
      </c>
      <c r="L57" s="43">
        <f>IFERROR(Change!L57-Base!L57,"")</f>
        <v>0</v>
      </c>
      <c r="M57" s="43">
        <f>IFERROR(Change!M57-Base!M57,"")</f>
        <v>0</v>
      </c>
      <c r="N57" s="43">
        <f>IFERROR(Change!N57-Base!N57,"")</f>
        <v>0</v>
      </c>
      <c r="O57" s="43">
        <f>IFERROR(Change!O57-Base!O57,"")</f>
        <v>0</v>
      </c>
      <c r="P57" s="43">
        <f>IFERROR(Change!P57-Base!P57,"")</f>
        <v>0</v>
      </c>
      <c r="Q57" s="43">
        <f>IFERROR(Change!Q57-Base!Q57,"")</f>
        <v>0</v>
      </c>
      <c r="R57" s="43">
        <f>IFERROR(Change!R57-Base!R57,"")</f>
        <v>0</v>
      </c>
      <c r="S57" s="43">
        <f>IFERROR(Change!S57-Base!S57,"")</f>
        <v>0</v>
      </c>
      <c r="T57" s="43">
        <f>IFERROR(Change!T57-Base!T57,"")</f>
        <v>0</v>
      </c>
      <c r="U57" s="43">
        <f>IFERROR(Change!U57-Base!U57,"")</f>
        <v>0</v>
      </c>
      <c r="V57" s="43">
        <f>IFERROR(Change!V57-Base!V57,"")</f>
        <v>0</v>
      </c>
      <c r="W57" s="43">
        <f>IFERROR(Change!W57-Base!W57,"")</f>
        <v>0</v>
      </c>
      <c r="X57" s="43">
        <f>IFERROR(Change!X57-Base!X57,"")</f>
        <v>0</v>
      </c>
    </row>
    <row r="58" spans="1:24" ht="15.75" outlineLevel="1" x14ac:dyDescent="0.25">
      <c r="B58" s="5" t="s">
        <v>100</v>
      </c>
      <c r="C58" s="44">
        <f>IFERROR(Change!C58-Base!C58,"")</f>
        <v>-25.415743095149224</v>
      </c>
      <c r="D58" s="45">
        <f>IFERROR(Change!D58-Base!D58,"")</f>
        <v>0</v>
      </c>
      <c r="E58" s="45">
        <f>IFERROR(Change!E58-Base!E58,"")</f>
        <v>0</v>
      </c>
      <c r="F58" s="45">
        <f>IFERROR(Change!F58-Base!F58,"")</f>
        <v>0</v>
      </c>
      <c r="G58" s="45">
        <f>IFERROR(Change!G58-Base!G58,"")</f>
        <v>0</v>
      </c>
      <c r="H58" s="45">
        <f>IFERROR(Change!H58-Base!H58,"")</f>
        <v>0</v>
      </c>
      <c r="I58" s="45">
        <f>IFERROR(Change!I58-Base!I58,"")</f>
        <v>7.1204383504799296E-3</v>
      </c>
      <c r="J58" s="45">
        <f>IFERROR(Change!J58-Base!J58,"")</f>
        <v>-2.7703890417840604E-2</v>
      </c>
      <c r="K58" s="45">
        <f>IFERROR(Change!K58-Base!K58,"")</f>
        <v>-2.7703890417839716E-2</v>
      </c>
      <c r="L58" s="45">
        <f>IFERROR(Change!L58-Base!L58,"")</f>
        <v>-2.7703890417840604E-2</v>
      </c>
      <c r="M58" s="45">
        <f>IFERROR(Change!M58-Base!M58,"")</f>
        <v>-6.9084320436039626E-2</v>
      </c>
      <c r="N58" s="45">
        <f>IFERROR(Change!N58-Base!N58,"")</f>
        <v>-6.9084320436039626E-2</v>
      </c>
      <c r="O58" s="45">
        <f>IFERROR(Change!O58-Base!O58,"")</f>
        <v>-6.9084320436040514E-2</v>
      </c>
      <c r="P58" s="45">
        <f>IFERROR(Change!P58-Base!P58,"")</f>
        <v>-10.975627040723772</v>
      </c>
      <c r="Q58" s="45">
        <f>IFERROR(Change!Q58-Base!Q58,"")</f>
        <v>-10.975627040723774</v>
      </c>
      <c r="R58" s="45">
        <f>IFERROR(Change!R58-Base!R58,"")</f>
        <v>-10.982926985929048</v>
      </c>
      <c r="S58" s="45">
        <f>IFERROR(Change!S58-Base!S58,"")</f>
        <v>-10.951762739663177</v>
      </c>
      <c r="T58" s="45">
        <f>IFERROR(Change!T58-Base!T58,"")</f>
        <v>-14.223225205421992</v>
      </c>
      <c r="U58" s="45">
        <f>IFERROR(Change!U58-Base!U58,"")</f>
        <v>0.11431594525625854</v>
      </c>
      <c r="V58" s="45">
        <f>IFERROR(Change!V58-Base!V58,"")</f>
        <v>-0.53595758898494239</v>
      </c>
      <c r="W58" s="45">
        <f>IFERROR(Change!W58-Base!W58,"")</f>
        <v>-2.3934246008217031E-3</v>
      </c>
      <c r="X58" s="45">
        <f>IFERROR(Change!X58-Base!X58,"")</f>
        <v>-8.1441359999344627</v>
      </c>
    </row>
    <row r="59" spans="1:24" ht="15.75" outlineLevel="1" x14ac:dyDescent="0.25">
      <c r="B59" s="5" t="s">
        <v>101</v>
      </c>
      <c r="C59" s="44">
        <f>IFERROR(Change!C59-Base!C59,"")</f>
        <v>-268.40270912127653</v>
      </c>
      <c r="D59" s="45">
        <f>IFERROR(Change!D59-Base!D59,"")</f>
        <v>0</v>
      </c>
      <c r="E59" s="45">
        <f>IFERROR(Change!E59-Base!E59,"")</f>
        <v>0</v>
      </c>
      <c r="F59" s="45">
        <f>IFERROR(Change!F59-Base!F59,"")</f>
        <v>-0.37871596373164351</v>
      </c>
      <c r="G59" s="45">
        <f>IFERROR(Change!G59-Base!G59,"")</f>
        <v>-1.1616306745900431</v>
      </c>
      <c r="H59" s="45">
        <f>IFERROR(Change!H59-Base!H59,"")</f>
        <v>-1.4069310839531965</v>
      </c>
      <c r="I59" s="45">
        <f>IFERROR(Change!I59-Base!I59,"")</f>
        <v>-1.5642434240526342</v>
      </c>
      <c r="J59" s="45">
        <f>IFERROR(Change!J59-Base!J59,"")</f>
        <v>-4.6777167837977629</v>
      </c>
      <c r="K59" s="45">
        <f>IFERROR(Change!K59-Base!K59,"")</f>
        <v>-9.7094742897878916</v>
      </c>
      <c r="L59" s="45">
        <f>IFERROR(Change!L59-Base!L59,"")</f>
        <v>-20.246327292422677</v>
      </c>
      <c r="M59" s="45">
        <f>IFERROR(Change!M59-Base!M59,"")</f>
        <v>-30.994522301647095</v>
      </c>
      <c r="N59" s="45">
        <f>IFERROR(Change!N59-Base!N59,"")</f>
        <v>-37.896731575612563</v>
      </c>
      <c r="O59" s="45">
        <f>IFERROR(Change!O59-Base!O59,"")</f>
        <v>-44.134897846807348</v>
      </c>
      <c r="P59" s="45">
        <f>IFERROR(Change!P59-Base!P59,"")</f>
        <v>-46.080917722714332</v>
      </c>
      <c r="Q59" s="45">
        <f>IFERROR(Change!Q59-Base!Q59,"")</f>
        <v>-55.179575650331628</v>
      </c>
      <c r="R59" s="45">
        <f>IFERROR(Change!R59-Base!R59,"")</f>
        <v>-64.395886885156017</v>
      </c>
      <c r="S59" s="45">
        <f>IFERROR(Change!S59-Base!S59,"")</f>
        <v>-70.127681968920399</v>
      </c>
      <c r="T59" s="45">
        <f>IFERROR(Change!T59-Base!T59,"")</f>
        <v>-71.517553750593265</v>
      </c>
      <c r="U59" s="45">
        <f>IFERROR(Change!U59-Base!U59,"")</f>
        <v>-59.686782186638652</v>
      </c>
      <c r="V59" s="45">
        <f>IFERROR(Change!V59-Base!V59,"")</f>
        <v>-57.993697019881836</v>
      </c>
      <c r="W59" s="45">
        <f>IFERROR(Change!W59-Base!W59,"")</f>
        <v>-53.811703006824757</v>
      </c>
      <c r="X59" s="45">
        <f>IFERROR(Change!X59-Base!X59,"")</f>
        <v>-51.715371819904249</v>
      </c>
    </row>
    <row r="60" spans="1:24" ht="15.75" outlineLevel="1" x14ac:dyDescent="0.25">
      <c r="B60" s="5" t="s">
        <v>102</v>
      </c>
      <c r="C60" s="44">
        <f>IFERROR(Change!C60-Base!C60,"")</f>
        <v>0</v>
      </c>
      <c r="D60" s="45">
        <f>IFERROR(Change!D60-Base!D60,"")</f>
        <v>0</v>
      </c>
      <c r="E60" s="45">
        <f>IFERROR(Change!E60-Base!E60,"")</f>
        <v>0</v>
      </c>
      <c r="F60" s="45">
        <f>IFERROR(Change!F60-Base!F60,"")</f>
        <v>0</v>
      </c>
      <c r="G60" s="45">
        <f>IFERROR(Change!G60-Base!G60,"")</f>
        <v>0</v>
      </c>
      <c r="H60" s="45">
        <f>IFERROR(Change!H60-Base!H60,"")</f>
        <v>0</v>
      </c>
      <c r="I60" s="45">
        <f>IFERROR(Change!I60-Base!I60,"")</f>
        <v>0</v>
      </c>
      <c r="J60" s="45">
        <f>IFERROR(Change!J60-Base!J60,"")</f>
        <v>0</v>
      </c>
      <c r="K60" s="45">
        <f>IFERROR(Change!K60-Base!K60,"")</f>
        <v>0</v>
      </c>
      <c r="L60" s="45">
        <f>IFERROR(Change!L60-Base!L60,"")</f>
        <v>0</v>
      </c>
      <c r="M60" s="45">
        <f>IFERROR(Change!M60-Base!M60,"")</f>
        <v>0</v>
      </c>
      <c r="N60" s="45">
        <f>IFERROR(Change!N60-Base!N60,"")</f>
        <v>0</v>
      </c>
      <c r="O60" s="45">
        <f>IFERROR(Change!O60-Base!O60,"")</f>
        <v>0</v>
      </c>
      <c r="P60" s="45">
        <f>IFERROR(Change!P60-Base!P60,"")</f>
        <v>0</v>
      </c>
      <c r="Q60" s="45">
        <f>IFERROR(Change!Q60-Base!Q60,"")</f>
        <v>0</v>
      </c>
      <c r="R60" s="45">
        <f>IFERROR(Change!R60-Base!R60,"")</f>
        <v>0</v>
      </c>
      <c r="S60" s="45">
        <f>IFERROR(Change!S60-Base!S60,"")</f>
        <v>0</v>
      </c>
      <c r="T60" s="45">
        <f>IFERROR(Change!T60-Base!T60,"")</f>
        <v>0</v>
      </c>
      <c r="U60" s="45">
        <f>IFERROR(Change!U60-Base!U60,"")</f>
        <v>0</v>
      </c>
      <c r="V60" s="45">
        <f>IFERROR(Change!V60-Base!V60,"")</f>
        <v>0</v>
      </c>
      <c r="W60" s="45">
        <f>IFERROR(Change!W60-Base!W60,"")</f>
        <v>0</v>
      </c>
      <c r="X60" s="45">
        <f>IFERROR(Change!X60-Base!X60,"")</f>
        <v>0</v>
      </c>
    </row>
    <row r="61" spans="1:24" outlineLevel="1" x14ac:dyDescent="0.25"/>
    <row r="62" spans="1:24" ht="15.75" x14ac:dyDescent="0.25">
      <c r="A62" s="41">
        <v>8</v>
      </c>
      <c r="B62" s="7" t="s">
        <v>14</v>
      </c>
      <c r="C62" s="8">
        <f>IFERROR(Change!C62-Base!C62,"")</f>
        <v>460.01417990765276</v>
      </c>
      <c r="D62" s="8">
        <f>IFERROR(Change!D62-Base!D62,"")</f>
        <v>-2.7949716190009894</v>
      </c>
      <c r="E62" s="8">
        <f>IFERROR(Change!E62-Base!E62,"")</f>
        <v>-1.1188634902874952</v>
      </c>
      <c r="F62" s="8">
        <f>IFERROR(Change!F62-Base!F62,"")</f>
        <v>-0.95882931161125384</v>
      </c>
      <c r="G62" s="8">
        <f>IFERROR(Change!G62-Base!G62,"")</f>
        <v>-2.5826288754728211</v>
      </c>
      <c r="H62" s="8">
        <f>IFERROR(Change!H62-Base!H62,"")</f>
        <v>-2.1236580572721522</v>
      </c>
      <c r="I62" s="8">
        <f>IFERROR(Change!I62-Base!I62,"")</f>
        <v>28.318007742606255</v>
      </c>
      <c r="J62" s="8">
        <f>IFERROR(Change!J62-Base!J62,"")</f>
        <v>86.837367894601073</v>
      </c>
      <c r="K62" s="8">
        <f>IFERROR(Change!K62-Base!K62,"")</f>
        <v>53.321231229981692</v>
      </c>
      <c r="L62" s="8">
        <f>IFERROR(Change!L62-Base!L62,"")</f>
        <v>51.515913955639547</v>
      </c>
      <c r="M62" s="8">
        <f>IFERROR(Change!M62-Base!M62,"")</f>
        <v>64.859410112657002</v>
      </c>
      <c r="N62" s="8">
        <f>IFERROR(Change!N62-Base!N62,"")</f>
        <v>71.545939061924912</v>
      </c>
      <c r="O62" s="8">
        <f>IFERROR(Change!O62-Base!O62,"")</f>
        <v>76.00287969615988</v>
      </c>
      <c r="P62" s="8">
        <f>IFERROR(Change!P62-Base!P62,"")</f>
        <v>93.835815180214297</v>
      </c>
      <c r="Q62" s="8">
        <f>IFERROR(Change!Q62-Base!Q62,"")</f>
        <v>110.01403580162659</v>
      </c>
      <c r="R62" s="8">
        <f>IFERROR(Change!R62-Base!R62,"")</f>
        <v>120.56209758711066</v>
      </c>
      <c r="S62" s="8">
        <f>IFERROR(Change!S62-Base!S62,"")</f>
        <v>69.52545826950211</v>
      </c>
      <c r="T62" s="8">
        <f>IFERROR(Change!T62-Base!T62,"")</f>
        <v>84.034070586866733</v>
      </c>
      <c r="U62" s="8">
        <f>IFERROR(Change!U62-Base!U62,"")</f>
        <v>67.280457829261081</v>
      </c>
      <c r="V62" s="8">
        <f>IFERROR(Change!V62-Base!V62,"")</f>
        <v>19.684280719963908</v>
      </c>
      <c r="W62" s="8">
        <f>IFERROR(Change!W62-Base!W62,"")</f>
        <v>10.173343397989299</v>
      </c>
      <c r="X62" s="8">
        <f>IFERROR(Change!X62-Base!X62,"")</f>
        <v>1.6333785773692284</v>
      </c>
    </row>
    <row r="63" spans="1:24" ht="15.75" outlineLevel="1" x14ac:dyDescent="0.25">
      <c r="B63" s="4" t="s">
        <v>15</v>
      </c>
      <c r="C63" s="6">
        <f>IFERROR(Change!C63-Base!C63,"")</f>
        <v>18.440616029112562</v>
      </c>
      <c r="D63" s="43">
        <f>IFERROR(Change!D63-Base!D63,"")</f>
        <v>-0.2491248749054904</v>
      </c>
      <c r="E63" s="43">
        <f>IFERROR(Change!E63-Base!E63,"")</f>
        <v>-0.11095283484256413</v>
      </c>
      <c r="F63" s="43">
        <f>IFERROR(Change!F63-Base!F63,"")</f>
        <v>-7.4271097088384863E-2</v>
      </c>
      <c r="G63" s="43">
        <f>IFERROR(Change!G63-Base!G63,"")</f>
        <v>-0.16223115880977446</v>
      </c>
      <c r="H63" s="43">
        <f>IFERROR(Change!H63-Base!H63,"")</f>
        <v>-0.13786491073894069</v>
      </c>
      <c r="I63" s="43">
        <f>IFERROR(Change!I63-Base!I63,"")</f>
        <v>1.0388263644213467</v>
      </c>
      <c r="J63" s="43">
        <f>IFERROR(Change!J63-Base!J63,"")</f>
        <v>4.1881759581876139</v>
      </c>
      <c r="K63" s="43">
        <f>IFERROR(Change!K63-Base!K63,"")</f>
        <v>1.4789169755138332</v>
      </c>
      <c r="L63" s="43">
        <f>IFERROR(Change!L63-Base!L63,"")</f>
        <v>1.8825436084772065</v>
      </c>
      <c r="M63" s="43">
        <f>IFERROR(Change!M63-Base!M63,"")</f>
        <v>2.701196997150106</v>
      </c>
      <c r="N63" s="43">
        <f>IFERROR(Change!N63-Base!N63,"")</f>
        <v>2.8160690253686553</v>
      </c>
      <c r="O63" s="43">
        <f>IFERROR(Change!O63-Base!O63,"")</f>
        <v>3.0880815116069797</v>
      </c>
      <c r="P63" s="43">
        <f>IFERROR(Change!P63-Base!P63,"")</f>
        <v>3.9778080038921289</v>
      </c>
      <c r="Q63" s="43">
        <f>IFERROR(Change!Q63-Base!Q63,"")</f>
        <v>4.4877694141842284</v>
      </c>
      <c r="R63" s="43">
        <f>IFERROR(Change!R63-Base!R63,"")</f>
        <v>4.6353550214689818</v>
      </c>
      <c r="S63" s="43">
        <f>IFERROR(Change!S63-Base!S63,"")</f>
        <v>2.4059668942778103</v>
      </c>
      <c r="T63" s="43">
        <f>IFERROR(Change!T63-Base!T63,"")</f>
        <v>3.8891910003614498</v>
      </c>
      <c r="U63" s="43">
        <f>IFERROR(Change!U63-Base!U63,"")</f>
        <v>3.0563211521886728</v>
      </c>
      <c r="V63" s="43">
        <f>IFERROR(Change!V63-Base!V63,"")</f>
        <v>1.0970229581203057</v>
      </c>
      <c r="W63" s="43">
        <f>IFERROR(Change!W63-Base!W63,"")</f>
        <v>1.036310882668289</v>
      </c>
      <c r="X63" s="43">
        <f>IFERROR(Change!X63-Base!X63,"")</f>
        <v>-0.37162066910849489</v>
      </c>
    </row>
    <row r="64" spans="1:24" ht="15.75" outlineLevel="1" x14ac:dyDescent="0.25">
      <c r="B64" s="5" t="s">
        <v>16</v>
      </c>
      <c r="C64" s="44">
        <f>IFERROR(Change!C64-Base!C64,"")</f>
        <v>441.57356387853997</v>
      </c>
      <c r="D64" s="45">
        <f>IFERROR(Change!D64-Base!D64,"")</f>
        <v>-2.545846744095499</v>
      </c>
      <c r="E64" s="45">
        <f>IFERROR(Change!E64-Base!E64,"")</f>
        <v>-1.0079106554449311</v>
      </c>
      <c r="F64" s="45">
        <f>IFERROR(Change!F64-Base!F64,"")</f>
        <v>-0.88455821452286898</v>
      </c>
      <c r="G64" s="45">
        <f>IFERROR(Change!G64-Base!G64,"")</f>
        <v>-2.4203977166630466</v>
      </c>
      <c r="H64" s="45">
        <f>IFERROR(Change!H64-Base!H64,"")</f>
        <v>-1.9857931465332115</v>
      </c>
      <c r="I64" s="45">
        <f>IFERROR(Change!I64-Base!I64,"")</f>
        <v>27.279181378184887</v>
      </c>
      <c r="J64" s="45">
        <f>IFERROR(Change!J64-Base!J64,"")</f>
        <v>82.649191936413445</v>
      </c>
      <c r="K64" s="45">
        <f>IFERROR(Change!K64-Base!K64,"")</f>
        <v>51.842314254467851</v>
      </c>
      <c r="L64" s="45">
        <f>IFERROR(Change!L64-Base!L64,"")</f>
        <v>49.633370347162355</v>
      </c>
      <c r="M64" s="45">
        <f>IFERROR(Change!M64-Base!M64,"")</f>
        <v>62.158213115506896</v>
      </c>
      <c r="N64" s="45">
        <f>IFERROR(Change!N64-Base!N64,"")</f>
        <v>68.729870036556264</v>
      </c>
      <c r="O64" s="45">
        <f>IFERROR(Change!O64-Base!O64,"")</f>
        <v>72.914798184552865</v>
      </c>
      <c r="P64" s="45">
        <f>IFERROR(Change!P64-Base!P64,"")</f>
        <v>89.858007176322189</v>
      </c>
      <c r="Q64" s="45">
        <f>IFERROR(Change!Q64-Base!Q64,"")</f>
        <v>105.52626638744238</v>
      </c>
      <c r="R64" s="45">
        <f>IFERROR(Change!R64-Base!R64,"")</f>
        <v>115.92674256564169</v>
      </c>
      <c r="S64" s="45">
        <f>IFERROR(Change!S64-Base!S64,"")</f>
        <v>67.119491375224328</v>
      </c>
      <c r="T64" s="45">
        <f>IFERROR(Change!T64-Base!T64,"")</f>
        <v>80.144879586505283</v>
      </c>
      <c r="U64" s="45">
        <f>IFERROR(Change!U64-Base!U64,"")</f>
        <v>64.224136677072408</v>
      </c>
      <c r="V64" s="45">
        <f>IFERROR(Change!V64-Base!V64,"")</f>
        <v>18.587257761843603</v>
      </c>
      <c r="W64" s="45">
        <f>IFERROR(Change!W64-Base!W64,"")</f>
        <v>9.1370325153210388</v>
      </c>
      <c r="X64" s="45">
        <f>IFERROR(Change!X64-Base!X64,"")</f>
        <v>2.0049992464777233</v>
      </c>
    </row>
    <row r="65" spans="1:24" outlineLevel="1" x14ac:dyDescent="0.25"/>
    <row r="66" spans="1:24" ht="15.75" x14ac:dyDescent="0.25">
      <c r="A66" s="41">
        <v>9</v>
      </c>
      <c r="B66" s="7" t="s">
        <v>17</v>
      </c>
      <c r="C66" s="8">
        <f>IFERROR(Change!C66-Base!C66,"")</f>
        <v>24.207214447328852</v>
      </c>
      <c r="D66" s="8">
        <f>IFERROR(Change!D66-Base!D66,"")</f>
        <v>0</v>
      </c>
      <c r="E66" s="8">
        <f>IFERROR(Change!E66-Base!E66,"")</f>
        <v>0</v>
      </c>
      <c r="F66" s="8">
        <f>IFERROR(Change!F66-Base!F66,"")</f>
        <v>0</v>
      </c>
      <c r="G66" s="8">
        <f>IFERROR(Change!G66-Base!G66,"")</f>
        <v>0</v>
      </c>
      <c r="H66" s="8">
        <f>IFERROR(Change!H66-Base!H66,"")</f>
        <v>0</v>
      </c>
      <c r="I66" s="8">
        <f>IFERROR(Change!I66-Base!I66,"")</f>
        <v>0</v>
      </c>
      <c r="J66" s="8">
        <f>IFERROR(Change!J66-Base!J66,"")</f>
        <v>0</v>
      </c>
      <c r="K66" s="8">
        <f>IFERROR(Change!K66-Base!K66,"")</f>
        <v>0</v>
      </c>
      <c r="L66" s="8">
        <f>IFERROR(Change!L66-Base!L66,"")</f>
        <v>0</v>
      </c>
      <c r="M66" s="8">
        <f>IFERROR(Change!M66-Base!M66,"")</f>
        <v>0</v>
      </c>
      <c r="N66" s="8">
        <f>IFERROR(Change!N66-Base!N66,"")</f>
        <v>0</v>
      </c>
      <c r="O66" s="8">
        <f>IFERROR(Change!O66-Base!O66,"")</f>
        <v>0</v>
      </c>
      <c r="P66" s="8">
        <f>IFERROR(Change!P66-Base!P66,"")</f>
        <v>0</v>
      </c>
      <c r="Q66" s="8">
        <f>IFERROR(Change!Q66-Base!Q66,"")</f>
        <v>0</v>
      </c>
      <c r="R66" s="8">
        <f>IFERROR(Change!R66-Base!R66,"")</f>
        <v>0</v>
      </c>
      <c r="S66" s="8">
        <f>IFERROR(Change!S66-Base!S66,"")</f>
        <v>0</v>
      </c>
      <c r="T66" s="8">
        <f>IFERROR(Change!T66-Base!T66,"")</f>
        <v>0</v>
      </c>
      <c r="U66" s="8">
        <f>IFERROR(Change!U66-Base!U66,"")</f>
        <v>0</v>
      </c>
      <c r="V66" s="8">
        <f>IFERROR(Change!V66-Base!V66,"")</f>
        <v>0</v>
      </c>
      <c r="W66" s="8">
        <f>IFERROR(Change!W66-Base!W66,"")</f>
        <v>7.5117051034807218</v>
      </c>
      <c r="X66" s="8">
        <f>IFERROR(Change!X66-Base!X66,"")</f>
        <v>80.725573300310259</v>
      </c>
    </row>
    <row r="67" spans="1:24" ht="15.75" outlineLevel="1" x14ac:dyDescent="0.25">
      <c r="B67" s="47" t="s">
        <v>18</v>
      </c>
      <c r="C67" s="6">
        <f>IFERROR(Change!C67-Base!C67,"")</f>
        <v>24.207214447328852</v>
      </c>
      <c r="D67" s="6">
        <f>IFERROR(Change!D67-Base!D67,"")</f>
        <v>0</v>
      </c>
      <c r="E67" s="6">
        <f>IFERROR(Change!E67-Base!E67,"")</f>
        <v>0</v>
      </c>
      <c r="F67" s="6">
        <f>IFERROR(Change!F67-Base!F67,"")</f>
        <v>0</v>
      </c>
      <c r="G67" s="6">
        <f>IFERROR(Change!G67-Base!G67,"")</f>
        <v>0</v>
      </c>
      <c r="H67" s="6">
        <f>IFERROR(Change!H67-Base!H67,"")</f>
        <v>0</v>
      </c>
      <c r="I67" s="6">
        <f>IFERROR(Change!I67-Base!I67,"")</f>
        <v>0</v>
      </c>
      <c r="J67" s="6">
        <f>IFERROR(Change!J67-Base!J67,"")</f>
        <v>0</v>
      </c>
      <c r="K67" s="6">
        <f>IFERROR(Change!K67-Base!K67,"")</f>
        <v>0</v>
      </c>
      <c r="L67" s="6">
        <f>IFERROR(Change!L67-Base!L67,"")</f>
        <v>0</v>
      </c>
      <c r="M67" s="6">
        <f>IFERROR(Change!M67-Base!M67,"")</f>
        <v>0</v>
      </c>
      <c r="N67" s="6">
        <f>IFERROR(Change!N67-Base!N67,"")</f>
        <v>0</v>
      </c>
      <c r="O67" s="6">
        <f>IFERROR(Change!O67-Base!O67,"")</f>
        <v>0</v>
      </c>
      <c r="P67" s="6">
        <f>IFERROR(Change!P67-Base!P67,"")</f>
        <v>0</v>
      </c>
      <c r="Q67" s="6">
        <f>IFERROR(Change!Q67-Base!Q67,"")</f>
        <v>0</v>
      </c>
      <c r="R67" s="6">
        <f>IFERROR(Change!R67-Base!R67,"")</f>
        <v>0</v>
      </c>
      <c r="S67" s="6">
        <f>IFERROR(Change!S67-Base!S67,"")</f>
        <v>0</v>
      </c>
      <c r="T67" s="6">
        <f>IFERROR(Change!T67-Base!T67,"")</f>
        <v>0</v>
      </c>
      <c r="U67" s="6">
        <f>IFERROR(Change!U67-Base!U67,"")</f>
        <v>0</v>
      </c>
      <c r="V67" s="6">
        <f>IFERROR(Change!V67-Base!V67,"")</f>
        <v>0</v>
      </c>
      <c r="W67" s="6">
        <f>IFERROR(Change!W67-Base!W67,"")</f>
        <v>7.5117051034807218</v>
      </c>
      <c r="X67" s="6">
        <f>IFERROR(Change!X67-Base!X67,"")</f>
        <v>80.725573300310259</v>
      </c>
    </row>
    <row r="68" spans="1:24" outlineLevel="1" x14ac:dyDescent="0.25"/>
    <row r="69" spans="1:24" ht="16.5" thickBot="1" x14ac:dyDescent="0.3">
      <c r="B69" s="37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</row>
    <row r="70" spans="1:24" ht="16.5" thickBot="1" x14ac:dyDescent="0.3">
      <c r="A70" s="41">
        <v>10</v>
      </c>
      <c r="B70" s="48" t="s">
        <v>19</v>
      </c>
      <c r="C70" s="49">
        <f>IFERROR(Change!C70-Base!C70,"")</f>
        <v>1402.2777199872144</v>
      </c>
      <c r="D70" s="50">
        <f>IFERROR(Change!D70-Base!D70,"")</f>
        <v>-4.0083932015852497</v>
      </c>
      <c r="E70" s="50">
        <f>IFERROR(Change!E70-Base!E70,"")</f>
        <v>-3.5938892344722717</v>
      </c>
      <c r="F70" s="50">
        <f>IFERROR(Change!F70-Base!F70,"")</f>
        <v>-3.1859573770586849</v>
      </c>
      <c r="G70" s="50">
        <f>IFERROR(Change!G70-Base!G70,"")</f>
        <v>-4.4015093291270659</v>
      </c>
      <c r="H70" s="50">
        <f>IFERROR(Change!H70-Base!H70,"")</f>
        <v>2.4472757214427929</v>
      </c>
      <c r="I70" s="50">
        <f>IFERROR(Change!I70-Base!I70,"")</f>
        <v>-1237.0905189973523</v>
      </c>
      <c r="J70" s="50">
        <f>IFERROR(Change!J70-Base!J70,"")</f>
        <v>403.63222699090829</v>
      </c>
      <c r="K70" s="50">
        <f>IFERROR(Change!K70-Base!K70,"")</f>
        <v>399.31796844465634</v>
      </c>
      <c r="L70" s="50">
        <f>IFERROR(Change!L70-Base!L70,"")</f>
        <v>329.60815006400981</v>
      </c>
      <c r="M70" s="50">
        <f>IFERROR(Change!M70-Base!M70,"")</f>
        <v>403.83427990266773</v>
      </c>
      <c r="N70" s="50">
        <f>IFERROR(Change!N70-Base!N70,"")</f>
        <v>428.1995626822752</v>
      </c>
      <c r="O70" s="50">
        <f>IFERROR(Change!O70-Base!O70,"")</f>
        <v>436.97399705285261</v>
      </c>
      <c r="P70" s="50">
        <f>IFERROR(Change!P70-Base!P70,"")</f>
        <v>372.09862565333469</v>
      </c>
      <c r="Q70" s="50">
        <f>IFERROR(Change!Q70-Base!Q70,"")</f>
        <v>463.54091805335611</v>
      </c>
      <c r="R70" s="50">
        <f>IFERROR(Change!R70-Base!R70,"")</f>
        <v>448.75973013343537</v>
      </c>
      <c r="S70" s="50">
        <f>IFERROR(Change!S70-Base!S70,"")</f>
        <v>703.4910343852448</v>
      </c>
      <c r="T70" s="50">
        <f>IFERROR(Change!T70-Base!T70,"")</f>
        <v>491.28236743684056</v>
      </c>
      <c r="U70" s="50">
        <f>IFERROR(Change!U70-Base!U70,"")</f>
        <v>-167.06202674132237</v>
      </c>
      <c r="V70" s="50">
        <f>IFERROR(Change!V70-Base!V70,"")</f>
        <v>2.8883899422826289</v>
      </c>
      <c r="W70" s="50">
        <f>IFERROR(Change!W70-Base!W70,"")</f>
        <v>-24.764311934701254</v>
      </c>
      <c r="X70" s="51">
        <f>IFERROR(Change!X70-Base!X70,"")</f>
        <v>71.181062857264806</v>
      </c>
    </row>
    <row r="71" spans="1:24" ht="15.75" outlineLevel="1" x14ac:dyDescent="0.25">
      <c r="B71" s="52" t="s">
        <v>20</v>
      </c>
      <c r="C71" s="53">
        <f>IFERROR(Change!C71-Base!C71,"")</f>
        <v>-788.66222526579259</v>
      </c>
      <c r="D71" s="53">
        <f>IFERROR(Change!D71-Base!D71,"")</f>
        <v>0</v>
      </c>
      <c r="E71" s="53">
        <f>IFERROR(Change!E71-Base!E71,"")</f>
        <v>1.5583281538056326E-5</v>
      </c>
      <c r="F71" s="53">
        <f>IFERROR(Change!F71-Base!F71,"")</f>
        <v>0.17407692310860057</v>
      </c>
      <c r="G71" s="53">
        <f>IFERROR(Change!G71-Base!G71,"")</f>
        <v>0.901767638466481</v>
      </c>
      <c r="H71" s="53">
        <f>IFERROR(Change!H71-Base!H71,"")</f>
        <v>-4.7160499847274195</v>
      </c>
      <c r="I71" s="53">
        <f>IFERROR(Change!I71-Base!I71,"")</f>
        <v>-54.251013693671212</v>
      </c>
      <c r="J71" s="53">
        <f>IFERROR(Change!J71-Base!J71,"")</f>
        <v>-87.305682293188283</v>
      </c>
      <c r="K71" s="53">
        <f>IFERROR(Change!K71-Base!K71,"")</f>
        <v>-101.67149063792522</v>
      </c>
      <c r="L71" s="53">
        <f>IFERROR(Change!L71-Base!L71,"")</f>
        <v>-104.39986813315022</v>
      </c>
      <c r="M71" s="53">
        <f>IFERROR(Change!M71-Base!M71,"")</f>
        <v>-117.94320681187492</v>
      </c>
      <c r="N71" s="53">
        <f>IFERROR(Change!N71-Base!N71,"")</f>
        <v>-130.15014824628088</v>
      </c>
      <c r="O71" s="53">
        <f>IFERROR(Change!O71-Base!O71,"")</f>
        <v>-135.046409683717</v>
      </c>
      <c r="P71" s="53">
        <f>IFERROR(Change!P71-Base!P71,"")</f>
        <v>-157.60412294514458</v>
      </c>
      <c r="Q71" s="53">
        <f>IFERROR(Change!Q71-Base!Q71,"")</f>
        <v>-160.29719200366139</v>
      </c>
      <c r="R71" s="53">
        <f>IFERROR(Change!R71-Base!R71,"")</f>
        <v>-175.09470215271722</v>
      </c>
      <c r="S71" s="53">
        <f>IFERROR(Change!S71-Base!S71,"")</f>
        <v>-161.30855951461558</v>
      </c>
      <c r="T71" s="53">
        <f>IFERROR(Change!T71-Base!T71,"")</f>
        <v>-220.30200983164127</v>
      </c>
      <c r="U71" s="53">
        <f>IFERROR(Change!U71-Base!U71,"")</f>
        <v>-194.77079265015959</v>
      </c>
      <c r="V71" s="53">
        <f>IFERROR(Change!V71-Base!V71,"")</f>
        <v>26.496255796968398</v>
      </c>
      <c r="W71" s="53">
        <f>IFERROR(Change!W71-Base!W71,"")</f>
        <v>24.184828111873003</v>
      </c>
      <c r="X71" s="53">
        <f>IFERROR(Change!X71-Base!X71,"")</f>
        <v>60.557826941128951</v>
      </c>
    </row>
    <row r="72" spans="1:24" ht="15.75" outlineLevel="1" x14ac:dyDescent="0.25">
      <c r="B72" s="5" t="s">
        <v>21</v>
      </c>
      <c r="C72" s="44">
        <f>IFERROR(Change!C72-Base!C72,"")</f>
        <v>3287.4640482812356</v>
      </c>
      <c r="D72" s="44">
        <f>IFERROR(Change!D72-Base!D72,"")</f>
        <v>-4.0083932015850223</v>
      </c>
      <c r="E72" s="44">
        <f>IFERROR(Change!E72-Base!E72,"")</f>
        <v>-3.5939048177542645</v>
      </c>
      <c r="F72" s="44">
        <f>IFERROR(Change!F72-Base!F72,"")</f>
        <v>-3.7377840815912577</v>
      </c>
      <c r="G72" s="44">
        <f>IFERROR(Change!G72-Base!G72,"")</f>
        <v>-4.7969957663034393</v>
      </c>
      <c r="H72" s="44">
        <f>IFERROR(Change!H72-Base!H72,"")</f>
        <v>19.560321363420371</v>
      </c>
      <c r="I72" s="44">
        <f>IFERROR(Change!I72-Base!I72,"")</f>
        <v>310.84986465470462</v>
      </c>
      <c r="J72" s="44">
        <f>IFERROR(Change!J72-Base!J72,"")</f>
        <v>383.20097950555976</v>
      </c>
      <c r="K72" s="44">
        <f>IFERROR(Change!K72-Base!K72,"")</f>
        <v>443.9449186907716</v>
      </c>
      <c r="L72" s="44">
        <f>IFERROR(Change!L72-Base!L72,"")</f>
        <v>382.52827176963274</v>
      </c>
      <c r="M72" s="44">
        <f>IFERROR(Change!M72-Base!M72,"")</f>
        <v>494.88558378847642</v>
      </c>
      <c r="N72" s="44">
        <f>IFERROR(Change!N72-Base!N72,"")</f>
        <v>556.49270605379047</v>
      </c>
      <c r="O72" s="44">
        <f>IFERROR(Change!O72-Base!O72,"")</f>
        <v>581.44873994919715</v>
      </c>
      <c r="P72" s="44">
        <f>IFERROR(Change!P72-Base!P72,"")</f>
        <v>567.67505392443559</v>
      </c>
      <c r="Q72" s="44">
        <f>IFERROR(Change!Q72-Base!Q72,"")</f>
        <v>661.81041538297745</v>
      </c>
      <c r="R72" s="44">
        <f>IFERROR(Change!R72-Base!R72,"")</f>
        <v>661.77492603496626</v>
      </c>
      <c r="S72" s="44">
        <f>IFERROR(Change!S72-Base!S72,"")</f>
        <v>901.16328627739358</v>
      </c>
      <c r="T72" s="44">
        <f>IFERROR(Change!T72-Base!T72,"")</f>
        <v>792.14342018570665</v>
      </c>
      <c r="U72" s="44">
        <f>IFERROR(Change!U72-Base!U72,"")</f>
        <v>143.35400047298276</v>
      </c>
      <c r="V72" s="44">
        <f>IFERROR(Change!V72-Base!V72,"")</f>
        <v>91.866925375515848</v>
      </c>
      <c r="W72" s="44">
        <f>IFERROR(Change!W72-Base!W72,"")</f>
        <v>72.290231165651221</v>
      </c>
      <c r="X72" s="44">
        <f>IFERROR(Change!X72-Base!X72,"")</f>
        <v>22.910831068919379</v>
      </c>
    </row>
    <row r="73" spans="1:24" ht="15.75" outlineLevel="1" x14ac:dyDescent="0.25">
      <c r="B73" s="5" t="s">
        <v>103</v>
      </c>
      <c r="C73" s="44">
        <f>IFERROR(Change!C73-Base!C73,"")</f>
        <v>-1096.5241030282377</v>
      </c>
      <c r="D73" s="44">
        <f>IFERROR(Change!D73-Base!D73,"")</f>
        <v>0</v>
      </c>
      <c r="E73" s="44">
        <f>IFERROR(Change!E73-Base!E73,"")</f>
        <v>0</v>
      </c>
      <c r="F73" s="44">
        <f>IFERROR(Change!F73-Base!F73,"")</f>
        <v>0.37774978142365079</v>
      </c>
      <c r="G73" s="44">
        <f>IFERROR(Change!G73-Base!G73,"")</f>
        <v>-0.50628120129022136</v>
      </c>
      <c r="H73" s="44">
        <f>IFERROR(Change!H73-Base!H73,"")</f>
        <v>-12.396995657250045</v>
      </c>
      <c r="I73" s="44">
        <f>IFERROR(Change!I73-Base!I73,"")</f>
        <v>-1493.6893699583859</v>
      </c>
      <c r="J73" s="44">
        <f>IFERROR(Change!J73-Base!J73,"")</f>
        <v>107.73692977853716</v>
      </c>
      <c r="K73" s="44">
        <f>IFERROR(Change!K73-Base!K73,"")</f>
        <v>57.044540391809505</v>
      </c>
      <c r="L73" s="44">
        <f>IFERROR(Change!L73-Base!L73,"")</f>
        <v>51.479746427527289</v>
      </c>
      <c r="M73" s="44">
        <f>IFERROR(Change!M73-Base!M73,"")</f>
        <v>26.891902926066905</v>
      </c>
      <c r="N73" s="44">
        <f>IFERROR(Change!N73-Base!N73,"")</f>
        <v>1.8570048747660621</v>
      </c>
      <c r="O73" s="44">
        <f>IFERROR(Change!O73-Base!O73,"")</f>
        <v>-9.4283332126278765</v>
      </c>
      <c r="P73" s="44">
        <f>IFERROR(Change!P73-Base!P73,"")</f>
        <v>-37.972305325956768</v>
      </c>
      <c r="Q73" s="44">
        <f>IFERROR(Change!Q73-Base!Q73,"")</f>
        <v>-37.972305325959951</v>
      </c>
      <c r="R73" s="44">
        <f>IFERROR(Change!R73-Base!R73,"")</f>
        <v>-37.920493748813442</v>
      </c>
      <c r="S73" s="44">
        <f>IFERROR(Change!S73-Base!S73,"")</f>
        <v>-36.363692377534335</v>
      </c>
      <c r="T73" s="44">
        <f>IFERROR(Change!T73-Base!T73,"")</f>
        <v>-80.559042917224815</v>
      </c>
      <c r="U73" s="44">
        <f>IFERROR(Change!U73-Base!U73,"")</f>
        <v>-115.64523456414918</v>
      </c>
      <c r="V73" s="44">
        <f>IFERROR(Change!V73-Base!V73,"")</f>
        <v>-115.4747912302023</v>
      </c>
      <c r="W73" s="44">
        <f>IFERROR(Change!W73-Base!W73,"")</f>
        <v>-121.2393712122248</v>
      </c>
      <c r="X73" s="44">
        <f>IFERROR(Change!X73-Base!X73,"")</f>
        <v>-12.287595152783524</v>
      </c>
    </row>
    <row r="74" spans="1:24" ht="16.5" outlineLevel="1" thickBot="1" x14ac:dyDescent="0.3">
      <c r="B74" s="37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</row>
    <row r="75" spans="1:24" ht="16.5" thickBot="1" x14ac:dyDescent="0.3">
      <c r="B75" s="54" t="s">
        <v>104</v>
      </c>
      <c r="C75" s="55">
        <f>IFERROR(Change!C75-Base!C75,"")</f>
        <v>1382.8552364138777</v>
      </c>
      <c r="D75" s="23">
        <f>IFERROR(Change!D75-Base!D75,"")</f>
        <v>0</v>
      </c>
      <c r="E75" s="23">
        <f>IFERROR(Change!E75-Base!E75,"")</f>
        <v>0</v>
      </c>
      <c r="F75" s="23">
        <f>IFERROR(Change!F75-Base!F75,"")</f>
        <v>0</v>
      </c>
      <c r="G75" s="23">
        <f>IFERROR(Change!G75-Base!G75,"")</f>
        <v>0</v>
      </c>
      <c r="H75" s="23">
        <f>IFERROR(Change!H75-Base!H75,"")</f>
        <v>0</v>
      </c>
      <c r="I75" s="23">
        <f>IFERROR(Change!I75-Base!I75,"")</f>
        <v>0</v>
      </c>
      <c r="J75" s="23">
        <f>IFERROR(Change!J75-Base!J75,"")</f>
        <v>0</v>
      </c>
      <c r="K75" s="23">
        <f>IFERROR(Change!K75-Base!K75,"")</f>
        <v>0</v>
      </c>
      <c r="L75" s="23">
        <f>IFERROR(Change!L75-Base!L75,"")</f>
        <v>0</v>
      </c>
      <c r="M75" s="23">
        <f>IFERROR(Change!M75-Base!M75,"")</f>
        <v>0</v>
      </c>
      <c r="N75" s="23">
        <f>IFERROR(Change!N75-Base!N75,"")</f>
        <v>0</v>
      </c>
      <c r="O75" s="23">
        <f>IFERROR(Change!O75-Base!O75,"")</f>
        <v>0</v>
      </c>
      <c r="P75" s="23">
        <f>IFERROR(Change!P75-Base!P75,"")</f>
        <v>0</v>
      </c>
      <c r="Q75" s="23">
        <f>IFERROR(Change!Q75-Base!Q75,"")</f>
        <v>0</v>
      </c>
      <c r="R75" s="23">
        <f>IFERROR(Change!R75-Base!R75,"")</f>
        <v>0</v>
      </c>
      <c r="S75" s="23">
        <f>IFERROR(Change!S75-Base!S75,"")</f>
        <v>0</v>
      </c>
      <c r="T75" s="23">
        <f>IFERROR(Change!T75-Base!T75,"")</f>
        <v>0</v>
      </c>
      <c r="U75" s="23">
        <f>IFERROR(Change!U75-Base!U75,"")</f>
        <v>0</v>
      </c>
      <c r="V75" s="23">
        <f>IFERROR(Change!V75-Base!V75,"")</f>
        <v>0</v>
      </c>
      <c r="W75" s="23">
        <f>IFERROR(Change!W75-Base!W75,"")</f>
        <v>0</v>
      </c>
      <c r="X75" s="23">
        <f>IFERROR(Change!X75-Base!X75,"")</f>
        <v>0</v>
      </c>
    </row>
    <row r="76" spans="1:24" ht="15.75" outlineLevel="1" x14ac:dyDescent="0.25">
      <c r="B76" s="37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</row>
    <row r="77" spans="1:24" ht="16.5" thickBot="1" x14ac:dyDescent="0.3">
      <c r="B77" s="37"/>
      <c r="C77" s="56"/>
      <c r="G77" s="23"/>
    </row>
    <row r="78" spans="1:24" ht="16.5" thickBot="1" x14ac:dyDescent="0.3">
      <c r="A78" s="41">
        <v>11</v>
      </c>
      <c r="B78" s="57" t="s">
        <v>22</v>
      </c>
      <c r="C78" s="49">
        <f>IFERROR(Change!C78-Base!C78,"")</f>
        <v>1457.7031406978422</v>
      </c>
      <c r="D78" s="44">
        <f>IFERROR(Change!D78-Base!D78,"")</f>
        <v>9.4068954982253068</v>
      </c>
      <c r="E78" s="44">
        <f>IFERROR(Change!E78-Base!E78,"")</f>
        <v>-2.1553638075319448</v>
      </c>
      <c r="F78" s="44">
        <f>IFERROR(Change!F78-Base!F78,"")</f>
        <v>19.214695181137305</v>
      </c>
      <c r="G78" s="44">
        <f>IFERROR(Change!G78-Base!G78,"")</f>
        <v>12.446328793728238</v>
      </c>
      <c r="H78" s="44">
        <f>IFERROR(Change!H78-Base!H78,"")</f>
        <v>25.813832572541333</v>
      </c>
      <c r="I78" s="44">
        <f>IFERROR(Change!I78-Base!I78,"")</f>
        <v>2.8176718844927926</v>
      </c>
      <c r="J78" s="44">
        <f>IFERROR(Change!J78-Base!J78,"")</f>
        <v>13.433457842779447</v>
      </c>
      <c r="K78" s="44">
        <f>IFERROR(Change!K78-Base!K78,"")</f>
        <v>42.81699724084163</v>
      </c>
      <c r="L78" s="44">
        <f>IFERROR(Change!L78-Base!L78,"")</f>
        <v>8.0792663298807561</v>
      </c>
      <c r="M78" s="44">
        <f>IFERROR(Change!M78-Base!M78,"")</f>
        <v>9.2069034010781579</v>
      </c>
      <c r="N78" s="44">
        <f>IFERROR(Change!N78-Base!N78,"")</f>
        <v>-10.162171835706506</v>
      </c>
      <c r="O78" s="44">
        <f>IFERROR(Change!O78-Base!O78,"")</f>
        <v>-29.609181334538661</v>
      </c>
      <c r="P78" s="44">
        <f>IFERROR(Change!P78-Base!P78,"")</f>
        <v>-33.704277026048757</v>
      </c>
      <c r="Q78" s="44">
        <f>IFERROR(Change!Q78-Base!Q78,"")</f>
        <v>-46.458358675027199</v>
      </c>
      <c r="R78" s="44">
        <f>IFERROR(Change!R78-Base!R78,"")</f>
        <v>-23.020532926662156</v>
      </c>
      <c r="S78" s="44">
        <f>IFERROR(Change!S78-Base!S78,"")</f>
        <v>-8.4968226345033031</v>
      </c>
      <c r="T78" s="44">
        <f>IFERROR(Change!T78-Base!T78,"")</f>
        <v>17.063450073136579</v>
      </c>
      <c r="U78" s="44">
        <f>IFERROR(Change!U78-Base!U78,"")</f>
        <v>37.665915809326464</v>
      </c>
      <c r="V78" s="44">
        <f>IFERROR(Change!V78-Base!V78,"")</f>
        <v>16.101916758057854</v>
      </c>
      <c r="W78" s="44">
        <f>IFERROR(Change!W78-Base!W78,"")</f>
        <v>27.627841525740479</v>
      </c>
      <c r="X78" s="44">
        <f>IFERROR(Change!X78-Base!X78,"")</f>
        <v>-28.172540635387151</v>
      </c>
    </row>
    <row r="79" spans="1:24" ht="15.75" outlineLevel="1" x14ac:dyDescent="0.25">
      <c r="B79" s="37"/>
      <c r="D79" s="58"/>
      <c r="E79" s="58"/>
      <c r="F79" s="58"/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8"/>
      <c r="X79" s="58"/>
    </row>
    <row r="80" spans="1:24" ht="15.75" x14ac:dyDescent="0.25">
      <c r="B80" s="37"/>
      <c r="C80" s="23"/>
      <c r="D80" s="18"/>
    </row>
    <row r="81" spans="1:24" ht="15.75" x14ac:dyDescent="0.25">
      <c r="A81" s="41">
        <v>12</v>
      </c>
      <c r="B81" s="59" t="s">
        <v>56</v>
      </c>
      <c r="C81" s="60" t="str">
        <f>IFERROR(Change!C81-Base!C81,"")</f>
        <v/>
      </c>
      <c r="D81" s="61">
        <f>IFERROR(Change!D81-Base!D81,"")</f>
        <v>0</v>
      </c>
      <c r="E81" s="61">
        <f>IFERROR(Change!E81-Base!E81,"")</f>
        <v>0</v>
      </c>
      <c r="F81" s="61">
        <f>IFERROR(Change!F81-Base!F81,"")</f>
        <v>0</v>
      </c>
      <c r="G81" s="61">
        <f>IFERROR(Change!G81-Base!G81,"")</f>
        <v>0</v>
      </c>
      <c r="H81" s="61">
        <f>IFERROR(Change!H81-Base!H81,"")</f>
        <v>0</v>
      </c>
      <c r="I81" s="61">
        <f>IFERROR(Change!I81-Base!I81,"")</f>
        <v>0</v>
      </c>
      <c r="J81" s="61">
        <f>IFERROR(Change!J81-Base!J81,"")</f>
        <v>0</v>
      </c>
      <c r="K81" s="61">
        <f>IFERROR(Change!K81-Base!K81,"")</f>
        <v>0</v>
      </c>
      <c r="L81" s="61">
        <f>IFERROR(Change!L81-Base!L81,"")</f>
        <v>0</v>
      </c>
      <c r="M81" s="61">
        <f>IFERROR(Change!M81-Base!M81,"")</f>
        <v>0</v>
      </c>
      <c r="N81" s="61">
        <f>IFERROR(Change!N81-Base!N81,"")</f>
        <v>0</v>
      </c>
      <c r="O81" s="61">
        <f>IFERROR(Change!O81-Base!O81,"")</f>
        <v>0</v>
      </c>
      <c r="P81" s="61">
        <f>IFERROR(Change!P81-Base!P81,"")</f>
        <v>0</v>
      </c>
      <c r="Q81" s="61">
        <f>IFERROR(Change!Q81-Base!Q81,"")</f>
        <v>0</v>
      </c>
      <c r="R81" s="61">
        <f>IFERROR(Change!R81-Base!R81,"")</f>
        <v>0</v>
      </c>
      <c r="S81" s="61">
        <f>IFERROR(Change!S81-Base!S81,"")</f>
        <v>0</v>
      </c>
      <c r="T81" s="61">
        <f>IFERROR(Change!T81-Base!T81,"")</f>
        <v>0</v>
      </c>
      <c r="U81" s="61">
        <f>IFERROR(Change!U81-Base!U81,"")</f>
        <v>0</v>
      </c>
      <c r="V81" s="61">
        <f>IFERROR(Change!V81-Base!V81,"")</f>
        <v>0</v>
      </c>
      <c r="W81" s="61">
        <f>IFERROR(Change!W81-Base!W81,"")</f>
        <v>0</v>
      </c>
      <c r="X81" s="61">
        <f>IFERROR(Change!X81-Base!X81,"")</f>
        <v>0</v>
      </c>
    </row>
    <row r="82" spans="1:24" ht="15.75" outlineLevel="1" x14ac:dyDescent="0.25">
      <c r="B82" s="62" t="s">
        <v>59</v>
      </c>
      <c r="C82" s="63">
        <f>IFERROR(Change!C82-Base!C82,"")</f>
        <v>503.11503527911555</v>
      </c>
      <c r="D82" s="64">
        <f>IFERROR(Change!D82-Base!D82,"")</f>
        <v>165.19753068405771</v>
      </c>
      <c r="E82" s="64">
        <f>IFERROR(Change!E82-Base!E82,"")</f>
        <v>284.20995176210272</v>
      </c>
      <c r="F82" s="64">
        <f>IFERROR(Change!F82-Base!F82,"")</f>
        <v>261.94310564162515</v>
      </c>
      <c r="G82" s="64">
        <f>IFERROR(Change!G82-Base!G82,"")</f>
        <v>344.79698563460624</v>
      </c>
      <c r="H82" s="64">
        <f>IFERROR(Change!H82-Base!H82,"")</f>
        <v>536.88553472582134</v>
      </c>
      <c r="I82" s="64">
        <f>IFERROR(Change!I82-Base!I82,"")</f>
        <v>-41.328294602979895</v>
      </c>
      <c r="J82" s="64">
        <f>IFERROR(Change!J82-Base!J82,"")</f>
        <v>-1053.0764084037423</v>
      </c>
      <c r="K82" s="64">
        <f>IFERROR(Change!K82-Base!K82,"")</f>
        <v>0.21075428939999963</v>
      </c>
      <c r="L82" s="64">
        <f>IFERROR(Change!L82-Base!L82,"")</f>
        <v>0.17164882377000046</v>
      </c>
      <c r="M82" s="64">
        <f>IFERROR(Change!M82-Base!M82,"")</f>
        <v>0.31709630342000006</v>
      </c>
      <c r="N82" s="64">
        <f>IFERROR(Change!N82-Base!N82,"")</f>
        <v>0.36980465421000108</v>
      </c>
      <c r="O82" s="64">
        <f>IFERROR(Change!O82-Base!O82,"")</f>
        <v>0.35888649100999981</v>
      </c>
      <c r="P82" s="64">
        <f>IFERROR(Change!P82-Base!P82,"")</f>
        <v>0.45316762155000045</v>
      </c>
      <c r="Q82" s="64">
        <f>IFERROR(Change!Q82-Base!Q82,"")</f>
        <v>0.50806169300999926</v>
      </c>
      <c r="R82" s="64">
        <f>IFERROR(Change!R82-Base!R82,"")</f>
        <v>0.51617376693999883</v>
      </c>
      <c r="S82" s="64">
        <f>IFERROR(Change!S82-Base!S82,"")</f>
        <v>0.42235791951000001</v>
      </c>
      <c r="T82" s="64">
        <f>IFERROR(Change!T82-Base!T82,"")</f>
        <v>0.44121054285000083</v>
      </c>
      <c r="U82" s="64">
        <f>IFERROR(Change!U82-Base!U82,"")</f>
        <v>0.26836326076999972</v>
      </c>
      <c r="V82" s="64">
        <f>IFERROR(Change!V82-Base!V82,"")</f>
        <v>0.17022292055999966</v>
      </c>
      <c r="W82" s="64">
        <f>IFERROR(Change!W82-Base!W82,"")</f>
        <v>0.13340406797999993</v>
      </c>
      <c r="X82" s="64">
        <f>IFERROR(Change!X82-Base!X82,"")</f>
        <v>0.14547748266999916</v>
      </c>
    </row>
    <row r="83" spans="1:24" ht="15.75" outlineLevel="1" x14ac:dyDescent="0.25">
      <c r="B83" s="5" t="s">
        <v>105</v>
      </c>
      <c r="C83" s="65">
        <f>IFERROR(Change!C83-Base!C83,"")</f>
        <v>-43745.774727234639</v>
      </c>
      <c r="D83" s="45">
        <f>IFERROR(Change!D83-Base!D83,"")</f>
        <v>2.1598029999994606E-4</v>
      </c>
      <c r="E83" s="45">
        <f>IFERROR(Change!E83-Base!E83,"")</f>
        <v>-5.9931747999997231E-4</v>
      </c>
      <c r="F83" s="45">
        <f>IFERROR(Change!F83-Base!F83,"")</f>
        <v>-2.3704109000000084E-4</v>
      </c>
      <c r="G83" s="45">
        <f>IFERROR(Change!G83-Base!G83,"")</f>
        <v>5.3383810000001697E-5</v>
      </c>
      <c r="H83" s="45">
        <f>IFERROR(Change!H83-Base!H83,"")</f>
        <v>-4.0340712199999906E-3</v>
      </c>
      <c r="I83" s="45">
        <f>IFERROR(Change!I83-Base!I83,"")</f>
        <v>-3659.4051389752681</v>
      </c>
      <c r="J83" s="45">
        <f>IFERROR(Change!J83-Base!J83,"")</f>
        <v>-3655.9752855858378</v>
      </c>
      <c r="K83" s="45">
        <f>IFERROR(Change!K83-Base!K83,"")</f>
        <v>-3652.7223804290284</v>
      </c>
      <c r="L83" s="45">
        <f>IFERROR(Change!L83-Base!L83,"")</f>
        <v>-3121.3398863005664</v>
      </c>
      <c r="M83" s="45">
        <f>IFERROR(Change!M83-Base!M83,"")</f>
        <v>-3660.234858565248</v>
      </c>
      <c r="N83" s="45">
        <f>IFERROR(Change!N83-Base!N83,"")</f>
        <v>-3660.9113480764272</v>
      </c>
      <c r="O83" s="45">
        <f>IFERROR(Change!O83-Base!O83,"")</f>
        <v>-3653.2344296051679</v>
      </c>
      <c r="P83" s="45">
        <f>IFERROR(Change!P83-Base!P83,"")</f>
        <v>-3090.4240947590756</v>
      </c>
      <c r="Q83" s="45">
        <f>IFERROR(Change!Q83-Base!Q83,"")</f>
        <v>-3652.1767485493383</v>
      </c>
      <c r="R83" s="45">
        <f>IFERROR(Change!R83-Base!R83,"")</f>
        <v>-3659.725064347318</v>
      </c>
      <c r="S83" s="45">
        <f>IFERROR(Change!S83-Base!S83,"")</f>
        <v>-3660.2460974592377</v>
      </c>
      <c r="T83" s="45">
        <f>IFERROR(Change!T83-Base!T83,"")</f>
        <v>-3178.3596471942769</v>
      </c>
      <c r="U83" s="45">
        <f>IFERROR(Change!U83-Base!U83,"")</f>
        <v>-1441.2171082816697</v>
      </c>
      <c r="V83" s="45">
        <f>IFERROR(Change!V83-Base!V83,"")</f>
        <v>4.0059217389998736E-2</v>
      </c>
      <c r="W83" s="45">
        <f>IFERROR(Change!W83-Base!W83,"")</f>
        <v>8.2349884799999717E-2</v>
      </c>
      <c r="X83" s="45">
        <f>IFERROR(Change!X83-Base!X83,"")</f>
        <v>7.9552857309999947E-2</v>
      </c>
    </row>
    <row r="84" spans="1:24" ht="15.75" outlineLevel="1" x14ac:dyDescent="0.25">
      <c r="B84" s="5" t="s">
        <v>106</v>
      </c>
      <c r="C84" s="65">
        <f>IFERROR(Change!C84-Base!C84,"")</f>
        <v>6503.4296888147837</v>
      </c>
      <c r="D84" s="45">
        <f>IFERROR(Change!D84-Base!D84,"")</f>
        <v>-37.836156898719992</v>
      </c>
      <c r="E84" s="45">
        <f>IFERROR(Change!E84-Base!E84,"")</f>
        <v>-95.771064702400281</v>
      </c>
      <c r="F84" s="45">
        <f>IFERROR(Change!F84-Base!F84,"")</f>
        <v>-96.263868466249733</v>
      </c>
      <c r="G84" s="45">
        <f>IFERROR(Change!G84-Base!G84,"")</f>
        <v>-80.811451298320094</v>
      </c>
      <c r="H84" s="45">
        <f>IFERROR(Change!H84-Base!H84,"")</f>
        <v>-45.470724467400032</v>
      </c>
      <c r="I84" s="45">
        <f>IFERROR(Change!I84-Base!I84,"")</f>
        <v>10.894304072049408</v>
      </c>
      <c r="J84" s="45">
        <f>IFERROR(Change!J84-Base!J84,"")</f>
        <v>311.01719564796053</v>
      </c>
      <c r="K84" s="45">
        <f>IFERROR(Change!K84-Base!K84,"")</f>
        <v>239.76611802939965</v>
      </c>
      <c r="L84" s="45">
        <f>IFERROR(Change!L84-Base!L84,"")</f>
        <v>213.98921560425015</v>
      </c>
      <c r="M84" s="45">
        <f>IFERROR(Change!M84-Base!M84,"")</f>
        <v>254.55651008581026</v>
      </c>
      <c r="N84" s="45">
        <f>IFERROR(Change!N84-Base!N84,"")</f>
        <v>280.78440381161045</v>
      </c>
      <c r="O84" s="45">
        <f>IFERROR(Change!O84-Base!O84,"")</f>
        <v>266.23014699665032</v>
      </c>
      <c r="P84" s="45">
        <f>IFERROR(Change!P84-Base!P84,"")</f>
        <v>336.83883242038996</v>
      </c>
      <c r="Q84" s="45">
        <f>IFERROR(Change!Q84-Base!Q84,"")</f>
        <v>417.37217569504014</v>
      </c>
      <c r="R84" s="45">
        <f>IFERROR(Change!R84-Base!R84,"")</f>
        <v>475.6917665856497</v>
      </c>
      <c r="S84" s="45">
        <f>IFERROR(Change!S84-Base!S84,"")</f>
        <v>678.54604731935979</v>
      </c>
      <c r="T84" s="45">
        <f>IFERROR(Change!T84-Base!T84,"")</f>
        <v>924.13415015984037</v>
      </c>
      <c r="U84" s="45">
        <f>IFERROR(Change!U84-Base!U84,"")</f>
        <v>878.23705658859035</v>
      </c>
      <c r="V84" s="45">
        <f>IFERROR(Change!V84-Base!V84,"")</f>
        <v>513.11993227628977</v>
      </c>
      <c r="W84" s="45">
        <f>IFERROR(Change!W84-Base!W84,"")</f>
        <v>608.87500567727966</v>
      </c>
      <c r="X84" s="45">
        <f>IFERROR(Change!X84-Base!X84,"")</f>
        <v>449.53009367769937</v>
      </c>
    </row>
    <row r="85" spans="1:24" ht="15.75" outlineLevel="1" x14ac:dyDescent="0.25">
      <c r="B85" s="5" t="s">
        <v>107</v>
      </c>
      <c r="C85" s="65">
        <f>IFERROR(Change!C85-Base!C85,"")</f>
        <v>352.2357167481623</v>
      </c>
      <c r="D85" s="45">
        <f>IFERROR(Change!D85-Base!D85,"")</f>
        <v>-0.3901755696199416</v>
      </c>
      <c r="E85" s="45">
        <f>IFERROR(Change!E85-Base!E85,"")</f>
        <v>-0.52281042779986819</v>
      </c>
      <c r="F85" s="45">
        <f>IFERROR(Change!F85-Base!F85,"")</f>
        <v>4.4383057829918471E-2</v>
      </c>
      <c r="G85" s="45">
        <f>IFERROR(Change!G85-Base!G85,"")</f>
        <v>5.873213930158272E-3</v>
      </c>
      <c r="H85" s="45">
        <f>IFERROR(Change!H85-Base!H85,"")</f>
        <v>2.8053839490000883</v>
      </c>
      <c r="I85" s="45">
        <f>IFERROR(Change!I85-Base!I85,"")</f>
        <v>13.707804433369688</v>
      </c>
      <c r="J85" s="45">
        <f>IFERROR(Change!J85-Base!J85,"")</f>
        <v>60.810327084259256</v>
      </c>
      <c r="K85" s="45">
        <f>IFERROR(Change!K85-Base!K85,"")</f>
        <v>61.893108978949385</v>
      </c>
      <c r="L85" s="45">
        <f>IFERROR(Change!L85-Base!L85,"")</f>
        <v>57.350068043909687</v>
      </c>
      <c r="M85" s="45">
        <f>IFERROR(Change!M85-Base!M85,"")</f>
        <v>69.414018315969088</v>
      </c>
      <c r="N85" s="45">
        <f>IFERROR(Change!N85-Base!N85,"")</f>
        <v>59.223447019639707</v>
      </c>
      <c r="O85" s="45">
        <f>IFERROR(Change!O85-Base!O85,"")</f>
        <v>56.58501822095991</v>
      </c>
      <c r="P85" s="45">
        <f>IFERROR(Change!P85-Base!P85,"")</f>
        <v>2.5759829546200308</v>
      </c>
      <c r="Q85" s="45">
        <f>IFERROR(Change!Q85-Base!Q85,"")</f>
        <v>5.5262344105694865</v>
      </c>
      <c r="R85" s="45">
        <f>IFERROR(Change!R85-Base!R85,"")</f>
        <v>6.0625827301095114</v>
      </c>
      <c r="S85" s="45">
        <f>IFERROR(Change!S85-Base!S85,"")</f>
        <v>-4.2891558431305157</v>
      </c>
      <c r="T85" s="45">
        <f>IFERROR(Change!T85-Base!T85,"")</f>
        <v>-23.117241252750659</v>
      </c>
      <c r="U85" s="45">
        <f>IFERROR(Change!U85-Base!U85,"")</f>
        <v>-5.8816468136300273</v>
      </c>
      <c r="V85" s="45">
        <f>IFERROR(Change!V85-Base!V85,"")</f>
        <v>-4.59174985421987</v>
      </c>
      <c r="W85" s="45">
        <f>IFERROR(Change!W85-Base!W85,"")</f>
        <v>-1.9244511729202713</v>
      </c>
      <c r="X85" s="45">
        <f>IFERROR(Change!X85-Base!X85,"")</f>
        <v>-3.0512847308799564</v>
      </c>
    </row>
    <row r="86" spans="1:24" ht="15.75" outlineLevel="1" x14ac:dyDescent="0.25">
      <c r="B86" s="5" t="s">
        <v>108</v>
      </c>
      <c r="C86" s="65">
        <f>IFERROR(Change!C86-Base!C86,"")</f>
        <v>-4640.8077959447983</v>
      </c>
      <c r="D86" s="45">
        <f>IFERROR(Change!D86-Base!D86,"")</f>
        <v>0</v>
      </c>
      <c r="E86" s="45">
        <f>IFERROR(Change!E86-Base!E86,"")</f>
        <v>0</v>
      </c>
      <c r="F86" s="45">
        <f>IFERROR(Change!F86-Base!F86,"")</f>
        <v>-4.709896429949822</v>
      </c>
      <c r="G86" s="45">
        <f>IFERROR(Change!G86-Base!G86,"")</f>
        <v>-15.272645557170108</v>
      </c>
      <c r="H86" s="45">
        <f>IFERROR(Change!H86-Base!H86,"")</f>
        <v>-17.239671303230352</v>
      </c>
      <c r="I86" s="45">
        <f>IFERROR(Change!I86-Base!I86,"")</f>
        <v>-14.868172711599982</v>
      </c>
      <c r="J86" s="45">
        <f>IFERROR(Change!J86-Base!J86,"")</f>
        <v>-45.507082569828526</v>
      </c>
      <c r="K86" s="45">
        <f>IFERROR(Change!K86-Base!K86,"")</f>
        <v>-90.218252240920265</v>
      </c>
      <c r="L86" s="45">
        <f>IFERROR(Change!L86-Base!L86,"")</f>
        <v>-174.625268461632</v>
      </c>
      <c r="M86" s="45">
        <f>IFERROR(Change!M86-Base!M86,"")</f>
        <v>-256.76462277276005</v>
      </c>
      <c r="N86" s="45">
        <f>IFERROR(Change!N86-Base!N86,"")</f>
        <v>-301.92127972668004</v>
      </c>
      <c r="O86" s="45">
        <f>IFERROR(Change!O86-Base!O86,"")</f>
        <v>-336.3933162126541</v>
      </c>
      <c r="P86" s="45">
        <f>IFERROR(Change!P86-Base!P86,"")</f>
        <v>-333.48871332160707</v>
      </c>
      <c r="Q86" s="45">
        <f>IFERROR(Change!Q86-Base!Q86,"")</f>
        <v>-369.40940378609776</v>
      </c>
      <c r="R86" s="45">
        <f>IFERROR(Change!R86-Base!R86,"")</f>
        <v>-405.38814286424167</v>
      </c>
      <c r="S86" s="45">
        <f>IFERROR(Change!S86-Base!S86,"")</f>
        <v>-425.35873181097122</v>
      </c>
      <c r="T86" s="45">
        <f>IFERROR(Change!T86-Base!T86,"")</f>
        <v>-429.58351289933307</v>
      </c>
      <c r="U86" s="45">
        <f>IFERROR(Change!U86-Base!U86,"")</f>
        <v>-373.15610400856531</v>
      </c>
      <c r="V86" s="45">
        <f>IFERROR(Change!V86-Base!V86,"")</f>
        <v>-362.95062676895577</v>
      </c>
      <c r="W86" s="45">
        <f>IFERROR(Change!W86-Base!W86,"")</f>
        <v>-345.86816990954139</v>
      </c>
      <c r="X86" s="45">
        <f>IFERROR(Change!X86-Base!X86,"")</f>
        <v>-338.08418258911843</v>
      </c>
    </row>
    <row r="87" spans="1:24" ht="15.75" outlineLevel="1" x14ac:dyDescent="0.25">
      <c r="B87" s="5" t="s">
        <v>25</v>
      </c>
      <c r="C87" s="65">
        <f>IFERROR(Change!C87-Base!C87,"")</f>
        <v>-7.8780364310659934E-3</v>
      </c>
      <c r="D87" s="45">
        <f>IFERROR(Change!D87-Base!D87,"")</f>
        <v>3.2258064999268754E-4</v>
      </c>
      <c r="E87" s="45">
        <f>IFERROR(Change!E87-Base!E87,"")</f>
        <v>3.2258064999268754E-4</v>
      </c>
      <c r="F87" s="45">
        <f>IFERROR(Change!F87-Base!F87,"")</f>
        <v>-1.0023041600106808E-3</v>
      </c>
      <c r="G87" s="45">
        <f>IFERROR(Change!G87-Base!G87,"")</f>
        <v>6.451613000422185E-4</v>
      </c>
      <c r="H87" s="45">
        <f>IFERROR(Change!H87-Base!H87,"")</f>
        <v>1.4731182899936357E-3</v>
      </c>
      <c r="I87" s="45">
        <f>IFERROR(Change!I87-Base!I87,"")</f>
        <v>-1.263440859986531E-3</v>
      </c>
      <c r="J87" s="45">
        <f>IFERROR(Change!J87-Base!J87,"")</f>
        <v>-1.02380952000658E-3</v>
      </c>
      <c r="K87" s="45">
        <f>IFERROR(Change!K87-Base!K87,"")</f>
        <v>-2.3856878100332324E-3</v>
      </c>
      <c r="L87" s="45">
        <f>IFERROR(Change!L87-Base!L87,"")</f>
        <v>-9.7849463998045394E-4</v>
      </c>
      <c r="M87" s="45">
        <f>IFERROR(Change!M87-Base!M87,"")</f>
        <v>-1.8172043100435076E-3</v>
      </c>
      <c r="N87" s="45">
        <f>IFERROR(Change!N87-Base!N87,"")</f>
        <v>1.3348697001447363E-4</v>
      </c>
      <c r="O87" s="45">
        <f>IFERROR(Change!O87-Base!O87,"")</f>
        <v>-7.8138669999816557E-4</v>
      </c>
      <c r="P87" s="45">
        <f>IFERROR(Change!P87-Base!P87,"")</f>
        <v>3.9170510001440562E-4</v>
      </c>
      <c r="Q87" s="45">
        <f>IFERROR(Change!Q87-Base!Q87,"")</f>
        <v>-1.6712750000351662E-3</v>
      </c>
      <c r="R87" s="45">
        <f>IFERROR(Change!R87-Base!R87,"")</f>
        <v>-1.3333333300238337E-3</v>
      </c>
      <c r="S87" s="45">
        <f>IFERROR(Change!S87-Base!S87,"")</f>
        <v>-3.6092696000196156E-3</v>
      </c>
      <c r="T87" s="45">
        <f>IFERROR(Change!T87-Base!T87,"")</f>
        <v>-8.6021520019130548E-5</v>
      </c>
      <c r="U87" s="45">
        <f>IFERROR(Change!U87-Base!U87,"")</f>
        <v>6.7741936999254904E-4</v>
      </c>
      <c r="V87" s="45">
        <f>IFERROR(Change!V87-Base!V87,"")</f>
        <v>1.2451612900008513E-3</v>
      </c>
      <c r="W87" s="45">
        <f>IFERROR(Change!W87-Base!W87,"")</f>
        <v>1.8129773999930876E-3</v>
      </c>
      <c r="X87" s="45">
        <f>IFERROR(Change!X87-Base!X87,"")</f>
        <v>1.0499999999638021E-3</v>
      </c>
    </row>
    <row r="88" spans="1:24" ht="15.75" outlineLevel="1" x14ac:dyDescent="0.25">
      <c r="B88" s="5" t="s">
        <v>26</v>
      </c>
      <c r="C88" s="65">
        <f>IFERROR(Change!C88-Base!C88,"")</f>
        <v>0</v>
      </c>
      <c r="D88" s="45">
        <f>IFERROR(Change!D88-Base!D88,"")</f>
        <v>0</v>
      </c>
      <c r="E88" s="45">
        <f>IFERROR(Change!E88-Base!E88,"")</f>
        <v>0</v>
      </c>
      <c r="F88" s="45">
        <f>IFERROR(Change!F88-Base!F88,"")</f>
        <v>0</v>
      </c>
      <c r="G88" s="45">
        <f>IFERROR(Change!G88-Base!G88,"")</f>
        <v>0</v>
      </c>
      <c r="H88" s="45">
        <f>IFERROR(Change!H88-Base!H88,"")</f>
        <v>0</v>
      </c>
      <c r="I88" s="45">
        <f>IFERROR(Change!I88-Base!I88,"")</f>
        <v>0</v>
      </c>
      <c r="J88" s="45">
        <f>IFERROR(Change!J88-Base!J88,"")</f>
        <v>0</v>
      </c>
      <c r="K88" s="45">
        <f>IFERROR(Change!K88-Base!K88,"")</f>
        <v>0</v>
      </c>
      <c r="L88" s="45">
        <f>IFERROR(Change!L88-Base!L88,"")</f>
        <v>0</v>
      </c>
      <c r="M88" s="45">
        <f>IFERROR(Change!M88-Base!M88,"")</f>
        <v>0</v>
      </c>
      <c r="N88" s="45">
        <f>IFERROR(Change!N88-Base!N88,"")</f>
        <v>0</v>
      </c>
      <c r="O88" s="45">
        <f>IFERROR(Change!O88-Base!O88,"")</f>
        <v>0</v>
      </c>
      <c r="P88" s="45">
        <f>IFERROR(Change!P88-Base!P88,"")</f>
        <v>0</v>
      </c>
      <c r="Q88" s="45">
        <f>IFERROR(Change!Q88-Base!Q88,"")</f>
        <v>0</v>
      </c>
      <c r="R88" s="45">
        <f>IFERROR(Change!R88-Base!R88,"")</f>
        <v>0</v>
      </c>
      <c r="S88" s="45">
        <f>IFERROR(Change!S88-Base!S88,"")</f>
        <v>0</v>
      </c>
      <c r="T88" s="45">
        <f>IFERROR(Change!T88-Base!T88,"")</f>
        <v>0</v>
      </c>
      <c r="U88" s="45">
        <f>IFERROR(Change!U88-Base!U88,"")</f>
        <v>0</v>
      </c>
      <c r="V88" s="45">
        <f>IFERROR(Change!V88-Base!V88,"")</f>
        <v>0</v>
      </c>
      <c r="W88" s="45">
        <f>IFERROR(Change!W88-Base!W88,"")</f>
        <v>0</v>
      </c>
      <c r="X88" s="45">
        <f>IFERROR(Change!X88-Base!X88,"")</f>
        <v>0</v>
      </c>
    </row>
    <row r="89" spans="1:24" ht="15.75" outlineLevel="1" x14ac:dyDescent="0.25">
      <c r="B89" s="5" t="s">
        <v>27</v>
      </c>
      <c r="C89" s="65">
        <f>IFERROR(Change!C89-Base!C89,"")</f>
        <v>10050.005839944788</v>
      </c>
      <c r="D89" s="45">
        <f>IFERROR(Change!D89-Base!D89,"")</f>
        <v>-92.251120794338931</v>
      </c>
      <c r="E89" s="45">
        <f>IFERROR(Change!E89-Base!E89,"")</f>
        <v>-154.95046341844136</v>
      </c>
      <c r="F89" s="45">
        <f>IFERROR(Change!F89-Base!F89,"")</f>
        <v>-140.95747526128071</v>
      </c>
      <c r="G89" s="45">
        <f>IFERROR(Change!G89-Base!G89,"")</f>
        <v>-180.15134369248153</v>
      </c>
      <c r="H89" s="45">
        <f>IFERROR(Change!H89-Base!H89,"")</f>
        <v>-146.97043097644746</v>
      </c>
      <c r="I89" s="45">
        <f>IFERROR(Change!I89-Base!I89,"")</f>
        <v>129.4360835095722</v>
      </c>
      <c r="J89" s="45">
        <f>IFERROR(Change!J89-Base!J89,"")</f>
        <v>315.04983042217191</v>
      </c>
      <c r="K89" s="45">
        <f>IFERROR(Change!K89-Base!K89,"")</f>
        <v>344.61528787819134</v>
      </c>
      <c r="L89" s="45">
        <f>IFERROR(Change!L89-Base!L89,"")</f>
        <v>345.02503563253777</v>
      </c>
      <c r="M89" s="45">
        <f>IFERROR(Change!M89-Base!M89,"")</f>
        <v>587.28745448679092</v>
      </c>
      <c r="N89" s="45">
        <f>IFERROR(Change!N89-Base!N89,"")</f>
        <v>689.56585827807248</v>
      </c>
      <c r="O89" s="45">
        <f>IFERROR(Change!O89-Base!O89,"")</f>
        <v>697.50843834125772</v>
      </c>
      <c r="P89" s="45">
        <f>IFERROR(Change!P89-Base!P89,"")</f>
        <v>822.85025025191862</v>
      </c>
      <c r="Q89" s="45">
        <f>IFERROR(Change!Q89-Base!Q89,"")</f>
        <v>823.37038268466767</v>
      </c>
      <c r="R89" s="45">
        <f>IFERROR(Change!R89-Base!R89,"")</f>
        <v>830.56280530158892</v>
      </c>
      <c r="S89" s="45">
        <f>IFERROR(Change!S89-Base!S89,"")</f>
        <v>1208.0738770061444</v>
      </c>
      <c r="T89" s="45">
        <f>IFERROR(Change!T89-Base!T89,"")</f>
        <v>1338.5600801678656</v>
      </c>
      <c r="U89" s="45">
        <f>IFERROR(Change!U89-Base!U89,"")</f>
        <v>1121.6122816352663</v>
      </c>
      <c r="V89" s="45">
        <f>IFERROR(Change!V89-Base!V89,"")</f>
        <v>566.87459381012741</v>
      </c>
      <c r="W89" s="45">
        <f>IFERROR(Change!W89-Base!W89,"")</f>
        <v>570.85483327950715</v>
      </c>
      <c r="X89" s="45">
        <f>IFERROR(Change!X89-Base!X89,"")</f>
        <v>374.0395814021249</v>
      </c>
    </row>
    <row r="90" spans="1:24" ht="15.75" outlineLevel="1" x14ac:dyDescent="0.25">
      <c r="B90" s="5" t="s">
        <v>28</v>
      </c>
      <c r="C90" s="65">
        <f>IFERROR(Change!C90-Base!C90,"")</f>
        <v>-13700.205015893327</v>
      </c>
      <c r="D90" s="45">
        <f>IFERROR(Change!D90-Base!D90,"")</f>
        <v>0.36223957033917031</v>
      </c>
      <c r="E90" s="45">
        <f>IFERROR(Change!E90-Base!E90,"")</f>
        <v>-8.7750566240174521E-2</v>
      </c>
      <c r="F90" s="45">
        <f>IFERROR(Change!F90-Base!F90,"")</f>
        <v>0.7200011886707216</v>
      </c>
      <c r="G90" s="45">
        <f>IFERROR(Change!G90-Base!G90,"")</f>
        <v>-7.2414730893797241E-3</v>
      </c>
      <c r="H90" s="45">
        <f>IFERROR(Change!H90-Base!H90,"")</f>
        <v>4.0901714356505181</v>
      </c>
      <c r="I90" s="45">
        <f>IFERROR(Change!I90-Base!I90,"")</f>
        <v>32.547266931569538</v>
      </c>
      <c r="J90" s="45">
        <f>IFERROR(Change!J90-Base!J90,"")</f>
        <v>-358.01229641255122</v>
      </c>
      <c r="K90" s="45">
        <f>IFERROR(Change!K90-Base!K90,"")</f>
        <v>-250.71607272787514</v>
      </c>
      <c r="L90" s="45">
        <f>IFERROR(Change!L90-Base!L90,"")</f>
        <v>-38.513801730943669</v>
      </c>
      <c r="M90" s="45">
        <f>IFERROR(Change!M90-Base!M90,"")</f>
        <v>-266.1668988927704</v>
      </c>
      <c r="N90" s="45">
        <f>IFERROR(Change!N90-Base!N90,"")</f>
        <v>-518.79737922922141</v>
      </c>
      <c r="O90" s="45">
        <f>IFERROR(Change!O90-Base!O90,"")</f>
        <v>-694.54030687371414</v>
      </c>
      <c r="P90" s="45">
        <f>IFERROR(Change!P90-Base!P90,"")</f>
        <v>-1127.0092555478841</v>
      </c>
      <c r="Q90" s="45">
        <f>IFERROR(Change!Q90-Base!Q90,"")</f>
        <v>-1061.3017577332648</v>
      </c>
      <c r="R90" s="45">
        <f>IFERROR(Change!R90-Base!R90,"")</f>
        <v>-1057.8844152158417</v>
      </c>
      <c r="S90" s="45">
        <f>IFERROR(Change!S90-Base!S90,"")</f>
        <v>-1012.5930544340299</v>
      </c>
      <c r="T90" s="45">
        <f>IFERROR(Change!T90-Base!T90,"")</f>
        <v>-1413.8203439565259</v>
      </c>
      <c r="U90" s="45">
        <f>IFERROR(Change!U90-Base!U90,"")</f>
        <v>-1607.6368043682778</v>
      </c>
      <c r="V90" s="45">
        <f>IFERROR(Change!V90-Base!V90,"")</f>
        <v>-1599.0077361746553</v>
      </c>
      <c r="W90" s="45">
        <f>IFERROR(Change!W90-Base!W90,"")</f>
        <v>-1371.1275172905116</v>
      </c>
      <c r="X90" s="45">
        <f>IFERROR(Change!X90-Base!X90,"")</f>
        <v>-1360.7020623922072</v>
      </c>
    </row>
    <row r="91" spans="1:24" ht="15.75" outlineLevel="1" x14ac:dyDescent="0.25">
      <c r="B91" s="5" t="s">
        <v>29</v>
      </c>
      <c r="C91" s="65">
        <f>IFERROR(Change!C91-Base!C91,"")</f>
        <v>13180.246894142125</v>
      </c>
      <c r="D91" s="45">
        <f>IFERROR(Change!D91-Base!D91,"")</f>
        <v>-0.27424286996028968</v>
      </c>
      <c r="E91" s="45">
        <f>IFERROR(Change!E91-Base!E91,"")</f>
        <v>-0.39193215847262763</v>
      </c>
      <c r="F91" s="45">
        <f>IFERROR(Change!F91-Base!F91,"")</f>
        <v>0.92123108326632064</v>
      </c>
      <c r="G91" s="45">
        <f>IFERROR(Change!G91-Base!G91,"")</f>
        <v>-3.3624301243617083</v>
      </c>
      <c r="H91" s="45">
        <f>IFERROR(Change!H91-Base!H91,"")</f>
        <v>-338.53175052895313</v>
      </c>
      <c r="I91" s="45">
        <f>IFERROR(Change!I91-Base!I91,"")</f>
        <v>2635.9390480483853</v>
      </c>
      <c r="J91" s="45">
        <f>IFERROR(Change!J91-Base!J91,"")</f>
        <v>2242.1928737940616</v>
      </c>
      <c r="K91" s="45">
        <f>IFERROR(Change!K91-Base!K91,"")</f>
        <v>1445.2634577599092</v>
      </c>
      <c r="L91" s="45">
        <f>IFERROR(Change!L91-Base!L91,"")</f>
        <v>1055.6277552118117</v>
      </c>
      <c r="M91" s="45">
        <f>IFERROR(Change!M91-Base!M91,"")</f>
        <v>1143.8509101162563</v>
      </c>
      <c r="N91" s="45">
        <f>IFERROR(Change!N91-Base!N91,"")</f>
        <v>1129.8623852634191</v>
      </c>
      <c r="O91" s="45">
        <f>IFERROR(Change!O91-Base!O91,"")</f>
        <v>1180.3659344042244</v>
      </c>
      <c r="P91" s="45">
        <f>IFERROR(Change!P91-Base!P91,"")</f>
        <v>663.58822346486704</v>
      </c>
      <c r="Q91" s="45">
        <f>IFERROR(Change!Q91-Base!Q91,"")</f>
        <v>800.62169326169169</v>
      </c>
      <c r="R91" s="45">
        <f>IFERROR(Change!R91-Base!R91,"")</f>
        <v>873.7051079155317</v>
      </c>
      <c r="S91" s="45">
        <f>IFERROR(Change!S91-Base!S91,"")</f>
        <v>788.51966330859432</v>
      </c>
      <c r="T91" s="45">
        <f>IFERROR(Change!T91-Base!T91,"")</f>
        <v>474.76655719291375</v>
      </c>
      <c r="U91" s="45">
        <f>IFERROR(Change!U91-Base!U91,"")</f>
        <v>-259.05428443132405</v>
      </c>
      <c r="V91" s="45">
        <f>IFERROR(Change!V91-Base!V91,"")</f>
        <v>-229.9817453419455</v>
      </c>
      <c r="W91" s="45">
        <f>IFERROR(Change!W91-Base!W91,"")</f>
        <v>-338.10083659008524</v>
      </c>
      <c r="X91" s="45">
        <f>IFERROR(Change!X91-Base!X91,"")</f>
        <v>-85.280724637705134</v>
      </c>
    </row>
    <row r="92" spans="1:24" ht="15.75" outlineLevel="1" x14ac:dyDescent="0.25">
      <c r="B92" s="66" t="s">
        <v>30</v>
      </c>
      <c r="C92" s="67">
        <f>IFERROR(Change!C92-Base!C92,"")</f>
        <v>215.68365627745516</v>
      </c>
      <c r="D92" s="68">
        <f>IFERROR(Change!D92-Base!D92,"")</f>
        <v>-9.1375331490780809E-2</v>
      </c>
      <c r="E92" s="68">
        <f>IFERROR(Change!E92-Base!E92,"")</f>
        <v>-2.0825237300996378</v>
      </c>
      <c r="F92" s="68">
        <f>IFERROR(Change!F92-Base!F92,"")</f>
        <v>-0.62366841974017007</v>
      </c>
      <c r="G92" s="68">
        <f>IFERROR(Change!G92-Base!G92,"")</f>
        <v>-3.5511564486696443</v>
      </c>
      <c r="H92" s="68">
        <f>IFERROR(Change!H92-Base!H92,"")</f>
        <v>-0.16708082545028446</v>
      </c>
      <c r="I92" s="68">
        <f>IFERROR(Change!I92-Base!I92,"")</f>
        <v>5.7288504570378791</v>
      </c>
      <c r="J92" s="68">
        <f>IFERROR(Change!J92-Base!J92,"")</f>
        <v>9.730922453142739</v>
      </c>
      <c r="K92" s="68">
        <f>IFERROR(Change!K92-Base!K92,"")</f>
        <v>20.395531932099402</v>
      </c>
      <c r="L92" s="68">
        <f>IFERROR(Change!L92-Base!L92,"")</f>
        <v>26.928316468020057</v>
      </c>
      <c r="M92" s="68">
        <f>IFERROR(Change!M92-Base!M92,"")</f>
        <v>43.567938645075628</v>
      </c>
      <c r="N92" s="68">
        <f>IFERROR(Change!N92-Base!N92,"")</f>
        <v>44.772140956620206</v>
      </c>
      <c r="O92" s="68">
        <f>IFERROR(Change!O92-Base!O92,"")</f>
        <v>36.572344476502622</v>
      </c>
      <c r="P92" s="68">
        <f>IFERROR(Change!P92-Base!P92,"")</f>
        <v>16.867723990921149</v>
      </c>
      <c r="Q92" s="68">
        <f>IFERROR(Change!Q92-Base!Q92,"")</f>
        <v>17.934250786550365</v>
      </c>
      <c r="R92" s="68">
        <f>IFERROR(Change!R92-Base!R92,"")</f>
        <v>9.7050291314099013</v>
      </c>
      <c r="S92" s="68">
        <f>IFERROR(Change!S92-Base!S92,"")</f>
        <v>5.0288156062506459</v>
      </c>
      <c r="T92" s="68">
        <f>IFERROR(Change!T92-Base!T92,"")</f>
        <v>0.70491438161116093</v>
      </c>
      <c r="U92" s="68">
        <f>IFERROR(Change!U92-Base!U92,"")</f>
        <v>-5.0982211833397741</v>
      </c>
      <c r="V92" s="68">
        <f>IFERROR(Change!V92-Base!V92,"")</f>
        <v>-2.0863510791796216</v>
      </c>
      <c r="W92" s="68">
        <f>IFERROR(Change!W92-Base!W92,"")</f>
        <v>-5.3187042425788604</v>
      </c>
      <c r="X92" s="68">
        <f>IFERROR(Change!X92-Base!X92,"")</f>
        <v>-3.2340417472387344</v>
      </c>
    </row>
    <row r="93" spans="1:24" ht="15.75" outlineLevel="1" x14ac:dyDescent="0.25">
      <c r="B93" s="38" t="s">
        <v>1</v>
      </c>
      <c r="C93" s="23">
        <f>IFERROR(Change!C93-Base!C93,"")</f>
        <v>-31282.078585902927</v>
      </c>
      <c r="D93" s="69">
        <f>IFERROR(Change!D93-Base!D93,"")</f>
        <v>34.717237351222138</v>
      </c>
      <c r="E93" s="69">
        <f>IFERROR(Change!E93-Base!E93,"")</f>
        <v>30.403130021833931</v>
      </c>
      <c r="F93" s="69">
        <f>IFERROR(Change!F93-Base!F93,"")</f>
        <v>21.07257304891391</v>
      </c>
      <c r="G93" s="69">
        <f>IFERROR(Change!G93-Base!G93,"")</f>
        <v>61.647288799555099</v>
      </c>
      <c r="H93" s="69">
        <f>IFERROR(Change!H93-Base!H93,"")</f>
        <v>-4.6011289439265965</v>
      </c>
      <c r="I93" s="69">
        <f>IFERROR(Change!I93-Base!I93,"")</f>
        <v>-887.34951227873535</v>
      </c>
      <c r="J93" s="69">
        <f>IFERROR(Change!J93-Base!J93,"")</f>
        <v>-2173.7709473798823</v>
      </c>
      <c r="K93" s="69">
        <f>IFERROR(Change!K93-Base!K93,"")</f>
        <v>-1881.5148322176974</v>
      </c>
      <c r="L93" s="69">
        <f>IFERROR(Change!L93-Base!L93,"")</f>
        <v>-1635.3878952034866</v>
      </c>
      <c r="M93" s="69">
        <f>IFERROR(Change!M93-Base!M93,"")</f>
        <v>-2084.1742694817658</v>
      </c>
      <c r="N93" s="69">
        <f>IFERROR(Change!N93-Base!N93,"")</f>
        <v>-2277.0518335617962</v>
      </c>
      <c r="O93" s="69">
        <f>IFERROR(Change!O93-Base!O93,"")</f>
        <v>-2446.5480651476246</v>
      </c>
      <c r="P93" s="69">
        <f>IFERROR(Change!P93-Base!P93,"")</f>
        <v>-2707.7474912191974</v>
      </c>
      <c r="Q93" s="69">
        <f>IFERROR(Change!Q93-Base!Q93,"")</f>
        <v>-3017.5567828121711</v>
      </c>
      <c r="R93" s="69">
        <f>IFERROR(Change!R93-Base!R93,"")</f>
        <v>-2926.7554903294949</v>
      </c>
      <c r="S93" s="69">
        <f>IFERROR(Change!S93-Base!S93,"")</f>
        <v>-2421.8998876571131</v>
      </c>
      <c r="T93" s="69">
        <f>IFERROR(Change!T93-Base!T93,"")</f>
        <v>-2306.2739188793203</v>
      </c>
      <c r="U93" s="69">
        <f>IFERROR(Change!U93-Base!U93,"")</f>
        <v>-1691.9257901828096</v>
      </c>
      <c r="V93" s="69">
        <f>IFERROR(Change!V93-Base!V93,"")</f>
        <v>-1118.412155833299</v>
      </c>
      <c r="W93" s="69">
        <f>IFERROR(Change!W93-Base!W93,"")</f>
        <v>-882.39227331867733</v>
      </c>
      <c r="X93" s="69">
        <f>IFERROR(Change!X93-Base!X93,"")</f>
        <v>-966.55654067735304</v>
      </c>
    </row>
    <row r="94" spans="1:24" ht="15.75" x14ac:dyDescent="0.25">
      <c r="B94" s="37"/>
    </row>
    <row r="95" spans="1:24" ht="15.75" x14ac:dyDescent="0.25">
      <c r="B95" s="37" t="s">
        <v>55</v>
      </c>
      <c r="C95" s="23">
        <f>IFERROR(Change!C95-Base!C95,"")</f>
        <v>0</v>
      </c>
      <c r="D95" s="23">
        <f>IFERROR(Change!D95-Base!D95,"")</f>
        <v>0</v>
      </c>
      <c r="E95" s="23">
        <f>IFERROR(Change!E95-Base!E95,"")</f>
        <v>0</v>
      </c>
      <c r="F95" s="23">
        <f>IFERROR(Change!F95-Base!F95,"")</f>
        <v>0</v>
      </c>
      <c r="G95" s="23">
        <f>IFERROR(Change!G95-Base!G95,"")</f>
        <v>0</v>
      </c>
      <c r="H95" s="23">
        <f>IFERROR(Change!H95-Base!H95,"")</f>
        <v>0</v>
      </c>
      <c r="I95" s="23">
        <f>IFERROR(Change!I95-Base!I95,"")</f>
        <v>0</v>
      </c>
      <c r="J95" s="23">
        <f>IFERROR(Change!J95-Base!J95,"")</f>
        <v>0</v>
      </c>
      <c r="K95" s="23">
        <f>IFERROR(Change!K95-Base!K95,"")</f>
        <v>0</v>
      </c>
      <c r="L95" s="23">
        <f>IFERROR(Change!L95-Base!L95,"")</f>
        <v>0</v>
      </c>
      <c r="M95" s="23">
        <f>IFERROR(Change!M95-Base!M95,"")</f>
        <v>0</v>
      </c>
      <c r="N95" s="23">
        <f>IFERROR(Change!N95-Base!N95,"")</f>
        <v>0</v>
      </c>
      <c r="O95" s="23">
        <f>IFERROR(Change!O95-Base!O95,"")</f>
        <v>0</v>
      </c>
      <c r="P95" s="23">
        <f>IFERROR(Change!P95-Base!P95,"")</f>
        <v>0</v>
      </c>
      <c r="Q95" s="23">
        <f>IFERROR(Change!Q95-Base!Q95,"")</f>
        <v>0</v>
      </c>
      <c r="R95" s="23">
        <f>IFERROR(Change!R95-Base!R95,"")</f>
        <v>0</v>
      </c>
      <c r="S95" s="23">
        <f>IFERROR(Change!S95-Base!S95,"")</f>
        <v>0</v>
      </c>
      <c r="T95" s="23">
        <f>IFERROR(Change!T95-Base!T95,"")</f>
        <v>0</v>
      </c>
      <c r="U95" s="23">
        <f>IFERROR(Change!U95-Base!U95,"")</f>
        <v>0</v>
      </c>
      <c r="V95" s="23">
        <f>IFERROR(Change!V95-Base!V95,"")</f>
        <v>0</v>
      </c>
      <c r="W95" s="23">
        <f>IFERROR(Change!W95-Base!W95,"")</f>
        <v>0</v>
      </c>
      <c r="X95" s="23">
        <f>IFERROR(Change!X95-Base!X95,"")</f>
        <v>0</v>
      </c>
    </row>
    <row r="97" spans="1:24" x14ac:dyDescent="0.25">
      <c r="A97" s="41">
        <v>13</v>
      </c>
      <c r="B97" s="70" t="s">
        <v>35</v>
      </c>
      <c r="C97" s="71">
        <f>IFERROR(Change!C97-Base!C97,"")</f>
        <v>1.3414650228465206</v>
      </c>
      <c r="D97" s="71">
        <f>IFERROR(Change!D97-Base!D97,"")</f>
        <v>-0.2812062271778899</v>
      </c>
      <c r="E97" s="71">
        <f>IFERROR(Change!E97-Base!E97,"")</f>
        <v>-9.9667063614482743E-2</v>
      </c>
      <c r="F97" s="71">
        <f>IFERROR(Change!F97-Base!F97,"")</f>
        <v>-4.2926831326887793E-2</v>
      </c>
      <c r="G97" s="71">
        <f>IFERROR(Change!G97-Base!G97,"")</f>
        <v>-2.7204840526939833E-2</v>
      </c>
      <c r="H97" s="71">
        <f>IFERROR(Change!H97-Base!H97,"")</f>
        <v>2.1424168321999837E-4</v>
      </c>
      <c r="I97" s="71">
        <f>IFERROR(Change!I97-Base!I97,"")</f>
        <v>0.89830335703501052</v>
      </c>
      <c r="J97" s="71">
        <f>IFERROR(Change!J97-Base!J97,"")</f>
        <v>1.2426405137950003</v>
      </c>
      <c r="K97" s="71">
        <f>IFERROR(Change!K97-Base!K97,"")</f>
        <v>-0.72057909608390913</v>
      </c>
      <c r="L97" s="71">
        <f>IFERROR(Change!L97-Base!L97,"")</f>
        <v>-0.16649976512388998</v>
      </c>
      <c r="M97" s="71">
        <f>IFERROR(Change!M97-Base!M97,"")</f>
        <v>0.16032593697839026</v>
      </c>
      <c r="N97" s="71">
        <f>IFERROR(Change!N97-Base!N97,"")</f>
        <v>0.1883716572487506</v>
      </c>
      <c r="O97" s="71">
        <f>IFERROR(Change!O97-Base!O97,"")</f>
        <v>0.37620050671019012</v>
      </c>
      <c r="P97" s="71">
        <f>IFERROR(Change!P97-Base!P97,"")</f>
        <v>0.25635002321798028</v>
      </c>
      <c r="Q97" s="71">
        <f>IFERROR(Change!Q97-Base!Q97,"")</f>
        <v>0.66141504145329999</v>
      </c>
      <c r="R97" s="71">
        <f>IFERROR(Change!R97-Base!R97,"")</f>
        <v>0.26435727420055</v>
      </c>
      <c r="S97" s="71">
        <f>IFERROR(Change!S97-Base!S97,"")</f>
        <v>-7.5577527133200428E-3</v>
      </c>
      <c r="T97" s="71">
        <f>IFERROR(Change!T97-Base!T97,"")</f>
        <v>1.1452432130980003E-2</v>
      </c>
      <c r="U97" s="71">
        <f>IFERROR(Change!U97-Base!U97,"")</f>
        <v>0</v>
      </c>
      <c r="V97" s="71">
        <f>IFERROR(Change!V97-Base!V97,"")</f>
        <v>0</v>
      </c>
      <c r="W97" s="71">
        <f>IFERROR(Change!W97-Base!W97,"")</f>
        <v>0</v>
      </c>
      <c r="X97" s="72">
        <f>IFERROR(Change!X97-Base!X97,"")</f>
        <v>0</v>
      </c>
    </row>
    <row r="98" spans="1:24" outlineLevel="1" x14ac:dyDescent="0.25">
      <c r="B98" s="73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  <c r="O98" s="74"/>
      <c r="P98" s="74"/>
      <c r="Q98" s="74"/>
      <c r="R98" s="74"/>
      <c r="S98" s="74"/>
      <c r="T98" s="74"/>
      <c r="U98" s="74"/>
      <c r="V98" s="74"/>
      <c r="W98" s="74"/>
      <c r="X98" s="74"/>
    </row>
    <row r="99" spans="1:24" outlineLevel="1" x14ac:dyDescent="0.25">
      <c r="B99" s="75"/>
      <c r="C99" s="75"/>
      <c r="D99" s="75"/>
      <c r="E99" s="75"/>
      <c r="F99" s="75"/>
      <c r="G99" s="75"/>
      <c r="H99" s="75"/>
      <c r="I99" s="75"/>
      <c r="J99" s="75"/>
      <c r="K99" s="75"/>
      <c r="L99" s="75"/>
      <c r="M99" s="75"/>
      <c r="N99" s="75"/>
      <c r="O99" s="75"/>
      <c r="P99" s="75"/>
      <c r="Q99" s="75"/>
      <c r="R99" s="75"/>
      <c r="S99" s="75"/>
      <c r="T99" s="75"/>
      <c r="U99" s="75"/>
      <c r="V99" s="75"/>
      <c r="W99" s="75"/>
      <c r="X99" s="75"/>
    </row>
    <row r="100" spans="1:24" outlineLevel="1" x14ac:dyDescent="0.25">
      <c r="B100" s="75" t="s">
        <v>65</v>
      </c>
      <c r="C100" s="44">
        <f>IFERROR(Change!C100-Base!C100,"")</f>
        <v>0</v>
      </c>
      <c r="D100" s="76">
        <f>IFERROR(Change!D100-Base!D100,"")</f>
        <v>0</v>
      </c>
      <c r="E100" s="76">
        <f>IFERROR(Change!E100-Base!E100,"")</f>
        <v>0</v>
      </c>
      <c r="F100" s="76">
        <f>IFERROR(Change!F100-Base!F100,"")</f>
        <v>0</v>
      </c>
      <c r="G100" s="76">
        <f>IFERROR(Change!G100-Base!G100,"")</f>
        <v>0</v>
      </c>
      <c r="H100" s="76">
        <f>IFERROR(Change!H100-Base!H100,"")</f>
        <v>0</v>
      </c>
      <c r="I100" s="76">
        <f>IFERROR(Change!I100-Base!I100,"")</f>
        <v>0</v>
      </c>
      <c r="J100" s="76">
        <f>IFERROR(Change!J100-Base!J100,"")</f>
        <v>0</v>
      </c>
      <c r="K100" s="76">
        <f>IFERROR(Change!K100-Base!K100,"")</f>
        <v>0</v>
      </c>
      <c r="L100" s="76">
        <f>IFERROR(Change!L100-Base!L100,"")</f>
        <v>0</v>
      </c>
      <c r="M100" s="76">
        <f>IFERROR(Change!M100-Base!M100,"")</f>
        <v>0</v>
      </c>
      <c r="N100" s="76">
        <f>IFERROR(Change!N100-Base!N100,"")</f>
        <v>0</v>
      </c>
      <c r="O100" s="76">
        <f>IFERROR(Change!O100-Base!O100,"")</f>
        <v>0</v>
      </c>
      <c r="P100" s="76">
        <f>IFERROR(Change!P100-Base!P100,"")</f>
        <v>0</v>
      </c>
      <c r="Q100" s="76">
        <f>IFERROR(Change!Q100-Base!Q100,"")</f>
        <v>0</v>
      </c>
      <c r="R100" s="76">
        <f>IFERROR(Change!R100-Base!R100,"")</f>
        <v>0</v>
      </c>
      <c r="S100" s="76">
        <f>IFERROR(Change!S100-Base!S100,"")</f>
        <v>0</v>
      </c>
      <c r="T100" s="76">
        <f>IFERROR(Change!T100-Base!T100,"")</f>
        <v>0</v>
      </c>
      <c r="U100" s="76">
        <f>IFERROR(Change!U100-Base!U100,"")</f>
        <v>0</v>
      </c>
      <c r="V100" s="76">
        <f>IFERROR(Change!V100-Base!V100,"")</f>
        <v>0</v>
      </c>
      <c r="W100" s="76">
        <f>IFERROR(Change!W100-Base!W100,"")</f>
        <v>0</v>
      </c>
      <c r="X100" s="76">
        <f>IFERROR(Change!X100-Base!X100,"")</f>
        <v>0</v>
      </c>
    </row>
    <row r="101" spans="1:24" outlineLevel="1" x14ac:dyDescent="0.25">
      <c r="B101" s="75" t="s">
        <v>66</v>
      </c>
      <c r="C101" s="44">
        <f>IFERROR(Change!C101-Base!C101,"")</f>
        <v>1.3414650228465206</v>
      </c>
      <c r="D101" s="76">
        <f>IFERROR(Change!D101-Base!D101,"")</f>
        <v>-0.2812062271778899</v>
      </c>
      <c r="E101" s="76">
        <f>IFERROR(Change!E101-Base!E101,"")</f>
        <v>-9.9667063614482743E-2</v>
      </c>
      <c r="F101" s="76">
        <f>IFERROR(Change!F101-Base!F101,"")</f>
        <v>-4.2926831326887793E-2</v>
      </c>
      <c r="G101" s="76">
        <f>IFERROR(Change!G101-Base!G101,"")</f>
        <v>-2.7204840526939833E-2</v>
      </c>
      <c r="H101" s="76">
        <f>IFERROR(Change!H101-Base!H101,"")</f>
        <v>2.1424168321999837E-4</v>
      </c>
      <c r="I101" s="76">
        <f>IFERROR(Change!I101-Base!I101,"")</f>
        <v>0.89830335703501052</v>
      </c>
      <c r="J101" s="76">
        <f>IFERROR(Change!J101-Base!J101,"")</f>
        <v>1.2426405137950003</v>
      </c>
      <c r="K101" s="76">
        <f>IFERROR(Change!K101-Base!K101,"")</f>
        <v>-0.72057909608390913</v>
      </c>
      <c r="L101" s="76">
        <f>IFERROR(Change!L101-Base!L101,"")</f>
        <v>-0.16649976512388998</v>
      </c>
      <c r="M101" s="76">
        <f>IFERROR(Change!M101-Base!M101,"")</f>
        <v>0.16032593697839026</v>
      </c>
      <c r="N101" s="76">
        <f>IFERROR(Change!N101-Base!N101,"")</f>
        <v>0.1883716572487506</v>
      </c>
      <c r="O101" s="76">
        <f>IFERROR(Change!O101-Base!O101,"")</f>
        <v>0.37620050671019012</v>
      </c>
      <c r="P101" s="76">
        <f>IFERROR(Change!P101-Base!P101,"")</f>
        <v>0.25635002321798028</v>
      </c>
      <c r="Q101" s="76">
        <f>IFERROR(Change!Q101-Base!Q101,"")</f>
        <v>0.66141504145329999</v>
      </c>
      <c r="R101" s="76">
        <f>IFERROR(Change!R101-Base!R101,"")</f>
        <v>0.26435727420055</v>
      </c>
      <c r="S101" s="76">
        <f>IFERROR(Change!S101-Base!S101,"")</f>
        <v>-7.5577527133200428E-3</v>
      </c>
      <c r="T101" s="76">
        <f>IFERROR(Change!T101-Base!T101,"")</f>
        <v>1.1452432130980003E-2</v>
      </c>
      <c r="U101" s="76">
        <f>IFERROR(Change!U101-Base!U101,"")</f>
        <v>0</v>
      </c>
      <c r="V101" s="76">
        <f>IFERROR(Change!V101-Base!V101,"")</f>
        <v>0</v>
      </c>
      <c r="W101" s="76">
        <f>IFERROR(Change!W101-Base!W101,"")</f>
        <v>0</v>
      </c>
      <c r="X101" s="76">
        <f>IFERROR(Change!X101-Base!X101,"")</f>
        <v>0</v>
      </c>
    </row>
    <row r="102" spans="1:24" outlineLevel="1" x14ac:dyDescent="0.25">
      <c r="B102" s="75" t="s">
        <v>69</v>
      </c>
      <c r="C102" s="44">
        <f>IFERROR(Change!C102-Base!C102,"")</f>
        <v>0</v>
      </c>
      <c r="D102" s="44">
        <f>IFERROR(Change!D102-Base!D102,"")</f>
        <v>0</v>
      </c>
      <c r="E102" s="44">
        <f>IFERROR(Change!E102-Base!E102,"")</f>
        <v>0</v>
      </c>
      <c r="F102" s="44">
        <f>IFERROR(Change!F102-Base!F102,"")</f>
        <v>0</v>
      </c>
      <c r="G102" s="44">
        <f>IFERROR(Change!G102-Base!G102,"")</f>
        <v>0</v>
      </c>
      <c r="H102" s="44">
        <f>IFERROR(Change!H102-Base!H102,"")</f>
        <v>0</v>
      </c>
      <c r="I102" s="44">
        <f>IFERROR(Change!I102-Base!I102,"")</f>
        <v>0</v>
      </c>
      <c r="J102" s="44">
        <f>IFERROR(Change!J102-Base!J102,"")</f>
        <v>0</v>
      </c>
      <c r="K102" s="44">
        <f>IFERROR(Change!K102-Base!K102,"")</f>
        <v>0</v>
      </c>
      <c r="L102" s="44">
        <f>IFERROR(Change!L102-Base!L102,"")</f>
        <v>0</v>
      </c>
      <c r="M102" s="44">
        <f>IFERROR(Change!M102-Base!M102,"")</f>
        <v>0</v>
      </c>
      <c r="N102" s="44">
        <f>IFERROR(Change!N102-Base!N102,"")</f>
        <v>0</v>
      </c>
      <c r="O102" s="44">
        <f>IFERROR(Change!O102-Base!O102,"")</f>
        <v>0</v>
      </c>
      <c r="P102" s="44">
        <f>IFERROR(Change!P102-Base!P102,"")</f>
        <v>0</v>
      </c>
      <c r="Q102" s="44">
        <f>IFERROR(Change!Q102-Base!Q102,"")</f>
        <v>0</v>
      </c>
      <c r="R102" s="44">
        <f>IFERROR(Change!R102-Base!R102,"")</f>
        <v>0</v>
      </c>
      <c r="S102" s="44">
        <f>IFERROR(Change!S102-Base!S102,"")</f>
        <v>0</v>
      </c>
      <c r="T102" s="44">
        <f>IFERROR(Change!T102-Base!T102,"")</f>
        <v>0</v>
      </c>
      <c r="U102" s="44">
        <f>IFERROR(Change!U102-Base!U102,"")</f>
        <v>0</v>
      </c>
      <c r="V102" s="44">
        <f>IFERROR(Change!V102-Base!V102,"")</f>
        <v>0</v>
      </c>
      <c r="W102" s="44">
        <f>IFERROR(Change!W102-Base!W102,"")</f>
        <v>0</v>
      </c>
      <c r="X102" s="44">
        <f>IFERROR(Change!X102-Base!X102,"")</f>
        <v>0</v>
      </c>
    </row>
    <row r="103" spans="1:24" outlineLevel="1" x14ac:dyDescent="0.25"/>
    <row r="105" spans="1:24" x14ac:dyDescent="0.25">
      <c r="B105" s="77" t="s">
        <v>111</v>
      </c>
    </row>
  </sheetData>
  <conditionalFormatting sqref="D82:X84">
    <cfRule type="colorScale" priority="5">
      <colorScale>
        <cfvo type="min"/>
        <cfvo type="max"/>
        <color rgb="FFFFEF9C"/>
        <color rgb="FF63BE7B"/>
      </colorScale>
    </cfRule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82:X92">
    <cfRule type="colorScale" priority="1">
      <colorScale>
        <cfvo type="min"/>
        <cfvo type="max"/>
        <color rgb="FFFFEF9C"/>
        <color rgb="FF63BE7B"/>
      </colorScale>
    </cfRule>
  </conditionalFormatting>
  <conditionalFormatting sqref="D93:X93">
    <cfRule type="colorScale" priority="2">
      <colorScale>
        <cfvo type="min"/>
        <cfvo type="max"/>
        <color rgb="FFFFEF9C"/>
        <color rgb="FF63BE7B"/>
      </colorScale>
    </cfRule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">
      <colorScale>
        <cfvo type="min"/>
        <cfvo type="max"/>
        <color rgb="FFFFEF9C"/>
        <color rgb="FF63BE7B"/>
      </colorScale>
    </cfRule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B05FB4-42F6-4F9A-AA80-9721931CCBCA}">
  <sheetPr codeName="Sheet3"/>
  <dimension ref="A1:Z105"/>
  <sheetViews>
    <sheetView showGridLines="0" zoomScaleNormal="100" workbookViewId="0"/>
  </sheetViews>
  <sheetFormatPr defaultColWidth="9.28515625" defaultRowHeight="15" outlineLevelRow="1" x14ac:dyDescent="0.25"/>
  <cols>
    <col min="1" max="1" width="4" style="41" bestFit="1" customWidth="1"/>
    <col min="2" max="2" width="43.42578125" style="10" bestFit="1" customWidth="1"/>
    <col min="3" max="3" width="19.42578125" style="10" customWidth="1"/>
    <col min="4" max="24" width="11.42578125" style="10" customWidth="1"/>
    <col min="25" max="25" width="3.7109375" style="10" customWidth="1"/>
    <col min="26" max="26" width="12.42578125" style="10" customWidth="1"/>
    <col min="27" max="27" width="7.42578125" style="10" customWidth="1"/>
    <col min="28" max="28" width="4.28515625" style="10" customWidth="1"/>
    <col min="29" max="29" width="18" style="10" customWidth="1"/>
    <col min="30" max="30" width="15.42578125" style="10" customWidth="1"/>
    <col min="31" max="31" width="3.28515625" style="10" customWidth="1"/>
    <col min="32" max="32" width="23.7109375" style="10" customWidth="1"/>
    <col min="33" max="34" width="13" style="10" customWidth="1"/>
    <col min="35" max="35" width="41.42578125" style="10" customWidth="1"/>
    <col min="36" max="36" width="35.28515625" style="10" customWidth="1"/>
    <col min="37" max="16384" width="9.28515625" style="10"/>
  </cols>
  <sheetData>
    <row r="1" spans="1:26" ht="21" thickBot="1" x14ac:dyDescent="0.35">
      <c r="C1" s="14" t="s">
        <v>0</v>
      </c>
      <c r="D1" s="78"/>
      <c r="F1" s="42" t="s">
        <v>117</v>
      </c>
    </row>
    <row r="2" spans="1:26" ht="15.75" thickBot="1" x14ac:dyDescent="0.3">
      <c r="C2" s="15">
        <v>6.3799999999999996E-2</v>
      </c>
    </row>
    <row r="4" spans="1:26" x14ac:dyDescent="0.25">
      <c r="Z4" s="10" t="s">
        <v>1</v>
      </c>
    </row>
    <row r="5" spans="1:26" x14ac:dyDescent="0.25">
      <c r="B5" s="1" t="s">
        <v>2</v>
      </c>
      <c r="C5" s="2" t="s">
        <v>3</v>
      </c>
      <c r="D5" s="3">
        <v>2025</v>
      </c>
      <c r="E5" s="3">
        <v>2026</v>
      </c>
      <c r="F5" s="3">
        <v>2027</v>
      </c>
      <c r="G5" s="3">
        <v>2028</v>
      </c>
      <c r="H5" s="3">
        <v>2029</v>
      </c>
      <c r="I5" s="3">
        <v>2030</v>
      </c>
      <c r="J5" s="3">
        <v>2031</v>
      </c>
      <c r="K5" s="3">
        <v>2032</v>
      </c>
      <c r="L5" s="3">
        <v>2033</v>
      </c>
      <c r="M5" s="3">
        <v>2034</v>
      </c>
      <c r="N5" s="3">
        <v>2035</v>
      </c>
      <c r="O5" s="3">
        <v>2036</v>
      </c>
      <c r="P5" s="3">
        <v>2037</v>
      </c>
      <c r="Q5" s="3">
        <v>2038</v>
      </c>
      <c r="R5" s="3">
        <v>2039</v>
      </c>
      <c r="S5" s="3">
        <v>2040</v>
      </c>
      <c r="T5" s="3">
        <v>2041</v>
      </c>
      <c r="U5" s="3">
        <v>2042</v>
      </c>
      <c r="V5" s="3">
        <v>2043</v>
      </c>
      <c r="W5" s="3">
        <v>2044</v>
      </c>
      <c r="X5" s="3">
        <v>2045</v>
      </c>
      <c r="Z5" s="23"/>
    </row>
    <row r="6" spans="1:26" x14ac:dyDescent="0.25">
      <c r="Z6" s="23"/>
    </row>
    <row r="7" spans="1:26" ht="15.75" x14ac:dyDescent="0.25">
      <c r="A7" s="41">
        <v>1</v>
      </c>
      <c r="B7" s="7" t="s">
        <v>76</v>
      </c>
      <c r="C7" s="8">
        <v>4031.6687892897344</v>
      </c>
      <c r="D7" s="8">
        <v>908.11652095806323</v>
      </c>
      <c r="E7" s="8">
        <v>881.4836018740167</v>
      </c>
      <c r="F7" s="8">
        <v>948.86224558467006</v>
      </c>
      <c r="G7" s="8">
        <v>973.87707901561032</v>
      </c>
      <c r="H7" s="8">
        <v>965.72669145928421</v>
      </c>
      <c r="I7" s="8">
        <v>147.35304612541879</v>
      </c>
      <c r="J7" s="8">
        <v>59.828640525317475</v>
      </c>
      <c r="K7" s="8">
        <v>9.9302376261540176E-2</v>
      </c>
      <c r="L7" s="8">
        <v>9.824805116440026E-2</v>
      </c>
      <c r="M7" s="8">
        <v>9.5171522013879378E-2</v>
      </c>
      <c r="N7" s="8">
        <v>9.3345698586769582E-2</v>
      </c>
      <c r="O7" s="8">
        <v>8.3542792613400016E-2</v>
      </c>
      <c r="P7" s="8">
        <v>9.1489568784480613E-2</v>
      </c>
      <c r="Q7" s="8">
        <v>0.11309303487176857</v>
      </c>
      <c r="R7" s="8">
        <v>0.13774792600123972</v>
      </c>
      <c r="S7" s="8">
        <v>9.8426034032750548E-2</v>
      </c>
      <c r="T7" s="8">
        <v>0.11662573089671011</v>
      </c>
      <c r="U7" s="8">
        <v>0.32592596738041807</v>
      </c>
      <c r="V7" s="8">
        <v>0.3090183900080683</v>
      </c>
      <c r="W7" s="8">
        <v>0.81710291219217956</v>
      </c>
      <c r="X7" s="8">
        <v>0.86635171619091089</v>
      </c>
      <c r="Y7" s="23"/>
      <c r="Z7" s="23">
        <v>4888.5932172633793</v>
      </c>
    </row>
    <row r="8" spans="1:26" ht="15.75" outlineLevel="1" x14ac:dyDescent="0.25">
      <c r="B8" s="4" t="s">
        <v>77</v>
      </c>
      <c r="C8" s="6">
        <v>177.68699211168592</v>
      </c>
      <c r="D8" s="43">
        <v>40.038836060344622</v>
      </c>
      <c r="E8" s="43">
        <v>38.409867634427926</v>
      </c>
      <c r="F8" s="43">
        <v>40.84465789617532</v>
      </c>
      <c r="G8" s="43">
        <v>42.353604313642442</v>
      </c>
      <c r="H8" s="43">
        <v>42.663177540140587</v>
      </c>
      <c r="I8" s="43">
        <v>7.0452949950520765</v>
      </c>
      <c r="J8" s="43">
        <v>4.4592365412865638</v>
      </c>
      <c r="K8" s="43">
        <v>5.1245917135800002E-3</v>
      </c>
      <c r="L8" s="43">
        <v>5.0924127879800008E-3</v>
      </c>
      <c r="M8" s="43">
        <v>5.4111901914300001E-3</v>
      </c>
      <c r="N8" s="43">
        <v>5.3039559279599987E-3</v>
      </c>
      <c r="O8" s="43">
        <v>5.37114196567E-3</v>
      </c>
      <c r="P8" s="43">
        <v>6.138371331500002E-3</v>
      </c>
      <c r="Q8" s="43">
        <v>6.8490756432399991E-3</v>
      </c>
      <c r="R8" s="43">
        <v>7.65772069821E-3</v>
      </c>
      <c r="S8" s="43">
        <v>7.3815220260099994E-3</v>
      </c>
      <c r="T8" s="43">
        <v>8.135407697370001E-3</v>
      </c>
      <c r="U8" s="43">
        <v>9.2868439294000044E-3</v>
      </c>
      <c r="V8" s="43">
        <v>9.8959019295600005E-3</v>
      </c>
      <c r="W8" s="43">
        <v>1.094431210045E-2</v>
      </c>
      <c r="X8" s="43">
        <v>1.2249900710350002E-2</v>
      </c>
      <c r="Y8" s="23"/>
      <c r="Z8" s="23">
        <v>215.91951732972225</v>
      </c>
    </row>
    <row r="9" spans="1:26" ht="15.75" outlineLevel="1" x14ac:dyDescent="0.25">
      <c r="B9" s="5" t="s">
        <v>78</v>
      </c>
      <c r="C9" s="44">
        <v>1028.6902852806218</v>
      </c>
      <c r="D9" s="45">
        <v>208.44721197611537</v>
      </c>
      <c r="E9" s="45">
        <v>226.5042297406431</v>
      </c>
      <c r="F9" s="45">
        <v>258.78892606187367</v>
      </c>
      <c r="G9" s="45">
        <v>240.01530796390426</v>
      </c>
      <c r="H9" s="45">
        <v>228.67479052151225</v>
      </c>
      <c r="I9" s="45">
        <v>65.886700934527298</v>
      </c>
      <c r="J9" s="45">
        <v>25.325931463064848</v>
      </c>
      <c r="K9" s="45">
        <v>8.3748480572120171E-2</v>
      </c>
      <c r="L9" s="45">
        <v>8.2690468824600002E-2</v>
      </c>
      <c r="M9" s="45">
        <v>7.7795329360840076E-2</v>
      </c>
      <c r="N9" s="45">
        <v>7.7683974342520334E-2</v>
      </c>
      <c r="O9" s="45">
        <v>7.188394707312018E-2</v>
      </c>
      <c r="P9" s="45">
        <v>7.7125491344720035E-2</v>
      </c>
      <c r="Q9" s="45">
        <v>8.1073963279399835E-2</v>
      </c>
      <c r="R9" s="45">
        <v>8.4669740664599785E-2</v>
      </c>
      <c r="S9" s="45">
        <v>7.7115373709919999E-2</v>
      </c>
      <c r="T9" s="45">
        <v>7.9761834519640265E-2</v>
      </c>
      <c r="U9" s="45">
        <v>9.2544343393319808E-2</v>
      </c>
      <c r="V9" s="45">
        <v>9.2356448944759972E-2</v>
      </c>
      <c r="W9" s="45">
        <v>8.6550405639880035E-2</v>
      </c>
      <c r="X9" s="45">
        <v>8.9856420239039808E-2</v>
      </c>
      <c r="Y9" s="23"/>
      <c r="Z9" s="23">
        <v>1254.7979548835488</v>
      </c>
    </row>
    <row r="10" spans="1:26" ht="15.75" outlineLevel="1" x14ac:dyDescent="0.25">
      <c r="B10" s="5" t="s">
        <v>79</v>
      </c>
      <c r="C10" s="44">
        <v>2.3599703613906318</v>
      </c>
      <c r="D10" s="45">
        <v>0</v>
      </c>
      <c r="E10" s="45">
        <v>0</v>
      </c>
      <c r="F10" s="45">
        <v>0</v>
      </c>
      <c r="G10" s="45">
        <v>0</v>
      </c>
      <c r="H10" s="45">
        <v>0</v>
      </c>
      <c r="I10" s="45">
        <v>8.4553994197400215E-2</v>
      </c>
      <c r="J10" s="45">
        <v>8.9335463537320262E-2</v>
      </c>
      <c r="K10" s="45">
        <v>0.35452407019483984</v>
      </c>
      <c r="L10" s="45">
        <v>0.35859667153492036</v>
      </c>
      <c r="M10" s="45">
        <v>0.35882020600607972</v>
      </c>
      <c r="N10" s="45">
        <v>0.36390468529323966</v>
      </c>
      <c r="O10" s="45">
        <v>0.36307967720387968</v>
      </c>
      <c r="P10" s="45">
        <v>0.37347883577367996</v>
      </c>
      <c r="Q10" s="45">
        <v>0.38263671671315863</v>
      </c>
      <c r="R10" s="45">
        <v>0.39100612445075911</v>
      </c>
      <c r="S10" s="45">
        <v>0.38901669982448028</v>
      </c>
      <c r="T10" s="45">
        <v>0.39693763744179977</v>
      </c>
      <c r="U10" s="45">
        <v>0.41501793454211905</v>
      </c>
      <c r="V10" s="45">
        <v>0.42064992260928047</v>
      </c>
      <c r="W10" s="45">
        <v>0.42063292360543963</v>
      </c>
      <c r="X10" s="45">
        <v>0.42934316838504089</v>
      </c>
      <c r="Y10" s="23"/>
      <c r="Z10" s="23">
        <v>5.5915347313134385</v>
      </c>
    </row>
    <row r="11" spans="1:26" ht="15.75" outlineLevel="1" x14ac:dyDescent="0.25">
      <c r="B11" s="5" t="s">
        <v>80</v>
      </c>
      <c r="C11" s="44">
        <v>0.35079659054380724</v>
      </c>
      <c r="D11" s="45">
        <v>0</v>
      </c>
      <c r="E11" s="45">
        <v>0</v>
      </c>
      <c r="F11" s="45">
        <v>0</v>
      </c>
      <c r="G11" s="45">
        <v>0</v>
      </c>
      <c r="H11" s="45">
        <v>0</v>
      </c>
      <c r="I11" s="45">
        <v>1.2994033452650022E-2</v>
      </c>
      <c r="J11" s="45">
        <v>1.3242022333690019E-2</v>
      </c>
      <c r="K11" s="45">
        <v>7.0475316143449998E-2</v>
      </c>
      <c r="L11" s="45">
        <v>7.1869679098320011E-2</v>
      </c>
      <c r="M11" s="45">
        <v>7.3229492806669932E-2</v>
      </c>
      <c r="N11" s="45">
        <v>7.4708116398940094E-2</v>
      </c>
      <c r="O11" s="45">
        <v>7.6017373719469955E-2</v>
      </c>
      <c r="P11" s="45">
        <v>6.1890397490570154E-2</v>
      </c>
      <c r="Q11" s="45">
        <v>6.3130426741640017E-2</v>
      </c>
      <c r="R11" s="45">
        <v>6.486216976022996E-2</v>
      </c>
      <c r="S11" s="45">
        <v>4.4144458960999902E-2</v>
      </c>
      <c r="T11" s="45">
        <v>4.5103648236059897E-2</v>
      </c>
      <c r="U11" s="45">
        <v>4.5080966747519997E-2</v>
      </c>
      <c r="V11" s="45">
        <v>1.616220007949996E-2</v>
      </c>
      <c r="W11" s="45">
        <v>6.1594862152700011E-3</v>
      </c>
      <c r="X11" s="45">
        <v>7.096830564699997E-3</v>
      </c>
      <c r="Y11" s="23"/>
      <c r="Z11" s="23">
        <v>0.74616661874968004</v>
      </c>
    </row>
    <row r="12" spans="1:26" ht="15.75" outlineLevel="1" x14ac:dyDescent="0.25">
      <c r="B12" s="5" t="s">
        <v>109</v>
      </c>
      <c r="C12" s="44">
        <v>-4.5322812467760345</v>
      </c>
      <c r="D12" s="45">
        <v>0</v>
      </c>
      <c r="E12" s="45">
        <v>0</v>
      </c>
      <c r="F12" s="45">
        <v>0</v>
      </c>
      <c r="G12" s="45">
        <v>0</v>
      </c>
      <c r="H12" s="45">
        <v>0</v>
      </c>
      <c r="I12" s="45">
        <v>-0.16246069716172021</v>
      </c>
      <c r="J12" s="45">
        <v>-0.1648387682982094</v>
      </c>
      <c r="K12" s="45">
        <v>-0.77352079959057995</v>
      </c>
      <c r="L12" s="45">
        <v>-0.78474929520784986</v>
      </c>
      <c r="M12" s="45">
        <v>-0.7969516241040695</v>
      </c>
      <c r="N12" s="45">
        <v>-0.80947440697188044</v>
      </c>
      <c r="O12" s="45">
        <v>-0.82174479470629969</v>
      </c>
      <c r="P12" s="45">
        <v>-0.83557171783827</v>
      </c>
      <c r="Q12" s="45">
        <v>-0.84896325451181953</v>
      </c>
      <c r="R12" s="45">
        <v>-0.86150747027955954</v>
      </c>
      <c r="S12" s="45">
        <v>-0.87513825641170051</v>
      </c>
      <c r="T12" s="45">
        <v>-0.88812932687947044</v>
      </c>
      <c r="U12" s="45">
        <v>-0.70581250566520148</v>
      </c>
      <c r="V12" s="45">
        <v>-0.71901081501123132</v>
      </c>
      <c r="W12" s="45">
        <v>0</v>
      </c>
      <c r="X12" s="45">
        <v>0</v>
      </c>
      <c r="Z12" s="23">
        <v>-10.047873732637862</v>
      </c>
    </row>
    <row r="13" spans="1:26" ht="15.75" outlineLevel="1" x14ac:dyDescent="0.25">
      <c r="B13" s="5" t="s">
        <v>31</v>
      </c>
      <c r="C13" s="44">
        <v>2755.5659452583618</v>
      </c>
      <c r="D13" s="45">
        <v>644.45966473834335</v>
      </c>
      <c r="E13" s="45">
        <v>600.31314296833568</v>
      </c>
      <c r="F13" s="45">
        <v>632.59736040166115</v>
      </c>
      <c r="G13" s="45">
        <v>675.12144234354355</v>
      </c>
      <c r="H13" s="45">
        <v>677.26488356336131</v>
      </c>
      <c r="I13" s="45">
        <v>71.123772663121059</v>
      </c>
      <c r="J13" s="45">
        <v>28.044679830053262</v>
      </c>
      <c r="K13" s="45">
        <v>0.34599718416813013</v>
      </c>
      <c r="L13" s="45">
        <v>0.35171562867642969</v>
      </c>
      <c r="M13" s="45">
        <v>0.3633893015729292</v>
      </c>
      <c r="N13" s="45">
        <v>0.36772721229598992</v>
      </c>
      <c r="O13" s="45">
        <v>0.37528960681755991</v>
      </c>
      <c r="P13" s="45">
        <v>0.39369632108228048</v>
      </c>
      <c r="Q13" s="45">
        <v>0.41308585145614962</v>
      </c>
      <c r="R13" s="45">
        <v>0.43475035209700041</v>
      </c>
      <c r="S13" s="45">
        <v>0.43978023256304083</v>
      </c>
      <c r="T13" s="45">
        <v>0.45867543239131059</v>
      </c>
      <c r="U13" s="45">
        <v>0.45409295777326064</v>
      </c>
      <c r="V13" s="45">
        <v>0.47279473753619922</v>
      </c>
      <c r="W13" s="45">
        <v>0.27860930450113996</v>
      </c>
      <c r="X13" s="45">
        <v>0.31328485621178015</v>
      </c>
      <c r="Y13" s="23"/>
      <c r="Z13" s="23">
        <v>3334.3878354875633</v>
      </c>
    </row>
    <row r="14" spans="1:26" ht="15.75" outlineLevel="1" x14ac:dyDescent="0.25">
      <c r="B14" s="5" t="s">
        <v>60</v>
      </c>
      <c r="C14" s="44">
        <v>71.547080933908134</v>
      </c>
      <c r="D14" s="45">
        <v>15.170808183260002</v>
      </c>
      <c r="E14" s="45">
        <v>16.256361530610004</v>
      </c>
      <c r="F14" s="45">
        <v>16.631301224960001</v>
      </c>
      <c r="G14" s="45">
        <v>16.386724394520002</v>
      </c>
      <c r="H14" s="45">
        <v>17.123839834270004</v>
      </c>
      <c r="I14" s="45">
        <v>3.362190202230003</v>
      </c>
      <c r="J14" s="45">
        <v>2.0610539733400004</v>
      </c>
      <c r="K14" s="45">
        <v>1.2953533059999998E-2</v>
      </c>
      <c r="L14" s="45">
        <v>1.3032485450000006E-2</v>
      </c>
      <c r="M14" s="45">
        <v>1.3477626180000001E-2</v>
      </c>
      <c r="N14" s="45">
        <v>1.3492161299999994E-2</v>
      </c>
      <c r="O14" s="45">
        <v>1.3645840539999995E-2</v>
      </c>
      <c r="P14" s="45">
        <v>1.4731869599999996E-2</v>
      </c>
      <c r="Q14" s="45">
        <v>1.528025555E-2</v>
      </c>
      <c r="R14" s="45">
        <v>1.6309288610000004E-2</v>
      </c>
      <c r="S14" s="45">
        <v>1.6126003359999998E-2</v>
      </c>
      <c r="T14" s="45">
        <v>1.6141097489999999E-2</v>
      </c>
      <c r="U14" s="45">
        <v>1.571542665999999E-2</v>
      </c>
      <c r="V14" s="45">
        <v>1.616999392E-2</v>
      </c>
      <c r="W14" s="45">
        <v>1.4206480129999997E-2</v>
      </c>
      <c r="X14" s="45">
        <v>1.4520540080000005E-2</v>
      </c>
      <c r="Y14" s="23"/>
      <c r="Z14" s="23">
        <v>87.198081945119995</v>
      </c>
    </row>
    <row r="15" spans="1:26" x14ac:dyDescent="0.25">
      <c r="Y15" s="23"/>
      <c r="Z15" s="23"/>
    </row>
    <row r="16" spans="1:26" ht="15.75" x14ac:dyDescent="0.25">
      <c r="A16" s="41">
        <v>2</v>
      </c>
      <c r="B16" s="7" t="s">
        <v>110</v>
      </c>
      <c r="C16" s="8">
        <v>8550.344584347682</v>
      </c>
      <c r="D16" s="8">
        <v>445.5071689417756</v>
      </c>
      <c r="E16" s="8">
        <v>542.43199054953539</v>
      </c>
      <c r="F16" s="8">
        <v>532.1729523380227</v>
      </c>
      <c r="G16" s="8">
        <v>554.57195666195457</v>
      </c>
      <c r="H16" s="8">
        <v>488.69679512059122</v>
      </c>
      <c r="I16" s="8">
        <v>832.37801999907731</v>
      </c>
      <c r="J16" s="8">
        <v>820.44052278335084</v>
      </c>
      <c r="K16" s="8">
        <v>763.11751419106179</v>
      </c>
      <c r="L16" s="8">
        <v>784.34703842909528</v>
      </c>
      <c r="M16" s="8">
        <v>763.83064199716046</v>
      </c>
      <c r="N16" s="8">
        <v>756.30690771439799</v>
      </c>
      <c r="O16" s="8">
        <v>749.69687773441058</v>
      </c>
      <c r="P16" s="8">
        <v>781.35979677228772</v>
      </c>
      <c r="Q16" s="8">
        <v>816.96277129195789</v>
      </c>
      <c r="R16" s="8">
        <v>904.53200497592695</v>
      </c>
      <c r="S16" s="8">
        <v>990.28755347458934</v>
      </c>
      <c r="T16" s="8">
        <v>1081.3692789770589</v>
      </c>
      <c r="U16" s="8">
        <v>1098.0177745352987</v>
      </c>
      <c r="V16" s="8">
        <v>1155.7392426499678</v>
      </c>
      <c r="W16" s="8">
        <v>1266.7824698631987</v>
      </c>
      <c r="X16" s="8">
        <v>1331.5620910854816</v>
      </c>
      <c r="Y16" s="23"/>
      <c r="Z16" s="23">
        <v>17460.111370086204</v>
      </c>
    </row>
    <row r="17" spans="1:26" ht="15.75" outlineLevel="1" x14ac:dyDescent="0.25">
      <c r="B17" s="4" t="s">
        <v>81</v>
      </c>
      <c r="C17" s="6">
        <v>65.685860247543516</v>
      </c>
      <c r="D17" s="43">
        <v>5.8094767269490122</v>
      </c>
      <c r="E17" s="43">
        <v>5.9257672010273934</v>
      </c>
      <c r="F17" s="43">
        <v>5.6368012325940224</v>
      </c>
      <c r="G17" s="43">
        <v>5.08287704844739</v>
      </c>
      <c r="H17" s="43">
        <v>4.13613392178965</v>
      </c>
      <c r="I17" s="43">
        <v>5.237309245912309</v>
      </c>
      <c r="J17" s="43">
        <v>5.4537530761664765</v>
      </c>
      <c r="K17" s="43">
        <v>5.1135151004823598</v>
      </c>
      <c r="L17" s="43">
        <v>5.1213083997065949</v>
      </c>
      <c r="M17" s="43">
        <v>5.0974891830539431</v>
      </c>
      <c r="N17" s="43">
        <v>4.8758526122451959</v>
      </c>
      <c r="O17" s="43">
        <v>4.9251709664334857</v>
      </c>
      <c r="P17" s="43">
        <v>5.0987467979080794</v>
      </c>
      <c r="Q17" s="43">
        <v>5.7141516825671648</v>
      </c>
      <c r="R17" s="43">
        <v>6.5265005242403094</v>
      </c>
      <c r="S17" s="43">
        <v>6.9970905627737867</v>
      </c>
      <c r="T17" s="43">
        <v>7.5750787147938974</v>
      </c>
      <c r="U17" s="43">
        <v>7.4145944017094676</v>
      </c>
      <c r="V17" s="43">
        <v>7.994736153573502</v>
      </c>
      <c r="W17" s="43">
        <v>9.1329521938148286</v>
      </c>
      <c r="X17" s="43">
        <v>9.0404869919687609</v>
      </c>
      <c r="Y17" s="23"/>
      <c r="Z17" s="23">
        <v>127.90979273815763</v>
      </c>
    </row>
    <row r="18" spans="1:26" ht="15.75" outlineLevel="1" x14ac:dyDescent="0.25">
      <c r="B18" s="5" t="s">
        <v>82</v>
      </c>
      <c r="C18" s="44">
        <v>1257.4651526713599</v>
      </c>
      <c r="D18" s="45">
        <v>82.065605801947186</v>
      </c>
      <c r="E18" s="45">
        <v>120.91309353985312</v>
      </c>
      <c r="F18" s="45">
        <v>140.25262104858362</v>
      </c>
      <c r="G18" s="45">
        <v>159.90479392461762</v>
      </c>
      <c r="H18" s="45">
        <v>121.30980156549795</v>
      </c>
      <c r="I18" s="45">
        <v>102.21523627347412</v>
      </c>
      <c r="J18" s="45">
        <v>112.98825760375274</v>
      </c>
      <c r="K18" s="45">
        <v>90.972777583884749</v>
      </c>
      <c r="L18" s="45">
        <v>86.165236564734727</v>
      </c>
      <c r="M18" s="45">
        <v>99.600510840430857</v>
      </c>
      <c r="N18" s="45">
        <v>95.86890254212895</v>
      </c>
      <c r="O18" s="45">
        <v>116.05399806115751</v>
      </c>
      <c r="P18" s="45">
        <v>111.44894805852097</v>
      </c>
      <c r="Q18" s="45">
        <v>96.855879185745749</v>
      </c>
      <c r="R18" s="45">
        <v>103.64906707109147</v>
      </c>
      <c r="S18" s="45">
        <v>86.177395819529451</v>
      </c>
      <c r="T18" s="45">
        <v>124.23145976135049</v>
      </c>
      <c r="U18" s="45">
        <v>109.31968188180709</v>
      </c>
      <c r="V18" s="45">
        <v>102.11079965529704</v>
      </c>
      <c r="W18" s="45">
        <v>95.186285864542739</v>
      </c>
      <c r="X18" s="45">
        <v>127.59296815633029</v>
      </c>
      <c r="Y18" s="23"/>
      <c r="Z18" s="23">
        <v>2284.8833208042788</v>
      </c>
    </row>
    <row r="19" spans="1:26" ht="15.75" outlineLevel="1" x14ac:dyDescent="0.25">
      <c r="B19" s="5" t="s">
        <v>83</v>
      </c>
      <c r="C19" s="44">
        <v>15.661008816633679</v>
      </c>
      <c r="D19" s="45">
        <v>1.0145408918758696</v>
      </c>
      <c r="E19" s="45">
        <v>0.82301053374044975</v>
      </c>
      <c r="F19" s="45">
        <v>0.82267493058761987</v>
      </c>
      <c r="G19" s="45">
        <v>0.56086659048617993</v>
      </c>
      <c r="H19" s="45">
        <v>0.33289008882167004</v>
      </c>
      <c r="I19" s="45">
        <v>1.5973341714942997</v>
      </c>
      <c r="J19" s="45">
        <v>1.8882762408688596</v>
      </c>
      <c r="K19" s="45">
        <v>1.6002801956092709</v>
      </c>
      <c r="L19" s="45">
        <v>1.5551422256339196</v>
      </c>
      <c r="M19" s="45">
        <v>1.5871001066963104</v>
      </c>
      <c r="N19" s="45">
        <v>1.5069169515599297</v>
      </c>
      <c r="O19" s="45">
        <v>1.4050691393398</v>
      </c>
      <c r="P19" s="45">
        <v>1.3562571684979101</v>
      </c>
      <c r="Q19" s="45">
        <v>1.7414813987557494</v>
      </c>
      <c r="R19" s="45">
        <v>2.1438175970705107</v>
      </c>
      <c r="S19" s="45">
        <v>1.81618234448725</v>
      </c>
      <c r="T19" s="45">
        <v>1.9601469751664009</v>
      </c>
      <c r="U19" s="45">
        <v>1.7427778819179398</v>
      </c>
      <c r="V19" s="45">
        <v>2.05375581489103</v>
      </c>
      <c r="W19" s="45">
        <v>2.5812759693368608</v>
      </c>
      <c r="X19" s="45">
        <v>2.3085966713498896</v>
      </c>
      <c r="Y19" s="23"/>
      <c r="Z19" s="23">
        <v>32.398393888187719</v>
      </c>
    </row>
    <row r="20" spans="1:26" ht="15.75" outlineLevel="1" x14ac:dyDescent="0.25">
      <c r="B20" s="5" t="s">
        <v>84</v>
      </c>
      <c r="C20" s="44">
        <v>2515.6801820883938</v>
      </c>
      <c r="D20" s="45">
        <v>37.423381707151528</v>
      </c>
      <c r="E20" s="45">
        <v>76.884705148658753</v>
      </c>
      <c r="F20" s="45">
        <v>62.852913964717338</v>
      </c>
      <c r="G20" s="45">
        <v>74.992022122402986</v>
      </c>
      <c r="H20" s="45">
        <v>100.06671305687037</v>
      </c>
      <c r="I20" s="45">
        <v>348.33705384920933</v>
      </c>
      <c r="J20" s="45">
        <v>309.02666154897213</v>
      </c>
      <c r="K20" s="45">
        <v>313.7938185451124</v>
      </c>
      <c r="L20" s="45">
        <v>335.9278005014059</v>
      </c>
      <c r="M20" s="45">
        <v>295.44600322087354</v>
      </c>
      <c r="N20" s="45">
        <v>300.42313546715877</v>
      </c>
      <c r="O20" s="45">
        <v>278.35104381631544</v>
      </c>
      <c r="P20" s="45">
        <v>295.9207250092694</v>
      </c>
      <c r="Q20" s="45">
        <v>289.18177367274097</v>
      </c>
      <c r="R20" s="45">
        <v>299.40464868951102</v>
      </c>
      <c r="S20" s="45">
        <v>290.5639636496357</v>
      </c>
      <c r="T20" s="45">
        <v>288.35320803793866</v>
      </c>
      <c r="U20" s="45">
        <v>312.37999025527137</v>
      </c>
      <c r="V20" s="45">
        <v>310.61353466065464</v>
      </c>
      <c r="W20" s="45">
        <v>317.53475315291161</v>
      </c>
      <c r="X20" s="45">
        <v>322.13539577792346</v>
      </c>
      <c r="Y20" s="23"/>
      <c r="Z20" s="23">
        <v>5259.6132458547054</v>
      </c>
    </row>
    <row r="21" spans="1:26" ht="15.75" outlineLevel="1" x14ac:dyDescent="0.25">
      <c r="B21" s="5" t="s">
        <v>85</v>
      </c>
      <c r="C21" s="44">
        <v>0</v>
      </c>
      <c r="D21" s="45">
        <v>0</v>
      </c>
      <c r="E21" s="45">
        <v>0</v>
      </c>
      <c r="F21" s="45">
        <v>0</v>
      </c>
      <c r="G21" s="45">
        <v>0</v>
      </c>
      <c r="H21" s="45">
        <v>0</v>
      </c>
      <c r="I21" s="45">
        <v>0</v>
      </c>
      <c r="J21" s="45">
        <v>0</v>
      </c>
      <c r="K21" s="45">
        <v>0</v>
      </c>
      <c r="L21" s="45">
        <v>0</v>
      </c>
      <c r="M21" s="45">
        <v>0</v>
      </c>
      <c r="N21" s="45">
        <v>0</v>
      </c>
      <c r="O21" s="45">
        <v>0</v>
      </c>
      <c r="P21" s="45">
        <v>0</v>
      </c>
      <c r="Q21" s="45">
        <v>0</v>
      </c>
      <c r="R21" s="45">
        <v>0</v>
      </c>
      <c r="S21" s="45">
        <v>0</v>
      </c>
      <c r="T21" s="45">
        <v>0</v>
      </c>
      <c r="U21" s="45">
        <v>0</v>
      </c>
      <c r="V21" s="45">
        <v>0</v>
      </c>
      <c r="W21" s="45">
        <v>0</v>
      </c>
      <c r="X21" s="45">
        <v>0</v>
      </c>
      <c r="Y21" s="23"/>
      <c r="Z21" s="23">
        <v>0</v>
      </c>
    </row>
    <row r="22" spans="1:26" ht="15.75" outlineLevel="1" x14ac:dyDescent="0.25">
      <c r="B22" s="5" t="s">
        <v>86</v>
      </c>
      <c r="C22" s="44">
        <v>1.6816334795486965</v>
      </c>
      <c r="D22" s="45">
        <v>0</v>
      </c>
      <c r="E22" s="45">
        <v>0</v>
      </c>
      <c r="F22" s="45">
        <v>0</v>
      </c>
      <c r="G22" s="45">
        <v>0</v>
      </c>
      <c r="H22" s="45">
        <v>0.11919545183364007</v>
      </c>
      <c r="I22" s="45">
        <v>0.15857139129467984</v>
      </c>
      <c r="J22" s="45">
        <v>0.16202824085448009</v>
      </c>
      <c r="K22" s="45">
        <v>0.18511368831591968</v>
      </c>
      <c r="L22" s="45">
        <v>0.1891491679313598</v>
      </c>
      <c r="M22" s="45">
        <v>0.19327261559059955</v>
      </c>
      <c r="N22" s="45">
        <v>0.19748596258300041</v>
      </c>
      <c r="O22" s="45">
        <v>0.2017911588055997</v>
      </c>
      <c r="P22" s="45">
        <v>0.24896060223215971</v>
      </c>
      <c r="Q22" s="45">
        <v>0.25438792345511896</v>
      </c>
      <c r="R22" s="45">
        <v>0.25993359061487986</v>
      </c>
      <c r="S22" s="45">
        <v>0.26560013748996086</v>
      </c>
      <c r="T22" s="45">
        <v>0.27139023232775955</v>
      </c>
      <c r="U22" s="45">
        <v>0.27730652098968028</v>
      </c>
      <c r="V22" s="45">
        <v>0.28335180630119966</v>
      </c>
      <c r="W22" s="45">
        <v>0.28952889107688012</v>
      </c>
      <c r="X22" s="45">
        <v>0.29584062294696017</v>
      </c>
      <c r="Y22" s="23"/>
      <c r="Z22" s="23">
        <v>3.8529080046438779</v>
      </c>
    </row>
    <row r="23" spans="1:26" ht="15.75" outlineLevel="1" x14ac:dyDescent="0.25">
      <c r="B23" s="5" t="s">
        <v>8</v>
      </c>
      <c r="C23" s="44">
        <v>4594.4796951324997</v>
      </c>
      <c r="D23" s="45">
        <v>311.95316753522201</v>
      </c>
      <c r="E23" s="45">
        <v>329.79768152812574</v>
      </c>
      <c r="F23" s="45">
        <v>314.37116889599008</v>
      </c>
      <c r="G23" s="45">
        <v>306.88593930103048</v>
      </c>
      <c r="H23" s="45">
        <v>256.62915555265789</v>
      </c>
      <c r="I23" s="45">
        <v>368.73485042617256</v>
      </c>
      <c r="J23" s="45">
        <v>384.10237592782613</v>
      </c>
      <c r="K23" s="45">
        <v>343.12737228715707</v>
      </c>
      <c r="L23" s="45">
        <v>346.80295286492282</v>
      </c>
      <c r="M23" s="45">
        <v>353.02760204253519</v>
      </c>
      <c r="N23" s="45">
        <v>344.01535243641206</v>
      </c>
      <c r="O23" s="45">
        <v>339.21209126732867</v>
      </c>
      <c r="P23" s="45">
        <v>358.01305672135913</v>
      </c>
      <c r="Q23" s="45">
        <v>412.73889227852311</v>
      </c>
      <c r="R23" s="45">
        <v>481.1302053226687</v>
      </c>
      <c r="S23" s="45">
        <v>593.27056094735315</v>
      </c>
      <c r="T23" s="45">
        <v>647.67363551792175</v>
      </c>
      <c r="U23" s="45">
        <v>655.13111889503307</v>
      </c>
      <c r="V23" s="45">
        <v>720.71372559653025</v>
      </c>
      <c r="W23" s="45">
        <v>828.44631291948588</v>
      </c>
      <c r="X23" s="45">
        <v>857.66102814677231</v>
      </c>
      <c r="Y23" s="23"/>
      <c r="Z23" s="23">
        <v>9553.4382464110295</v>
      </c>
    </row>
    <row r="24" spans="1:26" ht="15.75" outlineLevel="1" x14ac:dyDescent="0.25">
      <c r="B24" s="5" t="s">
        <v>9</v>
      </c>
      <c r="C24" s="44">
        <v>99.6910519117029</v>
      </c>
      <c r="D24" s="45">
        <v>7.2409962786299999</v>
      </c>
      <c r="E24" s="45">
        <v>8.0877325981300014</v>
      </c>
      <c r="F24" s="45">
        <v>8.2367722655500017</v>
      </c>
      <c r="G24" s="45">
        <v>7.1454576749700021</v>
      </c>
      <c r="H24" s="45">
        <v>6.102905483119998</v>
      </c>
      <c r="I24" s="45">
        <v>6.0976646415199998</v>
      </c>
      <c r="J24" s="45">
        <v>6.8191701449099993</v>
      </c>
      <c r="K24" s="45">
        <v>8.3246367905000014</v>
      </c>
      <c r="L24" s="45">
        <v>8.5854487047599992</v>
      </c>
      <c r="M24" s="45">
        <v>8.8786639879799978</v>
      </c>
      <c r="N24" s="45">
        <v>9.4192617423100025</v>
      </c>
      <c r="O24" s="45">
        <v>9.5477133250300028</v>
      </c>
      <c r="P24" s="45">
        <v>9.2731024144999985</v>
      </c>
      <c r="Q24" s="45">
        <v>10.476205150169996</v>
      </c>
      <c r="R24" s="45">
        <v>11.417832180729997</v>
      </c>
      <c r="S24" s="45">
        <v>11.196760013319999</v>
      </c>
      <c r="T24" s="45">
        <v>11.30435973756</v>
      </c>
      <c r="U24" s="45">
        <v>11.752304698570001</v>
      </c>
      <c r="V24" s="45">
        <v>11.969338962720007</v>
      </c>
      <c r="W24" s="45">
        <v>13.61136087203</v>
      </c>
      <c r="X24" s="45">
        <v>12.527774718190003</v>
      </c>
      <c r="Y24" s="23"/>
      <c r="Z24" s="23">
        <v>198.01546238520001</v>
      </c>
    </row>
    <row r="25" spans="1:26" x14ac:dyDescent="0.25">
      <c r="Y25" s="23"/>
      <c r="Z25" s="23"/>
    </row>
    <row r="26" spans="1:26" ht="15.75" x14ac:dyDescent="0.25">
      <c r="A26" s="41">
        <v>3</v>
      </c>
      <c r="B26" s="7" t="s">
        <v>6</v>
      </c>
      <c r="C26" s="8">
        <v>188.29238639892978</v>
      </c>
      <c r="D26" s="8">
        <v>20.199869709999948</v>
      </c>
      <c r="E26" s="8">
        <v>23.239091355599946</v>
      </c>
      <c r="F26" s="8">
        <v>20.199869709999948</v>
      </c>
      <c r="G26" s="8">
        <v>31.129905014794467</v>
      </c>
      <c r="H26" s="8">
        <v>16.369918999999999</v>
      </c>
      <c r="I26" s="8">
        <v>78.60999000000001</v>
      </c>
      <c r="J26" s="8">
        <v>25.640009999999997</v>
      </c>
      <c r="K26" s="8">
        <v>40.669919999999998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23"/>
      <c r="Z26" s="23">
        <v>256.05857479039435</v>
      </c>
    </row>
    <row r="27" spans="1:26" ht="15.75" outlineLevel="1" x14ac:dyDescent="0.25">
      <c r="B27" s="4" t="s">
        <v>5</v>
      </c>
      <c r="C27" s="6">
        <v>69.433118510922611</v>
      </c>
      <c r="D27" s="43">
        <v>20.199869709999948</v>
      </c>
      <c r="E27" s="43">
        <v>20.199869709999948</v>
      </c>
      <c r="F27" s="43">
        <v>20.199869709999948</v>
      </c>
      <c r="G27" s="43">
        <v>20.255211818794468</v>
      </c>
      <c r="H27" s="43">
        <v>0</v>
      </c>
      <c r="I27" s="43">
        <v>0</v>
      </c>
      <c r="J27" s="43">
        <v>0</v>
      </c>
      <c r="K27" s="43">
        <v>0</v>
      </c>
      <c r="L27" s="43">
        <v>0</v>
      </c>
      <c r="M27" s="43">
        <v>0</v>
      </c>
      <c r="N27" s="43">
        <v>0</v>
      </c>
      <c r="O27" s="43">
        <v>0</v>
      </c>
      <c r="P27" s="43">
        <v>0</v>
      </c>
      <c r="Q27" s="43">
        <v>0</v>
      </c>
      <c r="R27" s="43">
        <v>0</v>
      </c>
      <c r="S27" s="43">
        <v>0</v>
      </c>
      <c r="T27" s="43">
        <v>0</v>
      </c>
      <c r="U27" s="43">
        <v>0</v>
      </c>
      <c r="V27" s="43">
        <v>0</v>
      </c>
      <c r="W27" s="43">
        <v>0</v>
      </c>
      <c r="X27" s="43">
        <v>0</v>
      </c>
      <c r="Y27" s="23"/>
      <c r="Z27" s="23">
        <v>80.854820948794313</v>
      </c>
    </row>
    <row r="28" spans="1:26" ht="15.75" outlineLevel="1" x14ac:dyDescent="0.25">
      <c r="B28" s="46" t="s">
        <v>6</v>
      </c>
      <c r="C28" s="44">
        <v>118.85926788800715</v>
      </c>
      <c r="D28" s="45">
        <v>0</v>
      </c>
      <c r="E28" s="45">
        <v>3.0392216455999996</v>
      </c>
      <c r="F28" s="45">
        <v>0</v>
      </c>
      <c r="G28" s="45">
        <v>10.874693196000001</v>
      </c>
      <c r="H28" s="45">
        <v>16.369918999999999</v>
      </c>
      <c r="I28" s="45">
        <v>78.60999000000001</v>
      </c>
      <c r="J28" s="45">
        <v>25.640009999999997</v>
      </c>
      <c r="K28" s="45">
        <v>40.669919999999998</v>
      </c>
      <c r="L28" s="45">
        <v>0</v>
      </c>
      <c r="M28" s="45">
        <v>0</v>
      </c>
      <c r="N28" s="45">
        <v>0</v>
      </c>
      <c r="O28" s="45">
        <v>0</v>
      </c>
      <c r="P28" s="45">
        <v>0</v>
      </c>
      <c r="Q28" s="45">
        <v>0</v>
      </c>
      <c r="R28" s="45">
        <v>0</v>
      </c>
      <c r="S28" s="45">
        <v>0</v>
      </c>
      <c r="T28" s="45">
        <v>0</v>
      </c>
      <c r="U28" s="45">
        <v>0</v>
      </c>
      <c r="V28" s="45">
        <v>0</v>
      </c>
      <c r="W28" s="45">
        <v>0</v>
      </c>
      <c r="X28" s="45">
        <v>0</v>
      </c>
      <c r="Y28" s="23"/>
      <c r="Z28" s="23">
        <v>175.20375384159999</v>
      </c>
    </row>
    <row r="29" spans="1:26" x14ac:dyDescent="0.25">
      <c r="Y29" s="23"/>
      <c r="Z29" s="23"/>
    </row>
    <row r="30" spans="1:26" ht="15.75" x14ac:dyDescent="0.25">
      <c r="A30" s="41">
        <v>4</v>
      </c>
      <c r="B30" s="7" t="s">
        <v>61</v>
      </c>
      <c r="C30" s="8">
        <v>43.192538423373527</v>
      </c>
      <c r="D30" s="8">
        <v>10.988924824393392</v>
      </c>
      <c r="E30" s="8">
        <v>10.050273659928436</v>
      </c>
      <c r="F30" s="8">
        <v>13.304577275518291</v>
      </c>
      <c r="G30" s="8">
        <v>0.64725853505434006</v>
      </c>
      <c r="H30" s="8">
        <v>6.6767775193169995E-2</v>
      </c>
      <c r="I30" s="8">
        <v>2.6172727969792606</v>
      </c>
      <c r="J30" s="8">
        <v>2.3773178471026704</v>
      </c>
      <c r="K30" s="8">
        <v>2.5823066917459498</v>
      </c>
      <c r="L30" s="8">
        <v>2.0218769144827</v>
      </c>
      <c r="M30" s="8">
        <v>2.0798643656503399</v>
      </c>
      <c r="N30" s="8">
        <v>2.4305721519976102</v>
      </c>
      <c r="O30" s="8">
        <v>2.4774588224637402</v>
      </c>
      <c r="P30" s="8">
        <v>2.5754454430074301</v>
      </c>
      <c r="Q30" s="8">
        <v>1.61096069230743</v>
      </c>
      <c r="R30" s="8">
        <v>2.03120677753718</v>
      </c>
      <c r="S30" s="8">
        <v>0.27145355685333</v>
      </c>
      <c r="T30" s="8">
        <v>8.3798086179330003E-2</v>
      </c>
      <c r="U30" s="8">
        <v>0</v>
      </c>
      <c r="V30" s="8">
        <v>0</v>
      </c>
      <c r="W30" s="8">
        <v>0</v>
      </c>
      <c r="X30" s="8">
        <v>0</v>
      </c>
      <c r="Y30" s="23"/>
      <c r="Z30" s="23">
        <v>58.217336216394585</v>
      </c>
    </row>
    <row r="31" spans="1:26" ht="15.75" outlineLevel="1" x14ac:dyDescent="0.25">
      <c r="B31" s="4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23"/>
      <c r="Z31" s="23"/>
    </row>
    <row r="32" spans="1:26" ht="15.75" outlineLevel="1" x14ac:dyDescent="0.25">
      <c r="B32" s="5" t="s">
        <v>68</v>
      </c>
      <c r="C32" s="44">
        <v>43.192538423373527</v>
      </c>
      <c r="D32" s="44">
        <v>10.988924824393392</v>
      </c>
      <c r="E32" s="44">
        <v>10.050273659928436</v>
      </c>
      <c r="F32" s="44">
        <v>13.304577275518291</v>
      </c>
      <c r="G32" s="44">
        <v>0.64725853505434006</v>
      </c>
      <c r="H32" s="44">
        <v>6.6767775193169995E-2</v>
      </c>
      <c r="I32" s="44">
        <v>2.6172727969792606</v>
      </c>
      <c r="J32" s="44">
        <v>2.3773178471026704</v>
      </c>
      <c r="K32" s="44">
        <v>2.5823066917459498</v>
      </c>
      <c r="L32" s="44">
        <v>2.0218769144827</v>
      </c>
      <c r="M32" s="44">
        <v>2.0798643656503399</v>
      </c>
      <c r="N32" s="44">
        <v>2.4305721519976102</v>
      </c>
      <c r="O32" s="44">
        <v>2.4774588224637402</v>
      </c>
      <c r="P32" s="44">
        <v>2.5754454430074301</v>
      </c>
      <c r="Q32" s="44">
        <v>1.61096069230743</v>
      </c>
      <c r="R32" s="44">
        <v>2.03120677753718</v>
      </c>
      <c r="S32" s="44">
        <v>0.27145355685333</v>
      </c>
      <c r="T32" s="44">
        <v>8.3798086179330003E-2</v>
      </c>
      <c r="U32" s="44">
        <v>0</v>
      </c>
      <c r="V32" s="44">
        <v>0</v>
      </c>
      <c r="W32" s="44">
        <v>0</v>
      </c>
      <c r="X32" s="44">
        <v>0</v>
      </c>
      <c r="Y32" s="23"/>
      <c r="Z32" s="23">
        <v>0</v>
      </c>
    </row>
    <row r="33" spans="1:26" ht="15.75" x14ac:dyDescent="0.25">
      <c r="B33" s="37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</row>
    <row r="34" spans="1:26" ht="15.75" x14ac:dyDescent="0.25">
      <c r="A34" s="41">
        <v>5</v>
      </c>
      <c r="B34" s="7" t="s">
        <v>62</v>
      </c>
      <c r="C34" s="8">
        <v>-8411.5000016670365</v>
      </c>
      <c r="D34" s="8">
        <v>-223.05344407902768</v>
      </c>
      <c r="E34" s="8">
        <v>-353.46495982288894</v>
      </c>
      <c r="F34" s="8">
        <v>-397.94549459221486</v>
      </c>
      <c r="G34" s="8">
        <v>-455.86413292659802</v>
      </c>
      <c r="H34" s="8">
        <v>-567.53402137398768</v>
      </c>
      <c r="I34" s="8">
        <v>-1135.0809356916043</v>
      </c>
      <c r="J34" s="8">
        <v>-997.51621560207775</v>
      </c>
      <c r="K34" s="8">
        <v>-1265.3221387028968</v>
      </c>
      <c r="L34" s="8">
        <v>-1348.4408281163621</v>
      </c>
      <c r="M34" s="8">
        <v>-1403.8923881897424</v>
      </c>
      <c r="N34" s="8">
        <v>-1210.9850324231829</v>
      </c>
      <c r="O34" s="8">
        <v>-1180.4143085599846</v>
      </c>
      <c r="P34" s="8">
        <v>-1251.6978364279678</v>
      </c>
      <c r="Q34" s="8">
        <v>-1294.9885797731556</v>
      </c>
      <c r="R34" s="8">
        <v>-1276.1680756465234</v>
      </c>
      <c r="S34" s="8">
        <v>-617.92737570804093</v>
      </c>
      <c r="T34" s="8">
        <v>-385.35068059504761</v>
      </c>
      <c r="U34" s="8">
        <v>-53.404639301651862</v>
      </c>
      <c r="V34" s="8">
        <v>61.904059616013541</v>
      </c>
      <c r="W34" s="8">
        <v>130.16259657983898</v>
      </c>
      <c r="X34" s="8">
        <v>199.33604699151041</v>
      </c>
      <c r="Y34" s="23"/>
      <c r="Z34" s="23">
        <v>0</v>
      </c>
    </row>
    <row r="35" spans="1:26" ht="15.75" outlineLevel="1" x14ac:dyDescent="0.25">
      <c r="B35" s="4" t="s">
        <v>87</v>
      </c>
      <c r="C35" s="6">
        <v>-4035.4462763982533</v>
      </c>
      <c r="D35" s="43">
        <v>-0.43949989758073754</v>
      </c>
      <c r="E35" s="43">
        <v>-94.930514138370754</v>
      </c>
      <c r="F35" s="43">
        <v>-113.6967987000357</v>
      </c>
      <c r="G35" s="43">
        <v>-152.40987890674273</v>
      </c>
      <c r="H35" s="43">
        <v>-175.33717319674318</v>
      </c>
      <c r="I35" s="43">
        <v>-385.67968586293387</v>
      </c>
      <c r="J35" s="43">
        <v>-481.87745239894844</v>
      </c>
      <c r="K35" s="43">
        <v>-599.00333449054017</v>
      </c>
      <c r="L35" s="43">
        <v>-669.18594246657403</v>
      </c>
      <c r="M35" s="43">
        <v>-728.01981791628202</v>
      </c>
      <c r="N35" s="43">
        <v>-653.75502173494624</v>
      </c>
      <c r="O35" s="43">
        <v>-638.78039684030045</v>
      </c>
      <c r="P35" s="43">
        <v>-641.20211213734422</v>
      </c>
      <c r="Q35" s="43">
        <v>-668.72554210041346</v>
      </c>
      <c r="R35" s="43">
        <v>-733.48362245788383</v>
      </c>
      <c r="S35" s="43">
        <v>-513.28804048226948</v>
      </c>
      <c r="T35" s="43">
        <v>-337.3629943498666</v>
      </c>
      <c r="U35" s="43">
        <v>-166.72354295303717</v>
      </c>
      <c r="V35" s="43">
        <v>-76.137570566224639</v>
      </c>
      <c r="W35" s="43">
        <v>-37.88244909137866</v>
      </c>
      <c r="X35" s="43">
        <v>7.9549351879478545</v>
      </c>
      <c r="Y35" s="23"/>
      <c r="Z35" s="23">
        <v>-7859.9664555004701</v>
      </c>
    </row>
    <row r="36" spans="1:26" ht="15.75" outlineLevel="1" x14ac:dyDescent="0.25">
      <c r="B36" s="5" t="s">
        <v>88</v>
      </c>
      <c r="C36" s="44">
        <v>-6355.8264005002429</v>
      </c>
      <c r="D36" s="45">
        <v>-487.25640537937653</v>
      </c>
      <c r="E36" s="45">
        <v>-521.98407646292537</v>
      </c>
      <c r="F36" s="45">
        <v>-541.34923587698324</v>
      </c>
      <c r="G36" s="45">
        <v>-559.52812698855257</v>
      </c>
      <c r="H36" s="45">
        <v>-644.19423398987431</v>
      </c>
      <c r="I36" s="45">
        <v>-998.99177356304597</v>
      </c>
      <c r="J36" s="45">
        <v>-764.43322833907064</v>
      </c>
      <c r="K36" s="45">
        <v>-769.38314689949482</v>
      </c>
      <c r="L36" s="45">
        <v>-775.50328759676165</v>
      </c>
      <c r="M36" s="45">
        <v>-767.60871972352641</v>
      </c>
      <c r="N36" s="45">
        <v>-643.86003009872081</v>
      </c>
      <c r="O36" s="45">
        <v>-615.58811735586391</v>
      </c>
      <c r="P36" s="45">
        <v>-659.29449017290483</v>
      </c>
      <c r="Q36" s="45">
        <v>-672.81152031977479</v>
      </c>
      <c r="R36" s="45">
        <v>-582.58513061017379</v>
      </c>
      <c r="S36" s="45">
        <v>-139.20783892428386</v>
      </c>
      <c r="T36" s="45">
        <v>-114.30275074097723</v>
      </c>
      <c r="U36" s="45">
        <v>-82.768341437030884</v>
      </c>
      <c r="V36" s="45">
        <v>-52.474935105820741</v>
      </c>
      <c r="W36" s="45">
        <v>-19.260431266671752</v>
      </c>
      <c r="X36" s="45">
        <v>12.548501527245644</v>
      </c>
      <c r="Y36" s="23"/>
      <c r="Z36" s="23">
        <v>-10399.837319324586</v>
      </c>
    </row>
    <row r="37" spans="1:26" ht="15.75" outlineLevel="1" x14ac:dyDescent="0.25">
      <c r="B37" s="5" t="s">
        <v>89</v>
      </c>
      <c r="C37" s="44">
        <v>9.3837416852672519E-3</v>
      </c>
      <c r="D37" s="45">
        <v>0</v>
      </c>
      <c r="E37" s="45">
        <v>0</v>
      </c>
      <c r="F37" s="45">
        <v>0</v>
      </c>
      <c r="G37" s="45">
        <v>0</v>
      </c>
      <c r="H37" s="45">
        <v>0</v>
      </c>
      <c r="I37" s="45">
        <v>7.109272796900002E-4</v>
      </c>
      <c r="J37" s="45">
        <v>9.2225691123000051E-4</v>
      </c>
      <c r="K37" s="45">
        <v>1.6531792616599997E-3</v>
      </c>
      <c r="L37" s="45">
        <v>1.7014850076899984E-3</v>
      </c>
      <c r="M37" s="45">
        <v>1.6643379148299992E-3</v>
      </c>
      <c r="N37" s="45">
        <v>1.2115869423099995E-3</v>
      </c>
      <c r="O37" s="45">
        <v>1.1235908846699994E-3</v>
      </c>
      <c r="P37" s="45">
        <v>1.593636892839999E-3</v>
      </c>
      <c r="Q37" s="45">
        <v>1.8703409204100005E-3</v>
      </c>
      <c r="R37" s="45">
        <v>1.8511054096799998E-3</v>
      </c>
      <c r="S37" s="45">
        <v>1.0925645093300003E-3</v>
      </c>
      <c r="T37" s="45">
        <v>1.0429406558999997E-3</v>
      </c>
      <c r="U37" s="45">
        <v>8.7712103935000028E-4</v>
      </c>
      <c r="V37" s="45">
        <v>1.1009847658800004E-3</v>
      </c>
      <c r="W37" s="45">
        <v>1.2939914375900007E-3</v>
      </c>
      <c r="X37" s="45">
        <v>9.5399111899000075E-4</v>
      </c>
      <c r="Y37" s="23"/>
      <c r="Z37" s="23">
        <v>2.0664040952049996E-2</v>
      </c>
    </row>
    <row r="38" spans="1:26" ht="15.75" outlineLevel="1" x14ac:dyDescent="0.25">
      <c r="B38" s="5" t="s">
        <v>90</v>
      </c>
      <c r="C38" s="44">
        <v>0</v>
      </c>
      <c r="D38" s="45">
        <v>0</v>
      </c>
      <c r="E38" s="45">
        <v>0</v>
      </c>
      <c r="F38" s="45">
        <v>0</v>
      </c>
      <c r="G38" s="45">
        <v>0</v>
      </c>
      <c r="H38" s="45">
        <v>0</v>
      </c>
      <c r="I38" s="45">
        <v>0</v>
      </c>
      <c r="J38" s="45">
        <v>0</v>
      </c>
      <c r="K38" s="45">
        <v>0</v>
      </c>
      <c r="L38" s="45">
        <v>0</v>
      </c>
      <c r="M38" s="45">
        <v>0</v>
      </c>
      <c r="N38" s="45">
        <v>0</v>
      </c>
      <c r="O38" s="45">
        <v>0</v>
      </c>
      <c r="P38" s="45">
        <v>0</v>
      </c>
      <c r="Q38" s="45">
        <v>0</v>
      </c>
      <c r="R38" s="45">
        <v>0</v>
      </c>
      <c r="S38" s="45">
        <v>0</v>
      </c>
      <c r="T38" s="45">
        <v>0</v>
      </c>
      <c r="U38" s="45">
        <v>0</v>
      </c>
      <c r="V38" s="45">
        <v>0</v>
      </c>
      <c r="W38" s="45">
        <v>0</v>
      </c>
      <c r="X38" s="45">
        <v>0</v>
      </c>
      <c r="Y38" s="23"/>
      <c r="Z38" s="23">
        <v>0</v>
      </c>
    </row>
    <row r="39" spans="1:26" ht="15.75" outlineLevel="1" x14ac:dyDescent="0.25">
      <c r="B39" s="5" t="s">
        <v>91</v>
      </c>
      <c r="C39" s="44">
        <v>2567.7950299798545</v>
      </c>
      <c r="D39" s="45">
        <v>254.21449505495318</v>
      </c>
      <c r="E39" s="45">
        <v>253.03161512462364</v>
      </c>
      <c r="F39" s="45">
        <v>246.96049017850029</v>
      </c>
      <c r="G39" s="45">
        <v>245.89656030413857</v>
      </c>
      <c r="H39" s="45">
        <v>241.80859943444543</v>
      </c>
      <c r="I39" s="45">
        <v>239.3990188536896</v>
      </c>
      <c r="J39" s="45">
        <v>238.59971867856427</v>
      </c>
      <c r="K39" s="45">
        <v>234.2031177361111</v>
      </c>
      <c r="L39" s="45">
        <v>227.3696301146619</v>
      </c>
      <c r="M39" s="45">
        <v>226.60754586341187</v>
      </c>
      <c r="N39" s="45">
        <v>225.44911327655373</v>
      </c>
      <c r="O39" s="45">
        <v>216.50617283542607</v>
      </c>
      <c r="P39" s="45">
        <v>195.27034015964585</v>
      </c>
      <c r="Q39" s="45">
        <v>193.70445034561786</v>
      </c>
      <c r="R39" s="45">
        <v>190.4477900352926</v>
      </c>
      <c r="S39" s="45">
        <v>189.02171514420525</v>
      </c>
      <c r="T39" s="45">
        <v>187.6963324203287</v>
      </c>
      <c r="U39" s="45">
        <v>186.89388847088003</v>
      </c>
      <c r="V39" s="45">
        <v>181.21857244314819</v>
      </c>
      <c r="W39" s="45">
        <v>179.35143847334575</v>
      </c>
      <c r="X39" s="45">
        <v>178.67152822938044</v>
      </c>
      <c r="Y39" s="23"/>
      <c r="Z39" s="23">
        <v>4532.3221331769255</v>
      </c>
    </row>
    <row r="40" spans="1:26" ht="15.75" outlineLevel="1" x14ac:dyDescent="0.25">
      <c r="B40" s="5" t="s">
        <v>92</v>
      </c>
      <c r="C40" s="44">
        <v>-588.75623373159226</v>
      </c>
      <c r="D40" s="45">
        <v>10.235224456671524</v>
      </c>
      <c r="E40" s="45">
        <v>10.226444892688701</v>
      </c>
      <c r="F40" s="45">
        <v>10.138305147758501</v>
      </c>
      <c r="G40" s="45">
        <v>10.177059108791774</v>
      </c>
      <c r="H40" s="45">
        <v>10.188762462804677</v>
      </c>
      <c r="I40" s="45">
        <v>10.190671769730365</v>
      </c>
      <c r="J40" s="45">
        <v>10.19301685475685</v>
      </c>
      <c r="K40" s="45">
        <v>-131.14300937330054</v>
      </c>
      <c r="L40" s="45">
        <v>-131.12558896066264</v>
      </c>
      <c r="M40" s="45">
        <v>-134.87559139126014</v>
      </c>
      <c r="N40" s="45">
        <v>-138.82273701983593</v>
      </c>
      <c r="O40" s="45">
        <v>-142.5553296888782</v>
      </c>
      <c r="P40" s="45">
        <v>-146.4764408032575</v>
      </c>
      <c r="Q40" s="45">
        <v>-147.16063539030307</v>
      </c>
      <c r="R40" s="45">
        <v>-150.90356935895753</v>
      </c>
      <c r="S40" s="45">
        <v>-154.64542773965769</v>
      </c>
      <c r="T40" s="45">
        <v>-121.81255561077437</v>
      </c>
      <c r="U40" s="45">
        <v>9.1923950847926541</v>
      </c>
      <c r="V40" s="45">
        <v>9.2968918601448536</v>
      </c>
      <c r="W40" s="45">
        <v>7.9503208382676895</v>
      </c>
      <c r="X40" s="45">
        <v>0.16012805581749973</v>
      </c>
      <c r="Y40" s="23"/>
      <c r="Z40" s="23">
        <v>-1301.5716648046623</v>
      </c>
    </row>
    <row r="41" spans="1:26" ht="15.75" outlineLevel="1" x14ac:dyDescent="0.25">
      <c r="B41" s="5" t="s">
        <v>8</v>
      </c>
      <c r="C41" s="44">
        <v>2.6460697119587945E-2</v>
      </c>
      <c r="D41" s="45">
        <v>6.7416863048799921E-3</v>
      </c>
      <c r="E41" s="45">
        <v>5.5707610949199951E-3</v>
      </c>
      <c r="F41" s="45">
        <v>1.7446585452799996E-3</v>
      </c>
      <c r="G41" s="45">
        <v>2.5355576695000002E-4</v>
      </c>
      <c r="H41" s="45">
        <v>2.39153796E-5</v>
      </c>
      <c r="I41" s="45">
        <v>1.2218367568000003E-4</v>
      </c>
      <c r="J41" s="45">
        <v>8.0734570894000035E-4</v>
      </c>
      <c r="K41" s="45">
        <v>2.5811450660600003E-3</v>
      </c>
      <c r="L41" s="45">
        <v>2.6593079666800013E-3</v>
      </c>
      <c r="M41" s="45">
        <v>2.5306399992399988E-3</v>
      </c>
      <c r="N41" s="45">
        <v>2.4315668238600002E-3</v>
      </c>
      <c r="O41" s="45">
        <v>2.2388987473500018E-3</v>
      </c>
      <c r="P41" s="45">
        <v>3.2728889997700036E-3</v>
      </c>
      <c r="Q41" s="45">
        <v>2.7973507971800001E-3</v>
      </c>
      <c r="R41" s="45">
        <v>3.402306598619999E-3</v>
      </c>
      <c r="S41" s="45">
        <v>9.7523259369999978E-4</v>
      </c>
      <c r="T41" s="45">
        <v>3.1151844910100005E-3</v>
      </c>
      <c r="U41" s="45">
        <v>8.4411704160000005E-5</v>
      </c>
      <c r="V41" s="45">
        <v>0</v>
      </c>
      <c r="W41" s="45">
        <v>2.4236348383599999E-3</v>
      </c>
      <c r="X41" s="45">
        <v>0</v>
      </c>
      <c r="Y41" s="23"/>
      <c r="Z41" s="23">
        <v>4.3776675102239995E-2</v>
      </c>
    </row>
    <row r="42" spans="1:26" ht="15.75" outlineLevel="1" x14ac:dyDescent="0.25">
      <c r="B42" s="5" t="s">
        <v>9</v>
      </c>
      <c r="C42" s="44">
        <v>0</v>
      </c>
      <c r="D42" s="45">
        <v>0</v>
      </c>
      <c r="E42" s="45">
        <v>0</v>
      </c>
      <c r="F42" s="45">
        <v>0</v>
      </c>
      <c r="G42" s="45">
        <v>0</v>
      </c>
      <c r="H42" s="45">
        <v>0</v>
      </c>
      <c r="I42" s="45">
        <v>0</v>
      </c>
      <c r="J42" s="45">
        <v>0</v>
      </c>
      <c r="K42" s="45">
        <v>0</v>
      </c>
      <c r="L42" s="45">
        <v>0</v>
      </c>
      <c r="M42" s="45">
        <v>0</v>
      </c>
      <c r="N42" s="45">
        <v>0</v>
      </c>
      <c r="O42" s="45">
        <v>0</v>
      </c>
      <c r="P42" s="45">
        <v>0</v>
      </c>
      <c r="Q42" s="45">
        <v>0</v>
      </c>
      <c r="R42" s="45">
        <v>0</v>
      </c>
      <c r="S42" s="45">
        <v>0</v>
      </c>
      <c r="T42" s="45">
        <v>0</v>
      </c>
      <c r="U42" s="45">
        <v>0</v>
      </c>
      <c r="V42" s="45">
        <v>0</v>
      </c>
      <c r="W42" s="45">
        <v>0</v>
      </c>
      <c r="X42" s="45">
        <v>0</v>
      </c>
      <c r="Y42" s="23"/>
      <c r="Z42" s="23">
        <v>0</v>
      </c>
    </row>
    <row r="43" spans="1:26" ht="15.75" outlineLevel="1" x14ac:dyDescent="0.25">
      <c r="B43" s="5" t="s">
        <v>10</v>
      </c>
      <c r="C43" s="44">
        <v>0.33920369962124308</v>
      </c>
      <c r="D43" s="44">
        <v>0.186</v>
      </c>
      <c r="E43" s="44">
        <v>0.186</v>
      </c>
      <c r="F43" s="44">
        <v>0</v>
      </c>
      <c r="G43" s="44">
        <v>0</v>
      </c>
      <c r="H43" s="44">
        <v>0</v>
      </c>
      <c r="I43" s="44">
        <v>0</v>
      </c>
      <c r="J43" s="44">
        <v>0</v>
      </c>
      <c r="K43" s="44">
        <v>0</v>
      </c>
      <c r="L43" s="44">
        <v>0</v>
      </c>
      <c r="M43" s="44">
        <v>0</v>
      </c>
      <c r="N43" s="44">
        <v>0</v>
      </c>
      <c r="O43" s="44">
        <v>0</v>
      </c>
      <c r="P43" s="44">
        <v>0</v>
      </c>
      <c r="Q43" s="44">
        <v>0</v>
      </c>
      <c r="R43" s="44">
        <v>0</v>
      </c>
      <c r="S43" s="44">
        <v>0</v>
      </c>
      <c r="T43" s="44">
        <v>0</v>
      </c>
      <c r="U43" s="44">
        <v>0</v>
      </c>
      <c r="V43" s="44">
        <v>0</v>
      </c>
      <c r="W43" s="44">
        <v>0</v>
      </c>
      <c r="X43" s="44">
        <v>0</v>
      </c>
      <c r="Y43" s="23"/>
      <c r="Z43" s="23">
        <v>0.372</v>
      </c>
    </row>
    <row r="44" spans="1:26" ht="15.75" outlineLevel="1" x14ac:dyDescent="0.25">
      <c r="B44" s="5" t="s">
        <v>11</v>
      </c>
      <c r="C44" s="44">
        <v>0</v>
      </c>
      <c r="D44" s="45">
        <v>0</v>
      </c>
      <c r="E44" s="45">
        <v>0</v>
      </c>
      <c r="F44" s="45">
        <v>0</v>
      </c>
      <c r="G44" s="45">
        <v>0</v>
      </c>
      <c r="H44" s="45">
        <v>0</v>
      </c>
      <c r="I44" s="45">
        <v>0</v>
      </c>
      <c r="J44" s="45">
        <v>0</v>
      </c>
      <c r="K44" s="45">
        <v>0</v>
      </c>
      <c r="L44" s="45">
        <v>0</v>
      </c>
      <c r="M44" s="45">
        <v>0</v>
      </c>
      <c r="N44" s="45">
        <v>0</v>
      </c>
      <c r="O44" s="45">
        <v>0</v>
      </c>
      <c r="P44" s="45">
        <v>0</v>
      </c>
      <c r="Q44" s="45">
        <v>0</v>
      </c>
      <c r="R44" s="45">
        <v>0</v>
      </c>
      <c r="S44" s="45">
        <v>0</v>
      </c>
      <c r="T44" s="45">
        <v>0</v>
      </c>
      <c r="U44" s="45">
        <v>0</v>
      </c>
      <c r="V44" s="45">
        <v>0</v>
      </c>
      <c r="W44" s="45">
        <v>0</v>
      </c>
      <c r="X44" s="45">
        <v>0</v>
      </c>
      <c r="Y44" s="23"/>
      <c r="Z44" s="23">
        <v>0</v>
      </c>
    </row>
    <row r="45" spans="1:26" ht="15.75" outlineLevel="1" x14ac:dyDescent="0.25">
      <c r="B45" s="5" t="s">
        <v>12</v>
      </c>
      <c r="C45" s="44">
        <v>0.35883084477407184</v>
      </c>
      <c r="D45" s="45">
        <v>0</v>
      </c>
      <c r="E45" s="45">
        <v>0</v>
      </c>
      <c r="F45" s="45">
        <v>0</v>
      </c>
      <c r="G45" s="45">
        <v>0</v>
      </c>
      <c r="H45" s="45">
        <v>0</v>
      </c>
      <c r="I45" s="45">
        <v>0</v>
      </c>
      <c r="J45" s="45">
        <v>0</v>
      </c>
      <c r="K45" s="45">
        <v>0</v>
      </c>
      <c r="L45" s="45">
        <v>0</v>
      </c>
      <c r="M45" s="45">
        <v>0</v>
      </c>
      <c r="N45" s="45">
        <v>0</v>
      </c>
      <c r="O45" s="45">
        <v>0</v>
      </c>
      <c r="P45" s="45">
        <v>0</v>
      </c>
      <c r="Q45" s="45">
        <v>0</v>
      </c>
      <c r="R45" s="45">
        <v>0.35120333319066999</v>
      </c>
      <c r="S45" s="45">
        <v>0.19014849686183002</v>
      </c>
      <c r="T45" s="45">
        <v>0.42712956109495998</v>
      </c>
      <c r="U45" s="45">
        <v>0</v>
      </c>
      <c r="V45" s="45">
        <v>0</v>
      </c>
      <c r="W45" s="45">
        <v>0</v>
      </c>
      <c r="X45" s="45">
        <v>0</v>
      </c>
      <c r="Y45" s="23"/>
      <c r="Z45" s="23">
        <v>0.9684813911474599</v>
      </c>
    </row>
    <row r="46" spans="1:26" x14ac:dyDescent="0.25">
      <c r="Y46" s="23"/>
      <c r="Z46" s="23"/>
    </row>
    <row r="47" spans="1:26" ht="15.75" x14ac:dyDescent="0.25">
      <c r="A47" s="41">
        <v>6</v>
      </c>
      <c r="B47" s="7" t="s">
        <v>63</v>
      </c>
      <c r="C47" s="8">
        <v>18922.062924741844</v>
      </c>
      <c r="D47" s="8">
        <v>231.73608230236096</v>
      </c>
      <c r="E47" s="8">
        <v>344.63807232293664</v>
      </c>
      <c r="F47" s="8">
        <v>407.14154044048007</v>
      </c>
      <c r="G47" s="8">
        <v>609.84194050155133</v>
      </c>
      <c r="H47" s="8">
        <v>809.36971413964557</v>
      </c>
      <c r="I47" s="8">
        <v>1818.1569445371056</v>
      </c>
      <c r="J47" s="8">
        <v>1756.2061906779975</v>
      </c>
      <c r="K47" s="8">
        <v>1891.1210253001966</v>
      </c>
      <c r="L47" s="8">
        <v>1977.2098768365556</v>
      </c>
      <c r="M47" s="8">
        <v>2075.6015532536885</v>
      </c>
      <c r="N47" s="8">
        <v>2179.9652554205213</v>
      </c>
      <c r="O47" s="8">
        <v>2205.5875085943358</v>
      </c>
      <c r="P47" s="8">
        <v>2262.6752792793386</v>
      </c>
      <c r="Q47" s="8">
        <v>2429.9152531369105</v>
      </c>
      <c r="R47" s="8">
        <v>2539.5702596756964</v>
      </c>
      <c r="S47" s="8">
        <v>2829.0838204197453</v>
      </c>
      <c r="T47" s="8">
        <v>2942.9189473636379</v>
      </c>
      <c r="U47" s="8">
        <v>3034.5990894311949</v>
      </c>
      <c r="V47" s="8">
        <v>3150.0503337195191</v>
      </c>
      <c r="W47" s="8">
        <v>3316.6753930913096</v>
      </c>
      <c r="X47" s="8">
        <v>3619.3154844152309</v>
      </c>
      <c r="Y47" s="23"/>
      <c r="Z47" s="23">
        <v>0</v>
      </c>
    </row>
    <row r="48" spans="1:26" ht="15.75" outlineLevel="1" x14ac:dyDescent="0.25">
      <c r="B48" s="4" t="s">
        <v>93</v>
      </c>
      <c r="C48" s="6">
        <v>7640.7190775234567</v>
      </c>
      <c r="D48" s="6">
        <v>0</v>
      </c>
      <c r="E48" s="6">
        <v>12.720920779111374</v>
      </c>
      <c r="F48" s="6">
        <v>0</v>
      </c>
      <c r="G48" s="6">
        <v>24.13677629722276</v>
      </c>
      <c r="H48" s="6">
        <v>161.08991180325214</v>
      </c>
      <c r="I48" s="6">
        <v>825.07739407777876</v>
      </c>
      <c r="J48" s="6">
        <v>747.13928794346816</v>
      </c>
      <c r="K48" s="6">
        <v>827.34339727869326</v>
      </c>
      <c r="L48" s="6">
        <v>878.89129233709036</v>
      </c>
      <c r="M48" s="6">
        <v>917.72062652686509</v>
      </c>
      <c r="N48" s="6">
        <v>983.93610450249696</v>
      </c>
      <c r="O48" s="6">
        <v>1026.4660411753389</v>
      </c>
      <c r="P48" s="6">
        <v>1052.3775438439482</v>
      </c>
      <c r="Q48" s="6">
        <v>1144.6893396540838</v>
      </c>
      <c r="R48" s="6">
        <v>1195.4442006228464</v>
      </c>
      <c r="S48" s="6">
        <v>1257.9251061628063</v>
      </c>
      <c r="T48" s="6">
        <v>1303.1466065239802</v>
      </c>
      <c r="U48" s="6">
        <v>1302.1598025743713</v>
      </c>
      <c r="V48" s="6">
        <v>1303.5425820398202</v>
      </c>
      <c r="W48" s="6">
        <v>1351.2627600036499</v>
      </c>
      <c r="X48" s="6">
        <v>1385.820237489907</v>
      </c>
      <c r="Y48" s="23"/>
      <c r="Z48" s="23">
        <v>17700.889931636728</v>
      </c>
    </row>
    <row r="49" spans="1:26" ht="15.75" outlineLevel="1" x14ac:dyDescent="0.25">
      <c r="B49" s="5" t="s">
        <v>94</v>
      </c>
      <c r="C49" s="44">
        <v>3437.6950296491937</v>
      </c>
      <c r="D49" s="44">
        <v>0</v>
      </c>
      <c r="E49" s="44">
        <v>0</v>
      </c>
      <c r="F49" s="44">
        <v>0.37774978142365068</v>
      </c>
      <c r="G49" s="44">
        <v>116.60959982186662</v>
      </c>
      <c r="H49" s="44">
        <v>138.43644104719991</v>
      </c>
      <c r="I49" s="44">
        <v>308.37080702653378</v>
      </c>
      <c r="J49" s="44">
        <v>322.79024226757497</v>
      </c>
      <c r="K49" s="44">
        <v>335.62223098952904</v>
      </c>
      <c r="L49" s="44">
        <v>340.22567927595287</v>
      </c>
      <c r="M49" s="44">
        <v>362.56114697293361</v>
      </c>
      <c r="N49" s="44">
        <v>365.24469606683903</v>
      </c>
      <c r="O49" s="44">
        <v>370.78991156345415</v>
      </c>
      <c r="P49" s="44">
        <v>372.55074209950197</v>
      </c>
      <c r="Q49" s="44">
        <v>405.61671511637138</v>
      </c>
      <c r="R49" s="44">
        <v>419.27350118376273</v>
      </c>
      <c r="S49" s="44">
        <v>590.34963591918768</v>
      </c>
      <c r="T49" s="44">
        <v>615.63848431713643</v>
      </c>
      <c r="U49" s="44">
        <v>668.44303610929785</v>
      </c>
      <c r="V49" s="44">
        <v>737.50858494761428</v>
      </c>
      <c r="W49" s="44">
        <v>785.67152739872677</v>
      </c>
      <c r="X49" s="44">
        <v>927.16594579265404</v>
      </c>
      <c r="Y49" s="23"/>
      <c r="Z49" s="23">
        <v>8183.2466776975607</v>
      </c>
    </row>
    <row r="50" spans="1:26" ht="15.75" outlineLevel="1" x14ac:dyDescent="0.25">
      <c r="B50" s="5" t="s">
        <v>95</v>
      </c>
      <c r="C50" s="44">
        <v>1793.7923389113012</v>
      </c>
      <c r="D50" s="45">
        <v>0</v>
      </c>
      <c r="E50" s="45">
        <v>50.152219178081587</v>
      </c>
      <c r="F50" s="45">
        <v>86.110879848911537</v>
      </c>
      <c r="G50" s="45">
        <v>93.624437205858044</v>
      </c>
      <c r="H50" s="45">
        <v>98.795778504363852</v>
      </c>
      <c r="I50" s="45">
        <v>147.50491240398625</v>
      </c>
      <c r="J50" s="45">
        <v>167.54224761181399</v>
      </c>
      <c r="K50" s="45">
        <v>192.42308234294319</v>
      </c>
      <c r="L50" s="45">
        <v>208.6964184405837</v>
      </c>
      <c r="M50" s="45">
        <v>222.53172549125901</v>
      </c>
      <c r="N50" s="45">
        <v>230.38379316053755</v>
      </c>
      <c r="O50" s="45">
        <v>190.62886386302225</v>
      </c>
      <c r="P50" s="45">
        <v>195.2953182743835</v>
      </c>
      <c r="Q50" s="45">
        <v>207.55124728629482</v>
      </c>
      <c r="R50" s="45">
        <v>228.20116420426277</v>
      </c>
      <c r="S50" s="45">
        <v>236.6568467597277</v>
      </c>
      <c r="T50" s="45">
        <v>245.517314050533</v>
      </c>
      <c r="U50" s="45">
        <v>251.37010724314121</v>
      </c>
      <c r="V50" s="45">
        <v>257.36806890661217</v>
      </c>
      <c r="W50" s="45">
        <v>273.70315066878567</v>
      </c>
      <c r="X50" s="45">
        <v>283.66212728188015</v>
      </c>
      <c r="Y50" s="23"/>
      <c r="Z50" s="23">
        <v>3867.7197027269822</v>
      </c>
    </row>
    <row r="51" spans="1:26" ht="15.75" outlineLevel="1" x14ac:dyDescent="0.25">
      <c r="B51" s="5" t="s">
        <v>96</v>
      </c>
      <c r="C51" s="44">
        <v>3944.5723959215811</v>
      </c>
      <c r="D51" s="45">
        <v>231.69074147397353</v>
      </c>
      <c r="E51" s="45">
        <v>235.48741176109155</v>
      </c>
      <c r="F51" s="45">
        <v>239.41412015346972</v>
      </c>
      <c r="G51" s="45">
        <v>244.12433626932972</v>
      </c>
      <c r="H51" s="45">
        <v>267.40837758151355</v>
      </c>
      <c r="I51" s="45">
        <v>345.95033811600655</v>
      </c>
      <c r="J51" s="45">
        <v>323.23473798021183</v>
      </c>
      <c r="K51" s="45">
        <v>330.39215628222433</v>
      </c>
      <c r="L51" s="45">
        <v>337.67261239386892</v>
      </c>
      <c r="M51" s="45">
        <v>346.26111858673983</v>
      </c>
      <c r="N51" s="45">
        <v>367.78799904655938</v>
      </c>
      <c r="O51" s="45">
        <v>377.61473402918722</v>
      </c>
      <c r="P51" s="45">
        <v>397.02473522470268</v>
      </c>
      <c r="Q51" s="45">
        <v>412.01132689460331</v>
      </c>
      <c r="R51" s="45">
        <v>427.25968894259961</v>
      </c>
      <c r="S51" s="45">
        <v>461.66265413235948</v>
      </c>
      <c r="T51" s="45">
        <v>484.97689744701677</v>
      </c>
      <c r="U51" s="45">
        <v>510.20927077059559</v>
      </c>
      <c r="V51" s="45">
        <v>541.88909699726958</v>
      </c>
      <c r="W51" s="45">
        <v>580.00582248035312</v>
      </c>
      <c r="X51" s="45">
        <v>632.72711687529386</v>
      </c>
      <c r="Y51" s="23"/>
      <c r="Z51" s="23">
        <v>8094.8052934389707</v>
      </c>
    </row>
    <row r="52" spans="1:26" ht="15.75" outlineLevel="1" x14ac:dyDescent="0.25">
      <c r="B52" s="5" t="s">
        <v>97</v>
      </c>
      <c r="C52" s="44">
        <v>2103.5719322719556</v>
      </c>
      <c r="D52" s="45">
        <v>2.788738630131999E-2</v>
      </c>
      <c r="E52" s="45">
        <v>46.261811034435468</v>
      </c>
      <c r="F52" s="45">
        <v>81.181877822343964</v>
      </c>
      <c r="G52" s="45">
        <v>131.34088463337972</v>
      </c>
      <c r="H52" s="45">
        <v>143.62666471105683</v>
      </c>
      <c r="I52" s="45">
        <v>191.25691233707232</v>
      </c>
      <c r="J52" s="45">
        <v>195.53141166176439</v>
      </c>
      <c r="K52" s="45">
        <v>205.35962882203125</v>
      </c>
      <c r="L52" s="45">
        <v>211.75788369231182</v>
      </c>
      <c r="M52" s="45">
        <v>226.5222512905419</v>
      </c>
      <c r="N52" s="45">
        <v>232.51476960441144</v>
      </c>
      <c r="O52" s="45">
        <v>240.02083315261666</v>
      </c>
      <c r="P52" s="45">
        <v>245.37346693806475</v>
      </c>
      <c r="Q52" s="45">
        <v>259.96729573209979</v>
      </c>
      <c r="R52" s="45">
        <v>269.32249894487092</v>
      </c>
      <c r="S52" s="45">
        <v>282.42297936698361</v>
      </c>
      <c r="T52" s="45">
        <v>292.4112279716303</v>
      </c>
      <c r="U52" s="45">
        <v>301.98177808938408</v>
      </c>
      <c r="V52" s="45">
        <v>308.98487446539889</v>
      </c>
      <c r="W52" s="45">
        <v>325.51984923183176</v>
      </c>
      <c r="X52" s="45">
        <v>388.00899520092548</v>
      </c>
      <c r="Y52" s="23"/>
      <c r="Z52" s="23">
        <v>4579.3957820894566</v>
      </c>
    </row>
    <row r="53" spans="1:26" ht="15.75" outlineLevel="1" x14ac:dyDescent="0.25">
      <c r="B53" s="5" t="s">
        <v>98</v>
      </c>
      <c r="C53" s="44">
        <v>3.8519002627283023</v>
      </c>
      <c r="D53" s="45">
        <v>1.7453442086080073E-2</v>
      </c>
      <c r="E53" s="45">
        <v>1.7833926583200113E-2</v>
      </c>
      <c r="F53" s="45">
        <v>5.9502624890800049E-2</v>
      </c>
      <c r="G53" s="45">
        <v>6.0799781551600166E-2</v>
      </c>
      <c r="H53" s="45">
        <v>6.212521589455984E-2</v>
      </c>
      <c r="I53" s="45">
        <v>7.0357773860919959E-2</v>
      </c>
      <c r="J53" s="45">
        <v>7.4234294570799705E-2</v>
      </c>
      <c r="K53" s="45">
        <v>7.8246400104599836E-2</v>
      </c>
      <c r="L53" s="45">
        <v>7.9952172139840197E-2</v>
      </c>
      <c r="M53" s="45">
        <v>8.1695127706920126E-2</v>
      </c>
      <c r="N53" s="45">
        <v>0.16969060849104059</v>
      </c>
      <c r="O53" s="45">
        <v>0.17338986569995968</v>
      </c>
      <c r="P53" s="45">
        <v>0.24124405104436</v>
      </c>
      <c r="Q53" s="45">
        <v>0.24650315204423898</v>
      </c>
      <c r="R53" s="45">
        <v>0.25187693089831925</v>
      </c>
      <c r="S53" s="45">
        <v>0.25736784272835989</v>
      </c>
      <c r="T53" s="45">
        <v>1.4285406478797935</v>
      </c>
      <c r="U53" s="45">
        <v>1.4596827371890428</v>
      </c>
      <c r="V53" s="45">
        <v>1.7221804721539553</v>
      </c>
      <c r="W53" s="45">
        <v>1.7597240999702082</v>
      </c>
      <c r="X53" s="45">
        <v>3.1015571525302019</v>
      </c>
      <c r="Y53" s="23"/>
      <c r="Z53" s="23">
        <v>11.4139583200188</v>
      </c>
    </row>
    <row r="54" spans="1:26" ht="15.75" outlineLevel="1" x14ac:dyDescent="0.25">
      <c r="B54" s="5" t="s">
        <v>13</v>
      </c>
      <c r="C54" s="44">
        <v>-2.1397497983699965</v>
      </c>
      <c r="D54" s="45">
        <v>0</v>
      </c>
      <c r="E54" s="45">
        <v>-2.1243563665699979E-3</v>
      </c>
      <c r="F54" s="45">
        <v>-2.58979055959E-3</v>
      </c>
      <c r="G54" s="45">
        <v>-5.4893507657060039E-2</v>
      </c>
      <c r="H54" s="45">
        <v>-4.9584723635249975E-2</v>
      </c>
      <c r="I54" s="45">
        <v>-7.3777198133039984E-2</v>
      </c>
      <c r="J54" s="45">
        <v>-0.10597108140657001</v>
      </c>
      <c r="K54" s="45">
        <v>-9.7716815328879936E-2</v>
      </c>
      <c r="L54" s="45">
        <v>-0.11396147539225</v>
      </c>
      <c r="M54" s="45">
        <v>-7.7010742358299994E-2</v>
      </c>
      <c r="N54" s="45">
        <v>-7.1797568814340004E-2</v>
      </c>
      <c r="O54" s="45">
        <v>-0.10626505498295995</v>
      </c>
      <c r="P54" s="45">
        <v>-0.18777115230683</v>
      </c>
      <c r="Q54" s="45">
        <v>-0.16717469858700998</v>
      </c>
      <c r="R54" s="45">
        <v>-0.18267115354418006</v>
      </c>
      <c r="S54" s="45">
        <v>-0.19076976404806009</v>
      </c>
      <c r="T54" s="45">
        <v>-0.20012359453845999</v>
      </c>
      <c r="U54" s="45">
        <v>-1.0245880927844191</v>
      </c>
      <c r="V54" s="45">
        <v>-0.96505410935031932</v>
      </c>
      <c r="W54" s="45">
        <v>-1.2474407920081005</v>
      </c>
      <c r="X54" s="45">
        <v>-1.1704953779601692</v>
      </c>
      <c r="Y54" s="23"/>
      <c r="Z54" s="23">
        <v>-6.091781049762357</v>
      </c>
    </row>
    <row r="55" spans="1:26" outlineLevel="1" x14ac:dyDescent="0.25">
      <c r="Y55" s="23"/>
      <c r="Z55" s="23"/>
    </row>
    <row r="56" spans="1:26" ht="15.75" x14ac:dyDescent="0.25">
      <c r="A56" s="41">
        <v>7</v>
      </c>
      <c r="B56" s="7" t="s">
        <v>64</v>
      </c>
      <c r="C56" s="8">
        <v>2197.1681133007364</v>
      </c>
      <c r="D56" s="8">
        <v>10.085855954045932</v>
      </c>
      <c r="E56" s="8">
        <v>20.101892753559572</v>
      </c>
      <c r="F56" s="8">
        <v>37.500455059782233</v>
      </c>
      <c r="G56" s="8">
        <v>58.783794862093075</v>
      </c>
      <c r="H56" s="8">
        <v>79.994458035914576</v>
      </c>
      <c r="I56" s="8">
        <v>103.34791233054652</v>
      </c>
      <c r="J56" s="8">
        <v>118.43106486390856</v>
      </c>
      <c r="K56" s="8">
        <v>148.01254351378657</v>
      </c>
      <c r="L56" s="8">
        <v>177.72146191336822</v>
      </c>
      <c r="M56" s="8">
        <v>205.82768591486936</v>
      </c>
      <c r="N56" s="8">
        <v>236.43798045709261</v>
      </c>
      <c r="O56" s="8">
        <v>265.22463223641529</v>
      </c>
      <c r="P56" s="8">
        <v>292.62768907569307</v>
      </c>
      <c r="Q56" s="8">
        <v>330.9457917042908</v>
      </c>
      <c r="R56" s="8">
        <v>363.26672479571761</v>
      </c>
      <c r="S56" s="8">
        <v>399.31346375453978</v>
      </c>
      <c r="T56" s="8">
        <v>442.26001972238129</v>
      </c>
      <c r="U56" s="8">
        <v>462.60932512645417</v>
      </c>
      <c r="V56" s="8">
        <v>501.05693870798859</v>
      </c>
      <c r="W56" s="8">
        <v>537.49811054479699</v>
      </c>
      <c r="X56" s="8">
        <v>577.20158594833242</v>
      </c>
      <c r="Y56" s="23"/>
      <c r="Z56" s="23">
        <v>0</v>
      </c>
    </row>
    <row r="57" spans="1:26" ht="15.75" outlineLevel="1" x14ac:dyDescent="0.25">
      <c r="B57" s="4" t="s">
        <v>99</v>
      </c>
      <c r="C57" s="6">
        <v>0</v>
      </c>
      <c r="D57" s="43">
        <v>0</v>
      </c>
      <c r="E57" s="43">
        <v>0</v>
      </c>
      <c r="F57" s="43">
        <v>0</v>
      </c>
      <c r="G57" s="43">
        <v>0</v>
      </c>
      <c r="H57" s="43">
        <v>0</v>
      </c>
      <c r="I57" s="43">
        <v>0</v>
      </c>
      <c r="J57" s="43">
        <v>0</v>
      </c>
      <c r="K57" s="43">
        <v>0</v>
      </c>
      <c r="L57" s="43">
        <v>0</v>
      </c>
      <c r="M57" s="43">
        <v>0</v>
      </c>
      <c r="N57" s="43">
        <v>0</v>
      </c>
      <c r="O57" s="43">
        <v>0</v>
      </c>
      <c r="P57" s="43">
        <v>0</v>
      </c>
      <c r="Q57" s="43">
        <v>0</v>
      </c>
      <c r="R57" s="43">
        <v>0</v>
      </c>
      <c r="S57" s="43">
        <v>0</v>
      </c>
      <c r="T57" s="43">
        <v>0</v>
      </c>
      <c r="U57" s="43">
        <v>0</v>
      </c>
      <c r="V57" s="43">
        <v>0</v>
      </c>
      <c r="W57" s="43">
        <v>0</v>
      </c>
      <c r="X57" s="43">
        <v>0</v>
      </c>
      <c r="Y57" s="23"/>
      <c r="Z57" s="23">
        <v>0</v>
      </c>
    </row>
    <row r="58" spans="1:26" ht="15.75" outlineLevel="1" x14ac:dyDescent="0.25">
      <c r="B58" s="5" t="s">
        <v>100</v>
      </c>
      <c r="C58" s="44">
        <v>78.808498191287882</v>
      </c>
      <c r="D58" s="45">
        <v>0</v>
      </c>
      <c r="E58" s="45">
        <v>0.27701895891852002</v>
      </c>
      <c r="F58" s="45">
        <v>0.27778684932907999</v>
      </c>
      <c r="G58" s="45">
        <v>3.3727043287865119</v>
      </c>
      <c r="H58" s="45">
        <v>4.3160926027601283</v>
      </c>
      <c r="I58" s="45">
        <v>5.0788969863194922</v>
      </c>
      <c r="J58" s="45">
        <v>5.0788969863194922</v>
      </c>
      <c r="K58" s="45">
        <v>5.3072296986436012</v>
      </c>
      <c r="L58" s="45">
        <v>5.3406778082330453</v>
      </c>
      <c r="M58" s="45">
        <v>5.518878246583534</v>
      </c>
      <c r="N58" s="45">
        <v>5.65919276713334</v>
      </c>
      <c r="O58" s="45">
        <v>6.5907635068620536</v>
      </c>
      <c r="P58" s="45">
        <v>6.6138103290895733</v>
      </c>
      <c r="Q58" s="45">
        <v>7.6302977811496699</v>
      </c>
      <c r="R58" s="45">
        <v>7.8593684660873224</v>
      </c>
      <c r="S58" s="45">
        <v>9.8299945205680324</v>
      </c>
      <c r="T58" s="45">
        <v>10.17672197260992</v>
      </c>
      <c r="U58" s="45">
        <v>26.687991342467061</v>
      </c>
      <c r="V58" s="45">
        <v>27.471199671242658</v>
      </c>
      <c r="W58" s="45">
        <v>28.759759671238928</v>
      </c>
      <c r="X58" s="45">
        <v>30.685838246583614</v>
      </c>
      <c r="Y58" s="23"/>
      <c r="Z58" s="23">
        <v>202.53312074092557</v>
      </c>
    </row>
    <row r="59" spans="1:26" ht="15.75" outlineLevel="1" x14ac:dyDescent="0.25">
      <c r="B59" s="5" t="s">
        <v>101</v>
      </c>
      <c r="C59" s="44">
        <v>2118.3596151094484</v>
      </c>
      <c r="D59" s="45">
        <v>10.085855954045932</v>
      </c>
      <c r="E59" s="45">
        <v>19.82487379464105</v>
      </c>
      <c r="F59" s="45">
        <v>37.222668210453151</v>
      </c>
      <c r="G59" s="45">
        <v>55.411090533306563</v>
      </c>
      <c r="H59" s="45">
        <v>75.678365433154454</v>
      </c>
      <c r="I59" s="45">
        <v>98.269015344227029</v>
      </c>
      <c r="J59" s="45">
        <v>113.35216787758907</v>
      </c>
      <c r="K59" s="45">
        <v>142.70531381514297</v>
      </c>
      <c r="L59" s="45">
        <v>172.38078410513518</v>
      </c>
      <c r="M59" s="45">
        <v>200.30880766828582</v>
      </c>
      <c r="N59" s="45">
        <v>230.77878768995927</v>
      </c>
      <c r="O59" s="45">
        <v>258.63386872955323</v>
      </c>
      <c r="P59" s="45">
        <v>286.0138787466035</v>
      </c>
      <c r="Q59" s="45">
        <v>323.3154939231411</v>
      </c>
      <c r="R59" s="45">
        <v>355.40735632963026</v>
      </c>
      <c r="S59" s="45">
        <v>389.48346923397173</v>
      </c>
      <c r="T59" s="45">
        <v>432.08329774977136</v>
      </c>
      <c r="U59" s="45">
        <v>435.92133378398711</v>
      </c>
      <c r="V59" s="45">
        <v>473.58573903674591</v>
      </c>
      <c r="W59" s="45">
        <v>508.73835087355809</v>
      </c>
      <c r="X59" s="45">
        <v>546.51574770174875</v>
      </c>
      <c r="Y59" s="23"/>
      <c r="Z59" s="23">
        <v>5165.7162665346514</v>
      </c>
    </row>
    <row r="60" spans="1:26" ht="15.75" outlineLevel="1" x14ac:dyDescent="0.25">
      <c r="B60" s="5" t="s">
        <v>102</v>
      </c>
      <c r="C60" s="44">
        <v>0</v>
      </c>
      <c r="D60" s="45">
        <v>0</v>
      </c>
      <c r="E60" s="45">
        <v>0</v>
      </c>
      <c r="F60" s="45">
        <v>0</v>
      </c>
      <c r="G60" s="45">
        <v>0</v>
      </c>
      <c r="H60" s="45">
        <v>0</v>
      </c>
      <c r="I60" s="45">
        <v>0</v>
      </c>
      <c r="J60" s="45">
        <v>0</v>
      </c>
      <c r="K60" s="45">
        <v>0</v>
      </c>
      <c r="L60" s="45">
        <v>0</v>
      </c>
      <c r="M60" s="45">
        <v>0</v>
      </c>
      <c r="N60" s="45">
        <v>0</v>
      </c>
      <c r="O60" s="45">
        <v>0</v>
      </c>
      <c r="P60" s="45">
        <v>0</v>
      </c>
      <c r="Q60" s="45">
        <v>0</v>
      </c>
      <c r="R60" s="45">
        <v>0</v>
      </c>
      <c r="S60" s="45">
        <v>0</v>
      </c>
      <c r="T60" s="45">
        <v>0</v>
      </c>
      <c r="U60" s="45">
        <v>0</v>
      </c>
      <c r="V60" s="45">
        <v>0</v>
      </c>
      <c r="W60" s="45">
        <v>0</v>
      </c>
      <c r="X60" s="45">
        <v>0</v>
      </c>
      <c r="Y60" s="23"/>
      <c r="Z60" s="23">
        <v>0</v>
      </c>
    </row>
    <row r="61" spans="1:26" outlineLevel="1" x14ac:dyDescent="0.25">
      <c r="Y61" s="23"/>
      <c r="Z61" s="23"/>
    </row>
    <row r="62" spans="1:26" ht="15.75" x14ac:dyDescent="0.25">
      <c r="A62" s="41">
        <v>8</v>
      </c>
      <c r="B62" s="7" t="s">
        <v>14</v>
      </c>
      <c r="C62" s="8">
        <v>1960.9356633082184</v>
      </c>
      <c r="D62" s="8">
        <v>-29.790148601257613</v>
      </c>
      <c r="E62" s="8">
        <v>-57.653634828833191</v>
      </c>
      <c r="F62" s="8">
        <v>-71.559408621338903</v>
      </c>
      <c r="G62" s="8">
        <v>-34.247545002679587</v>
      </c>
      <c r="H62" s="8">
        <v>40.43881605297922</v>
      </c>
      <c r="I62" s="8">
        <v>235.42550265450251</v>
      </c>
      <c r="J62" s="8">
        <v>267.5655163060045</v>
      </c>
      <c r="K62" s="8">
        <v>233.58665186305274</v>
      </c>
      <c r="L62" s="8">
        <v>249.61634123958493</v>
      </c>
      <c r="M62" s="8">
        <v>251.06521710112918</v>
      </c>
      <c r="N62" s="8">
        <v>262.21311354041148</v>
      </c>
      <c r="O62" s="8">
        <v>286.04656073748754</v>
      </c>
      <c r="P62" s="8">
        <v>326.91450468864463</v>
      </c>
      <c r="Q62" s="8">
        <v>354.78225321943734</v>
      </c>
      <c r="R62" s="8">
        <v>371.35610015320827</v>
      </c>
      <c r="S62" s="8">
        <v>203.91681704341624</v>
      </c>
      <c r="T62" s="8">
        <v>270.0846312784322</v>
      </c>
      <c r="U62" s="8">
        <v>327.14024055055972</v>
      </c>
      <c r="V62" s="8">
        <v>375.72131560988191</v>
      </c>
      <c r="W62" s="8">
        <v>400.78224558493628</v>
      </c>
      <c r="X62" s="8">
        <v>433.41161172617336</v>
      </c>
      <c r="Y62" s="23"/>
      <c r="Z62" s="23">
        <v>4696.8167022957332</v>
      </c>
    </row>
    <row r="63" spans="1:26" ht="15.75" outlineLevel="1" x14ac:dyDescent="0.25">
      <c r="B63" s="4" t="s">
        <v>15</v>
      </c>
      <c r="C63" s="6">
        <v>-897.02455897058576</v>
      </c>
      <c r="D63" s="43">
        <v>-105.11874428233789</v>
      </c>
      <c r="E63" s="43">
        <v>-112.81154089033676</v>
      </c>
      <c r="F63" s="43">
        <v>-124.55104242426728</v>
      </c>
      <c r="G63" s="43">
        <v>-102.30526655537894</v>
      </c>
      <c r="H63" s="43">
        <v>-70.878748493235278</v>
      </c>
      <c r="I63" s="43">
        <v>-54.340897673292552</v>
      </c>
      <c r="J63" s="43">
        <v>-54.44239165870006</v>
      </c>
      <c r="K63" s="43">
        <v>-53.254053526400867</v>
      </c>
      <c r="L63" s="43">
        <v>-52.973612863336243</v>
      </c>
      <c r="M63" s="43">
        <v>-56.908870497933883</v>
      </c>
      <c r="N63" s="43">
        <v>-56.435474054227065</v>
      </c>
      <c r="O63" s="43">
        <v>-55.49804989487572</v>
      </c>
      <c r="P63" s="43">
        <v>-56.690012989985618</v>
      </c>
      <c r="Q63" s="43">
        <v>-61.925635836489946</v>
      </c>
      <c r="R63" s="43">
        <v>-72.655905416165453</v>
      </c>
      <c r="S63" s="43">
        <v>-85.874289633617408</v>
      </c>
      <c r="T63" s="43">
        <v>-82.540630206223412</v>
      </c>
      <c r="U63" s="43">
        <v>-79.353062594918327</v>
      </c>
      <c r="V63" s="43">
        <v>-80.209132276613204</v>
      </c>
      <c r="W63" s="43">
        <v>-83.012128050549492</v>
      </c>
      <c r="X63" s="43">
        <v>-95.305680060794813</v>
      </c>
      <c r="Y63" s="23"/>
      <c r="Z63" s="23">
        <v>-1597.0851698796803</v>
      </c>
    </row>
    <row r="64" spans="1:26" ht="15.75" outlineLevel="1" x14ac:dyDescent="0.25">
      <c r="B64" s="5" t="s">
        <v>16</v>
      </c>
      <c r="C64" s="44">
        <v>2857.9602222788039</v>
      </c>
      <c r="D64" s="45">
        <v>75.328595681080273</v>
      </c>
      <c r="E64" s="45">
        <v>55.157906061503567</v>
      </c>
      <c r="F64" s="45">
        <v>52.991633802928376</v>
      </c>
      <c r="G64" s="45">
        <v>68.057721552699348</v>
      </c>
      <c r="H64" s="45">
        <v>111.3175645462145</v>
      </c>
      <c r="I64" s="45">
        <v>289.76640032779505</v>
      </c>
      <c r="J64" s="45">
        <v>322.00790796470454</v>
      </c>
      <c r="K64" s="45">
        <v>286.8407053894536</v>
      </c>
      <c r="L64" s="45">
        <v>302.58995410292118</v>
      </c>
      <c r="M64" s="45">
        <v>307.97408759906307</v>
      </c>
      <c r="N64" s="45">
        <v>318.64858759463857</v>
      </c>
      <c r="O64" s="45">
        <v>341.54461063236323</v>
      </c>
      <c r="P64" s="45">
        <v>383.60451767863026</v>
      </c>
      <c r="Q64" s="45">
        <v>416.7078890559273</v>
      </c>
      <c r="R64" s="45">
        <v>444.01200556937374</v>
      </c>
      <c r="S64" s="45">
        <v>289.79110667703367</v>
      </c>
      <c r="T64" s="45">
        <v>352.6252614846556</v>
      </c>
      <c r="U64" s="45">
        <v>406.49330314547802</v>
      </c>
      <c r="V64" s="45">
        <v>455.93044788649513</v>
      </c>
      <c r="W64" s="45">
        <v>483.79437363548578</v>
      </c>
      <c r="X64" s="45">
        <v>528.71729178696819</v>
      </c>
      <c r="Y64" s="23"/>
      <c r="Z64" s="23">
        <v>6293.9018721754128</v>
      </c>
    </row>
    <row r="65" spans="1:26" outlineLevel="1" x14ac:dyDescent="0.25">
      <c r="Y65" s="23"/>
      <c r="Z65" s="23"/>
    </row>
    <row r="66" spans="1:26" ht="15.75" x14ac:dyDescent="0.25">
      <c r="A66" s="41">
        <v>9</v>
      </c>
      <c r="B66" s="7" t="s">
        <v>17</v>
      </c>
      <c r="C66" s="8">
        <v>1103.0188383710672</v>
      </c>
      <c r="D66" s="8">
        <v>0</v>
      </c>
      <c r="E66" s="8">
        <v>1.2227443456264404</v>
      </c>
      <c r="F66" s="8">
        <v>1.2844470830245625</v>
      </c>
      <c r="G66" s="8">
        <v>23.323123497040765</v>
      </c>
      <c r="H66" s="8">
        <v>24.044576188469193</v>
      </c>
      <c r="I66" s="8">
        <v>83.855340498150852</v>
      </c>
      <c r="J66" s="8">
        <v>87.468090756067511</v>
      </c>
      <c r="K66" s="8">
        <v>102.15005214360121</v>
      </c>
      <c r="L66" s="8">
        <v>120.08866849271705</v>
      </c>
      <c r="M66" s="8">
        <v>122.74301738790712</v>
      </c>
      <c r="N66" s="8">
        <v>125.66468659964785</v>
      </c>
      <c r="O66" s="8">
        <v>128.43504106316195</v>
      </c>
      <c r="P66" s="8">
        <v>131.86638390084812</v>
      </c>
      <c r="Q66" s="8">
        <v>134.74106052357075</v>
      </c>
      <c r="R66" s="8">
        <v>198.48549996094835</v>
      </c>
      <c r="S66" s="8">
        <v>202.81247973030017</v>
      </c>
      <c r="T66" s="8">
        <v>207.23380083218171</v>
      </c>
      <c r="U66" s="8">
        <v>211.75148364357551</v>
      </c>
      <c r="V66" s="8">
        <v>216.36766839432801</v>
      </c>
      <c r="W66" s="8">
        <v>228.59620041780263</v>
      </c>
      <c r="X66" s="8">
        <v>306.62971217742495</v>
      </c>
      <c r="Y66" s="23"/>
      <c r="Z66" s="23">
        <v>0</v>
      </c>
    </row>
    <row r="67" spans="1:26" ht="15.75" outlineLevel="1" x14ac:dyDescent="0.25">
      <c r="B67" s="47" t="s">
        <v>18</v>
      </c>
      <c r="C67" s="6">
        <v>1103.0188383710672</v>
      </c>
      <c r="D67" s="6">
        <v>0</v>
      </c>
      <c r="E67" s="6">
        <v>1.2227443456264404</v>
      </c>
      <c r="F67" s="6">
        <v>1.2844470830245625</v>
      </c>
      <c r="G67" s="6">
        <v>23.323123497040765</v>
      </c>
      <c r="H67" s="6">
        <v>24.044576188469193</v>
      </c>
      <c r="I67" s="6">
        <v>83.855340498150852</v>
      </c>
      <c r="J67" s="6">
        <v>87.468090756067511</v>
      </c>
      <c r="K67" s="6">
        <v>102.15005214360121</v>
      </c>
      <c r="L67" s="6">
        <v>120.08866849271705</v>
      </c>
      <c r="M67" s="6">
        <v>122.74301738790712</v>
      </c>
      <c r="N67" s="6">
        <v>125.66468659964785</v>
      </c>
      <c r="O67" s="6">
        <v>128.43504106316195</v>
      </c>
      <c r="P67" s="6">
        <v>131.86638390084812</v>
      </c>
      <c r="Q67" s="6">
        <v>134.74106052357075</v>
      </c>
      <c r="R67" s="6">
        <v>198.48549996094835</v>
      </c>
      <c r="S67" s="6">
        <v>202.81247973030017</v>
      </c>
      <c r="T67" s="6">
        <v>207.23380083218171</v>
      </c>
      <c r="U67" s="6">
        <v>211.75148364357551</v>
      </c>
      <c r="V67" s="6">
        <v>216.36766839432801</v>
      </c>
      <c r="W67" s="6">
        <v>228.59620041780263</v>
      </c>
      <c r="X67" s="6">
        <v>306.62971217742495</v>
      </c>
      <c r="Y67" s="23"/>
      <c r="Z67" s="23">
        <v>2658.7640776363946</v>
      </c>
    </row>
    <row r="68" spans="1:26" outlineLevel="1" x14ac:dyDescent="0.25">
      <c r="Y68" s="23"/>
      <c r="Z68" s="79"/>
    </row>
    <row r="69" spans="1:26" ht="16.5" thickBot="1" x14ac:dyDescent="0.3">
      <c r="B69" s="37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</row>
    <row r="70" spans="1:26" ht="16.5" thickBot="1" x14ac:dyDescent="0.3">
      <c r="A70" s="41">
        <v>10</v>
      </c>
      <c r="B70" s="48" t="s">
        <v>19</v>
      </c>
      <c r="C70" s="49">
        <v>28585.183836514552</v>
      </c>
      <c r="D70" s="50">
        <v>1373.7908300103536</v>
      </c>
      <c r="E70" s="50">
        <v>1412.0490722094814</v>
      </c>
      <c r="F70" s="50">
        <v>1490.9611842779443</v>
      </c>
      <c r="G70" s="50">
        <v>1762.0633801588215</v>
      </c>
      <c r="H70" s="50">
        <v>1857.1737163980895</v>
      </c>
      <c r="I70" s="50">
        <v>2166.6630932501762</v>
      </c>
      <c r="J70" s="50">
        <v>2140.441138157671</v>
      </c>
      <c r="K70" s="50">
        <v>1916.01717737681</v>
      </c>
      <c r="L70" s="50">
        <v>1962.6626837606061</v>
      </c>
      <c r="M70" s="50">
        <v>2017.350763352676</v>
      </c>
      <c r="N70" s="50">
        <v>2352.126829159472</v>
      </c>
      <c r="O70" s="50">
        <v>2457.1373134209039</v>
      </c>
      <c r="P70" s="50">
        <v>2546.4127523006364</v>
      </c>
      <c r="Q70" s="50">
        <v>2774.0826038301907</v>
      </c>
      <c r="R70" s="50">
        <v>3103.2114686185123</v>
      </c>
      <c r="S70" s="50">
        <v>4007.8566383054363</v>
      </c>
      <c r="T70" s="50">
        <v>4558.7164213957203</v>
      </c>
      <c r="U70" s="50">
        <v>5081.0391999528129</v>
      </c>
      <c r="V70" s="50">
        <v>5461.1485770877061</v>
      </c>
      <c r="W70" s="50">
        <v>5881.3141189940743</v>
      </c>
      <c r="X70" s="51">
        <v>6468.3228840603442</v>
      </c>
      <c r="Y70" s="23"/>
      <c r="Z70" s="23">
        <v>62790.541846078442</v>
      </c>
    </row>
    <row r="71" spans="1:26" ht="15.75" outlineLevel="1" x14ac:dyDescent="0.25">
      <c r="B71" s="52" t="s">
        <v>20</v>
      </c>
      <c r="C71" s="53">
        <v>12916.626926040726</v>
      </c>
      <c r="D71" s="53">
        <v>579.87215149757503</v>
      </c>
      <c r="E71" s="53">
        <v>779.73529028749874</v>
      </c>
      <c r="F71" s="53">
        <v>889.13590829356019</v>
      </c>
      <c r="G71" s="53">
        <v>978.51029773696791</v>
      </c>
      <c r="H71" s="53">
        <v>980.6998734876679</v>
      </c>
      <c r="I71" s="53">
        <v>1285.0797468618155</v>
      </c>
      <c r="J71" s="53">
        <v>1164.5877817734554</v>
      </c>
      <c r="K71" s="53">
        <v>1179.522529098698</v>
      </c>
      <c r="L71" s="53">
        <v>1186.1570564061767</v>
      </c>
      <c r="M71" s="53">
        <v>1196.5150602127349</v>
      </c>
      <c r="N71" s="53">
        <v>1233.3747602498249</v>
      </c>
      <c r="O71" s="53">
        <v>1209.9641160229605</v>
      </c>
      <c r="P71" s="53">
        <v>1252.4300416621188</v>
      </c>
      <c r="Q71" s="53">
        <v>1273.9952476095393</v>
      </c>
      <c r="R71" s="53">
        <v>1336.5012515515075</v>
      </c>
      <c r="S71" s="53">
        <v>1368.1121645385085</v>
      </c>
      <c r="T71" s="53">
        <v>1447.6433359987095</v>
      </c>
      <c r="U71" s="53">
        <v>1513.1687830259962</v>
      </c>
      <c r="V71" s="53">
        <v>1549.9910588971338</v>
      </c>
      <c r="W71" s="53">
        <v>1622.0186165979483</v>
      </c>
      <c r="X71" s="53">
        <v>1787.558543525078</v>
      </c>
      <c r="Y71" s="23"/>
      <c r="Z71" s="23">
        <v>25814.57361533547</v>
      </c>
    </row>
    <row r="72" spans="1:26" ht="15.75" outlineLevel="1" x14ac:dyDescent="0.25">
      <c r="B72" s="5" t="s">
        <v>21</v>
      </c>
      <c r="C72" s="44">
        <v>3487.1239649301083</v>
      </c>
      <c r="D72" s="44">
        <v>793.91867851277857</v>
      </c>
      <c r="E72" s="44">
        <v>618.37011679724424</v>
      </c>
      <c r="F72" s="44">
        <v>600.1630791199359</v>
      </c>
      <c r="G72" s="44">
        <v>619.48358280572336</v>
      </c>
      <c r="H72" s="44">
        <v>552.90291387150035</v>
      </c>
      <c r="I72" s="44">
        <v>-335.72019521410238</v>
      </c>
      <c r="J72" s="44">
        <v>-181.5442645828947</v>
      </c>
      <c r="K72" s="44">
        <v>-528.62103213371188</v>
      </c>
      <c r="L72" s="44">
        <v>-562.7000127513312</v>
      </c>
      <c r="M72" s="44">
        <v>-582.18908774776469</v>
      </c>
      <c r="N72" s="44">
        <v>-356.09341825933626</v>
      </c>
      <c r="O72" s="44">
        <v>-278.51779640401173</v>
      </c>
      <c r="P72" s="44">
        <v>-262.81195920578108</v>
      </c>
      <c r="Q72" s="44">
        <v>-184.95975907337441</v>
      </c>
      <c r="R72" s="44">
        <v>-46.492984700552313</v>
      </c>
      <c r="S72" s="44">
        <v>588.6572519546329</v>
      </c>
      <c r="T72" s="44">
        <v>985.05419372371261</v>
      </c>
      <c r="U72" s="44">
        <v>1385.5160945995704</v>
      </c>
      <c r="V72" s="44">
        <v>1653.7386828088102</v>
      </c>
      <c r="W72" s="44">
        <v>1893.7650145759476</v>
      </c>
      <c r="X72" s="44">
        <v>2061.1484450752805</v>
      </c>
      <c r="Y72" s="23"/>
      <c r="Z72" s="23">
        <v>8433.0675437722748</v>
      </c>
    </row>
    <row r="73" spans="1:26" ht="15.75" outlineLevel="1" x14ac:dyDescent="0.25">
      <c r="B73" s="5" t="s">
        <v>103</v>
      </c>
      <c r="C73" s="44">
        <v>12181.432945543715</v>
      </c>
      <c r="D73" s="44">
        <v>0</v>
      </c>
      <c r="E73" s="44">
        <v>13.943665124737814</v>
      </c>
      <c r="F73" s="44">
        <v>1.6621968644482132</v>
      </c>
      <c r="G73" s="44">
        <v>164.06949961613014</v>
      </c>
      <c r="H73" s="44">
        <v>323.57092903892124</v>
      </c>
      <c r="I73" s="44">
        <v>1217.3035416024634</v>
      </c>
      <c r="J73" s="44">
        <v>1157.3976209671107</v>
      </c>
      <c r="K73" s="44">
        <v>1265.1156804118234</v>
      </c>
      <c r="L73" s="44">
        <v>1339.2056401057603</v>
      </c>
      <c r="M73" s="44">
        <v>1403.0247908877059</v>
      </c>
      <c r="N73" s="44">
        <v>1474.8454871689839</v>
      </c>
      <c r="O73" s="44">
        <v>1525.6909938019548</v>
      </c>
      <c r="P73" s="44">
        <v>1556.7946698442984</v>
      </c>
      <c r="Q73" s="44">
        <v>1685.0471152940258</v>
      </c>
      <c r="R73" s="44">
        <v>1813.2032017675574</v>
      </c>
      <c r="S73" s="44">
        <v>2051.087221812294</v>
      </c>
      <c r="T73" s="44">
        <v>2126.0188916732982</v>
      </c>
      <c r="U73" s="44">
        <v>2182.3543223272445</v>
      </c>
      <c r="V73" s="44">
        <v>2257.4188353817626</v>
      </c>
      <c r="W73" s="44">
        <v>2365.5304878201796</v>
      </c>
      <c r="X73" s="44">
        <v>2619.6158954599859</v>
      </c>
      <c r="Y73" s="23"/>
      <c r="Z73" s="10">
        <v>0</v>
      </c>
    </row>
    <row r="74" spans="1:26" ht="16.5" outlineLevel="1" thickBot="1" x14ac:dyDescent="0.3">
      <c r="B74" s="37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</row>
    <row r="75" spans="1:26" ht="16.5" thickBot="1" x14ac:dyDescent="0.3">
      <c r="B75" s="54" t="s">
        <v>104</v>
      </c>
      <c r="C75" s="55">
        <v>26820.235549431112</v>
      </c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Z75" s="80">
        <v>8433.0675437722839</v>
      </c>
    </row>
    <row r="76" spans="1:26" ht="15.75" outlineLevel="1" x14ac:dyDescent="0.25">
      <c r="B76" s="37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Z76" s="80">
        <v>0</v>
      </c>
    </row>
    <row r="77" spans="1:26" ht="16.5" thickBot="1" x14ac:dyDescent="0.3">
      <c r="B77" s="37"/>
      <c r="C77" s="56"/>
      <c r="G77" s="23"/>
    </row>
    <row r="78" spans="1:26" ht="16.5" thickBot="1" x14ac:dyDescent="0.3">
      <c r="A78" s="41">
        <v>11</v>
      </c>
      <c r="B78" s="57" t="s">
        <v>22</v>
      </c>
      <c r="C78" s="49">
        <v>29378.459813236812</v>
      </c>
      <c r="D78" s="44">
        <v>35.017043289435627</v>
      </c>
      <c r="E78" s="44">
        <v>29.921266962109325</v>
      </c>
      <c r="F78" s="44">
        <v>39.77593348501938</v>
      </c>
      <c r="G78" s="44">
        <v>30.799046849709161</v>
      </c>
      <c r="H78" s="44">
        <v>45.297143205654677</v>
      </c>
      <c r="I78" s="44">
        <v>34.607126375826169</v>
      </c>
      <c r="J78" s="44">
        <v>55.582212051649122</v>
      </c>
      <c r="K78" s="44">
        <v>49.126339012668517</v>
      </c>
      <c r="L78" s="44">
        <v>39.843992731765155</v>
      </c>
      <c r="M78" s="44">
        <v>20.755389187653968</v>
      </c>
      <c r="N78" s="44">
        <v>24.200809650816279</v>
      </c>
      <c r="O78" s="44">
        <v>90.211829525797398</v>
      </c>
      <c r="P78" s="44">
        <v>91.024421859638238</v>
      </c>
      <c r="Q78" s="44">
        <v>123.46591359698601</v>
      </c>
      <c r="R78" s="44">
        <v>119.91240436283388</v>
      </c>
      <c r="S78" s="44">
        <v>136.47271023635918</v>
      </c>
      <c r="T78" s="44">
        <v>143.15496783980163</v>
      </c>
      <c r="U78" s="44">
        <v>187.69017508011063</v>
      </c>
      <c r="V78" s="44">
        <v>216.59699411704858</v>
      </c>
      <c r="W78" s="44">
        <v>191.06396502392442</v>
      </c>
      <c r="X78" s="44">
        <v>145.2237668040174</v>
      </c>
    </row>
    <row r="79" spans="1:26" ht="15.75" outlineLevel="1" x14ac:dyDescent="0.25">
      <c r="B79" s="37"/>
      <c r="D79" s="58"/>
      <c r="E79" s="58"/>
      <c r="F79" s="58"/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8"/>
      <c r="X79" s="58"/>
    </row>
    <row r="80" spans="1:26" ht="15.75" x14ac:dyDescent="0.25">
      <c r="B80" s="37"/>
      <c r="C80" s="23"/>
      <c r="D80" s="18"/>
    </row>
    <row r="81" spans="1:25" ht="15.75" x14ac:dyDescent="0.25">
      <c r="A81" s="41">
        <v>12</v>
      </c>
      <c r="B81" s="59" t="s">
        <v>56</v>
      </c>
      <c r="C81" s="60" t="s">
        <v>118</v>
      </c>
      <c r="D81" s="61">
        <v>2025</v>
      </c>
      <c r="E81" s="61">
        <v>2026</v>
      </c>
      <c r="F81" s="61">
        <v>2027</v>
      </c>
      <c r="G81" s="61">
        <v>2028</v>
      </c>
      <c r="H81" s="61">
        <v>2029</v>
      </c>
      <c r="I81" s="61">
        <v>2030</v>
      </c>
      <c r="J81" s="61">
        <v>2031</v>
      </c>
      <c r="K81" s="61">
        <v>2032</v>
      </c>
      <c r="L81" s="61">
        <v>2033</v>
      </c>
      <c r="M81" s="61">
        <v>2034</v>
      </c>
      <c r="N81" s="61">
        <v>2035</v>
      </c>
      <c r="O81" s="61">
        <v>2036</v>
      </c>
      <c r="P81" s="61">
        <v>2037</v>
      </c>
      <c r="Q81" s="61">
        <v>2038</v>
      </c>
      <c r="R81" s="61">
        <v>2039</v>
      </c>
      <c r="S81" s="61">
        <v>2040</v>
      </c>
      <c r="T81" s="61">
        <v>2041</v>
      </c>
      <c r="U81" s="61">
        <v>2042</v>
      </c>
      <c r="V81" s="61">
        <v>2043</v>
      </c>
      <c r="W81" s="61">
        <v>2044</v>
      </c>
      <c r="X81" s="61">
        <v>2045</v>
      </c>
    </row>
    <row r="82" spans="1:25" ht="15.75" outlineLevel="1" x14ac:dyDescent="0.25">
      <c r="B82" s="62" t="s">
        <v>59</v>
      </c>
      <c r="C82" s="63">
        <v>105509.03903094828</v>
      </c>
      <c r="D82" s="64">
        <v>22090.066769172696</v>
      </c>
      <c r="E82" s="64">
        <v>19809.785321546457</v>
      </c>
      <c r="F82" s="64">
        <v>20242.392676091044</v>
      </c>
      <c r="G82" s="64">
        <v>20401.98633469197</v>
      </c>
      <c r="H82" s="64">
        <v>19173.181815418709</v>
      </c>
      <c r="I82" s="64">
        <v>2365.0622585270098</v>
      </c>
      <c r="J82" s="64">
        <v>1384.3510285860998</v>
      </c>
      <c r="K82" s="64">
        <v>2.6487322995199998</v>
      </c>
      <c r="L82" s="64">
        <v>2.5475220223800008</v>
      </c>
      <c r="M82" s="64">
        <v>2.6246196335600001</v>
      </c>
      <c r="N82" s="64">
        <v>2.5261355181200011</v>
      </c>
      <c r="O82" s="64">
        <v>2.4965177999700003</v>
      </c>
      <c r="P82" s="64">
        <v>2.7065065594600006</v>
      </c>
      <c r="Q82" s="64">
        <v>2.90653456721</v>
      </c>
      <c r="R82" s="64">
        <v>3.1045119669500001</v>
      </c>
      <c r="S82" s="64">
        <v>2.9595193626700009</v>
      </c>
      <c r="T82" s="64">
        <v>3.1194150406100016</v>
      </c>
      <c r="U82" s="64">
        <v>3.387982725000001</v>
      </c>
      <c r="V82" s="64">
        <v>3.503805797810001</v>
      </c>
      <c r="W82" s="64">
        <v>3.7074035759600013</v>
      </c>
      <c r="X82" s="64">
        <v>3.9736200450900001</v>
      </c>
    </row>
    <row r="83" spans="1:25" ht="15.75" outlineLevel="1" x14ac:dyDescent="0.25">
      <c r="B83" s="5" t="s">
        <v>105</v>
      </c>
      <c r="C83" s="65">
        <v>66.289583419209919</v>
      </c>
      <c r="D83" s="45">
        <v>0.22705078841000007</v>
      </c>
      <c r="E83" s="45">
        <v>0.21906065164999997</v>
      </c>
      <c r="F83" s="45">
        <v>0.19707169902999996</v>
      </c>
      <c r="G83" s="45">
        <v>0.20613638119999989</v>
      </c>
      <c r="H83" s="45">
        <v>0.18894027421999993</v>
      </c>
      <c r="I83" s="45">
        <v>1.1687953357999974</v>
      </c>
      <c r="J83" s="45">
        <v>1.1725614497299974</v>
      </c>
      <c r="K83" s="45">
        <v>4.9508133888399923</v>
      </c>
      <c r="L83" s="45">
        <v>4.9468866142799932</v>
      </c>
      <c r="M83" s="45">
        <v>4.941815603229994</v>
      </c>
      <c r="N83" s="45">
        <v>4.942883235599993</v>
      </c>
      <c r="O83" s="45">
        <v>4.9365944213299935</v>
      </c>
      <c r="P83" s="45">
        <v>4.970099622069994</v>
      </c>
      <c r="Q83" s="45">
        <v>4.9713384247499928</v>
      </c>
      <c r="R83" s="45">
        <v>4.9959295754399928</v>
      </c>
      <c r="S83" s="45">
        <v>5.0926221550999928</v>
      </c>
      <c r="T83" s="45">
        <v>5.0943658960299931</v>
      </c>
      <c r="U83" s="45">
        <v>4.5595213295099972</v>
      </c>
      <c r="V83" s="45">
        <v>4.5921318071199959</v>
      </c>
      <c r="W83" s="45">
        <v>1.8486321596999997</v>
      </c>
      <c r="X83" s="45">
        <v>2.0663326061699996</v>
      </c>
    </row>
    <row r="84" spans="1:25" ht="15.75" outlineLevel="1" x14ac:dyDescent="0.25">
      <c r="B84" s="5" t="s">
        <v>106</v>
      </c>
      <c r="C84" s="65">
        <v>34817.044102791333</v>
      </c>
      <c r="D84" s="45">
        <v>1547.7550306821599</v>
      </c>
      <c r="E84" s="45">
        <v>1437.1120808789196</v>
      </c>
      <c r="F84" s="45">
        <v>1457.8533497751903</v>
      </c>
      <c r="G84" s="45">
        <v>917.25510639710012</v>
      </c>
      <c r="H84" s="45">
        <v>532.33498577157991</v>
      </c>
      <c r="I84" s="45">
        <v>1951.0466958071902</v>
      </c>
      <c r="J84" s="45">
        <v>2200.0655495324604</v>
      </c>
      <c r="K84" s="45">
        <v>1768.0315476179901</v>
      </c>
      <c r="L84" s="45">
        <v>1637.7814858977601</v>
      </c>
      <c r="M84" s="45">
        <v>1595.9515785659303</v>
      </c>
      <c r="N84" s="45">
        <v>1486.8237337205408</v>
      </c>
      <c r="O84" s="45">
        <v>1357.6599048834705</v>
      </c>
      <c r="P84" s="45">
        <v>1319.1335313800903</v>
      </c>
      <c r="Q84" s="45">
        <v>1560.1454496715101</v>
      </c>
      <c r="R84" s="45">
        <v>1807.5599478117697</v>
      </c>
      <c r="S84" s="45">
        <v>1930.0653359006894</v>
      </c>
      <c r="T84" s="45">
        <v>2036.1580568115901</v>
      </c>
      <c r="U84" s="45">
        <v>1837.0038637459202</v>
      </c>
      <c r="V84" s="45">
        <v>1986.7868372477699</v>
      </c>
      <c r="W84" s="45">
        <v>2312.4402756617701</v>
      </c>
      <c r="X84" s="45">
        <v>2138.0797550299294</v>
      </c>
    </row>
    <row r="85" spans="1:25" ht="15.75" outlineLevel="1" x14ac:dyDescent="0.25">
      <c r="B85" s="5" t="s">
        <v>107</v>
      </c>
      <c r="C85" s="65">
        <v>16250.509289580214</v>
      </c>
      <c r="D85" s="45">
        <v>748.12349620487998</v>
      </c>
      <c r="E85" s="45">
        <v>721.8439441624696</v>
      </c>
      <c r="F85" s="45">
        <v>767.47169199994869</v>
      </c>
      <c r="G85" s="45">
        <v>763.29580457615896</v>
      </c>
      <c r="H85" s="45">
        <v>763.81278828721884</v>
      </c>
      <c r="I85" s="45">
        <v>754.16165291032894</v>
      </c>
      <c r="J85" s="45">
        <v>760.86230090036861</v>
      </c>
      <c r="K85" s="45">
        <v>725.11346334481902</v>
      </c>
      <c r="L85" s="45">
        <v>712.68808828081922</v>
      </c>
      <c r="M85" s="45">
        <v>715.015965463199</v>
      </c>
      <c r="N85" s="45">
        <v>743.0787919911088</v>
      </c>
      <c r="O85" s="45">
        <v>759.25812961408894</v>
      </c>
      <c r="P85" s="45">
        <v>769.26926750867892</v>
      </c>
      <c r="Q85" s="45">
        <v>769.43875294908901</v>
      </c>
      <c r="R85" s="45">
        <v>764.49015373175871</v>
      </c>
      <c r="S85" s="45">
        <v>796.51858234946849</v>
      </c>
      <c r="T85" s="45">
        <v>788.17195917685819</v>
      </c>
      <c r="U85" s="45">
        <v>852.20147971182814</v>
      </c>
      <c r="V85" s="45">
        <v>852.10184978068821</v>
      </c>
      <c r="W85" s="45">
        <v>860.13112487337787</v>
      </c>
      <c r="X85" s="45">
        <v>863.46000176305813</v>
      </c>
    </row>
    <row r="86" spans="1:25" ht="15.75" outlineLevel="1" x14ac:dyDescent="0.25">
      <c r="B86" s="5" t="s">
        <v>108</v>
      </c>
      <c r="C86" s="65">
        <v>159956.24052382135</v>
      </c>
      <c r="D86" s="45">
        <v>1121.2020553855691</v>
      </c>
      <c r="E86" s="45">
        <v>1694.1024538044389</v>
      </c>
      <c r="F86" s="45">
        <v>2284.9648594846799</v>
      </c>
      <c r="G86" s="45">
        <v>2936.6464149225303</v>
      </c>
      <c r="H86" s="45">
        <v>3593.4049580069368</v>
      </c>
      <c r="I86" s="45">
        <v>4263.5626303859299</v>
      </c>
      <c r="J86" s="45">
        <v>4810.3829709886786</v>
      </c>
      <c r="K86" s="45">
        <v>5610.4520266197906</v>
      </c>
      <c r="L86" s="45">
        <v>6434.4030015066564</v>
      </c>
      <c r="M86" s="45">
        <v>7263.422038539984</v>
      </c>
      <c r="N86" s="45">
        <v>7975.3585385397137</v>
      </c>
      <c r="O86" s="45">
        <v>8599.3024002314032</v>
      </c>
      <c r="P86" s="45">
        <v>9055.7055279287815</v>
      </c>
      <c r="Q86" s="45">
        <v>9838.9549560703308</v>
      </c>
      <c r="R86" s="45">
        <v>10588.433133124905</v>
      </c>
      <c r="S86" s="45">
        <v>11259.388550196816</v>
      </c>
      <c r="T86" s="45">
        <v>11793.008314592847</v>
      </c>
      <c r="U86" s="45">
        <v>11801.033209940002</v>
      </c>
      <c r="V86" s="45">
        <v>12441.935811563384</v>
      </c>
      <c r="W86" s="45">
        <v>13021.351995722693</v>
      </c>
      <c r="X86" s="45">
        <v>13569.224676265254</v>
      </c>
    </row>
    <row r="87" spans="1:25" ht="15.75" outlineLevel="1" x14ac:dyDescent="0.25">
      <c r="B87" s="5" t="s">
        <v>25</v>
      </c>
      <c r="C87" s="65">
        <v>9010.4562077288865</v>
      </c>
      <c r="D87" s="45">
        <v>429.82712959772016</v>
      </c>
      <c r="E87" s="45">
        <v>427.5942988634398</v>
      </c>
      <c r="F87" s="45">
        <v>428.55335590178987</v>
      </c>
      <c r="G87" s="45">
        <v>429.26800272459769</v>
      </c>
      <c r="H87" s="45">
        <v>429.89551747168093</v>
      </c>
      <c r="I87" s="45">
        <v>428.14365150551822</v>
      </c>
      <c r="J87" s="45">
        <v>429.71770127512991</v>
      </c>
      <c r="K87" s="45">
        <v>427.63258064976981</v>
      </c>
      <c r="L87" s="45">
        <v>430.42871918909896</v>
      </c>
      <c r="M87" s="45">
        <v>427.56584425815947</v>
      </c>
      <c r="N87" s="45">
        <v>429.24908217218115</v>
      </c>
      <c r="O87" s="45">
        <v>429.25726840500107</v>
      </c>
      <c r="P87" s="45">
        <v>429.25959499868117</v>
      </c>
      <c r="Q87" s="45">
        <v>429.26027134272113</v>
      </c>
      <c r="R87" s="45">
        <v>429.25586873135114</v>
      </c>
      <c r="S87" s="45">
        <v>429.2602819014611</v>
      </c>
      <c r="T87" s="45">
        <v>429.25218201858115</v>
      </c>
      <c r="U87" s="45">
        <v>429.25654031352116</v>
      </c>
      <c r="V87" s="45">
        <v>429.25495091258114</v>
      </c>
      <c r="W87" s="45">
        <v>429.26964960639111</v>
      </c>
      <c r="X87" s="45">
        <v>429.25371588951111</v>
      </c>
    </row>
    <row r="88" spans="1:25" ht="15.75" outlineLevel="1" x14ac:dyDescent="0.25">
      <c r="B88" s="5" t="s">
        <v>26</v>
      </c>
      <c r="C88" s="65">
        <v>94843.315513963986</v>
      </c>
      <c r="D88" s="45">
        <v>5321.2263414464105</v>
      </c>
      <c r="E88" s="45">
        <v>5297.4285917507177</v>
      </c>
      <c r="F88" s="45">
        <v>5216.1108417384894</v>
      </c>
      <c r="G88" s="45">
        <v>5186.1987741784696</v>
      </c>
      <c r="H88" s="45">
        <v>5115.0439849747017</v>
      </c>
      <c r="I88" s="45">
        <v>5081.6285864088914</v>
      </c>
      <c r="J88" s="45">
        <v>5063.5645302853518</v>
      </c>
      <c r="K88" s="45">
        <v>4995.1589863051286</v>
      </c>
      <c r="L88" s="45">
        <v>4858.1715096787029</v>
      </c>
      <c r="M88" s="45">
        <v>4775.4688394737022</v>
      </c>
      <c r="N88" s="45">
        <v>4748.6985826127529</v>
      </c>
      <c r="O88" s="45">
        <v>4558.4813171413807</v>
      </c>
      <c r="P88" s="45">
        <v>4042.4610301116609</v>
      </c>
      <c r="Q88" s="45">
        <v>4012.9331464864817</v>
      </c>
      <c r="R88" s="45">
        <v>3934.0759618549118</v>
      </c>
      <c r="S88" s="45">
        <v>3880.6393412687612</v>
      </c>
      <c r="T88" s="45">
        <v>3858.0052550148212</v>
      </c>
      <c r="U88" s="45">
        <v>3843.0965023010208</v>
      </c>
      <c r="V88" s="45">
        <v>3713.9681954313414</v>
      </c>
      <c r="W88" s="45">
        <v>3677.5992714246609</v>
      </c>
      <c r="X88" s="45">
        <v>3663.3559240756208</v>
      </c>
    </row>
    <row r="89" spans="1:25" ht="15.75" outlineLevel="1" x14ac:dyDescent="0.25">
      <c r="B89" s="5" t="s">
        <v>27</v>
      </c>
      <c r="C89" s="65">
        <v>154235.61963698509</v>
      </c>
      <c r="D89" s="45">
        <v>10299.727859137851</v>
      </c>
      <c r="E89" s="45">
        <v>10175.375264576023</v>
      </c>
      <c r="F89" s="45">
        <v>9882.9382624059708</v>
      </c>
      <c r="G89" s="45">
        <v>8347.6164225029806</v>
      </c>
      <c r="H89" s="45">
        <v>6405.3606993072717</v>
      </c>
      <c r="I89" s="45">
        <v>7077.5431633708977</v>
      </c>
      <c r="J89" s="45">
        <v>7032.4552651272397</v>
      </c>
      <c r="K89" s="45">
        <v>6263.5992028628107</v>
      </c>
      <c r="L89" s="45">
        <v>6081.8730434193094</v>
      </c>
      <c r="M89" s="45">
        <v>5970.5753821475728</v>
      </c>
      <c r="N89" s="45">
        <v>5497.8443884446715</v>
      </c>
      <c r="O89" s="45">
        <v>5405.3042003562205</v>
      </c>
      <c r="P89" s="45">
        <v>5488.1713101792084</v>
      </c>
      <c r="Q89" s="45">
        <v>5746.7705116807092</v>
      </c>
      <c r="R89" s="45">
        <v>6142.278057737929</v>
      </c>
      <c r="S89" s="45">
        <v>7537.0700481546446</v>
      </c>
      <c r="T89" s="45">
        <v>7801.1941023557192</v>
      </c>
      <c r="U89" s="45">
        <v>7902.6638067810991</v>
      </c>
      <c r="V89" s="45">
        <v>8069.1639859345987</v>
      </c>
      <c r="W89" s="45">
        <v>8561.9187081393866</v>
      </c>
      <c r="X89" s="45">
        <v>8546.1759523630044</v>
      </c>
    </row>
    <row r="90" spans="1:25" ht="15.75" outlineLevel="1" x14ac:dyDescent="0.25">
      <c r="B90" s="5" t="s">
        <v>28</v>
      </c>
      <c r="C90" s="65">
        <v>319825.58148980082</v>
      </c>
      <c r="D90" s="45">
        <v>3476.1991268535103</v>
      </c>
      <c r="E90" s="45">
        <v>5486.1468258166315</v>
      </c>
      <c r="F90" s="45">
        <v>5835.7932593835385</v>
      </c>
      <c r="G90" s="45">
        <v>6589.0568956604384</v>
      </c>
      <c r="H90" s="45">
        <v>6997.1046641930207</v>
      </c>
      <c r="I90" s="45">
        <v>11719.038381535542</v>
      </c>
      <c r="J90" s="45">
        <v>13470.457629194399</v>
      </c>
      <c r="K90" s="45">
        <v>15652.974532732111</v>
      </c>
      <c r="L90" s="45">
        <v>16866.138312414816</v>
      </c>
      <c r="M90" s="45">
        <v>17656.343136181866</v>
      </c>
      <c r="N90" s="45">
        <v>17672.32772871307</v>
      </c>
      <c r="O90" s="45">
        <v>17936.547993720302</v>
      </c>
      <c r="P90" s="45">
        <v>17760.548729290127</v>
      </c>
      <c r="Q90" s="45">
        <v>18337.372175628574</v>
      </c>
      <c r="R90" s="45">
        <v>19734.401331508874</v>
      </c>
      <c r="S90" s="45">
        <v>20406.149522579282</v>
      </c>
      <c r="T90" s="45">
        <v>20398.574574982271</v>
      </c>
      <c r="U90" s="45">
        <v>20636.499698791442</v>
      </c>
      <c r="V90" s="45">
        <v>20516.487991931303</v>
      </c>
      <c r="W90" s="45">
        <v>21172.623416467184</v>
      </c>
      <c r="X90" s="45">
        <v>21504.795562222469</v>
      </c>
    </row>
    <row r="91" spans="1:25" ht="15.75" outlineLevel="1" x14ac:dyDescent="0.25">
      <c r="B91" s="5" t="s">
        <v>29</v>
      </c>
      <c r="C91" s="65">
        <v>444970.48160113889</v>
      </c>
      <c r="D91" s="45">
        <v>13025.976843593779</v>
      </c>
      <c r="E91" s="45">
        <v>13699.55547505801</v>
      </c>
      <c r="F91" s="45">
        <v>13781.054182540851</v>
      </c>
      <c r="G91" s="45">
        <v>13824.479148809731</v>
      </c>
      <c r="H91" s="45">
        <v>15748.87244797813</v>
      </c>
      <c r="I91" s="45">
        <v>23443.638866426532</v>
      </c>
      <c r="J91" s="45">
        <v>22845.937883441977</v>
      </c>
      <c r="K91" s="45">
        <v>22266.692864923261</v>
      </c>
      <c r="L91" s="45">
        <v>21980.195743813223</v>
      </c>
      <c r="M91" s="45">
        <v>21979.094194279103</v>
      </c>
      <c r="N91" s="45">
        <v>22649.627088362045</v>
      </c>
      <c r="O91" s="45">
        <v>22633.932074491451</v>
      </c>
      <c r="P91" s="45">
        <v>23332.758784532412</v>
      </c>
      <c r="Q91" s="45">
        <v>23479.184034008103</v>
      </c>
      <c r="R91" s="45">
        <v>23133.31405658256</v>
      </c>
      <c r="S91" s="45">
        <v>24191.90490951408</v>
      </c>
      <c r="T91" s="45">
        <v>23926.733248558532</v>
      </c>
      <c r="U91" s="45">
        <v>24566.177264606249</v>
      </c>
      <c r="V91" s="45">
        <v>24676.88786456603</v>
      </c>
      <c r="W91" s="45">
        <v>24605.613858989454</v>
      </c>
      <c r="X91" s="45">
        <v>25178.850766063391</v>
      </c>
    </row>
    <row r="92" spans="1:25" ht="15.75" outlineLevel="1" x14ac:dyDescent="0.25">
      <c r="B92" s="66" t="s">
        <v>30</v>
      </c>
      <c r="C92" s="67">
        <v>136835.2496104789</v>
      </c>
      <c r="D92" s="68">
        <v>4481.1477066750504</v>
      </c>
      <c r="E92" s="68">
        <v>4721.4328477163872</v>
      </c>
      <c r="F92" s="68">
        <v>4838.9265189531689</v>
      </c>
      <c r="G92" s="68">
        <v>4836.3692821572877</v>
      </c>
      <c r="H92" s="68">
        <v>4722.9471442116201</v>
      </c>
      <c r="I92" s="68">
        <v>4675.2497286374446</v>
      </c>
      <c r="J92" s="68">
        <v>4562.8246492509797</v>
      </c>
      <c r="K92" s="68">
        <v>7564.4623529798737</v>
      </c>
      <c r="L92" s="68">
        <v>7632.3518368275854</v>
      </c>
      <c r="M92" s="68">
        <v>7600.8723790290132</v>
      </c>
      <c r="N92" s="68">
        <v>7508.599192312673</v>
      </c>
      <c r="O92" s="68">
        <v>7400.8650243016673</v>
      </c>
      <c r="P92" s="68">
        <v>7569.7168199915668</v>
      </c>
      <c r="Q92" s="68">
        <v>7397.0606473352955</v>
      </c>
      <c r="R92" s="68">
        <v>7380.9891073208037</v>
      </c>
      <c r="S92" s="68">
        <v>7406.8549181359467</v>
      </c>
      <c r="T92" s="68">
        <v>7300.7926268120973</v>
      </c>
      <c r="U92" s="68">
        <v>7183.3499005165977</v>
      </c>
      <c r="V92" s="68">
        <v>7396.8011018788975</v>
      </c>
      <c r="W92" s="68">
        <v>7381.9157448202777</v>
      </c>
      <c r="X92" s="68">
        <v>7271.7200806146757</v>
      </c>
    </row>
    <row r="93" spans="1:25" ht="15.75" outlineLevel="1" x14ac:dyDescent="0.25">
      <c r="B93" s="38" t="s">
        <v>1</v>
      </c>
      <c r="C93" s="23">
        <v>1476319.8265906568</v>
      </c>
      <c r="D93" s="69">
        <v>62541.479409538042</v>
      </c>
      <c r="E93" s="69">
        <v>63470.596164825154</v>
      </c>
      <c r="F93" s="69">
        <v>64736.256069973693</v>
      </c>
      <c r="G93" s="69">
        <v>64232.378323002471</v>
      </c>
      <c r="H93" s="69">
        <v>63482.147945895093</v>
      </c>
      <c r="I93" s="69">
        <v>61760.244410851075</v>
      </c>
      <c r="J93" s="69">
        <v>62561.792070032418</v>
      </c>
      <c r="K93" s="69">
        <v>65281.717103723902</v>
      </c>
      <c r="L93" s="69">
        <v>66641.526149664627</v>
      </c>
      <c r="M93" s="69">
        <v>67991.875793175321</v>
      </c>
      <c r="N93" s="69">
        <v>68719.076145622472</v>
      </c>
      <c r="O93" s="69">
        <v>69088.041425366289</v>
      </c>
      <c r="P93" s="69">
        <v>69774.701202102733</v>
      </c>
      <c r="Q93" s="69">
        <v>71578.997818164775</v>
      </c>
      <c r="R93" s="69">
        <v>73922.898059947256</v>
      </c>
      <c r="S93" s="69">
        <v>77845.903631518915</v>
      </c>
      <c r="T93" s="69">
        <v>78340.10410125996</v>
      </c>
      <c r="U93" s="69">
        <v>79059.229770762191</v>
      </c>
      <c r="V93" s="69">
        <v>80091.48452685152</v>
      </c>
      <c r="W93" s="69">
        <v>82028.420081440854</v>
      </c>
      <c r="X93" s="69">
        <v>83170.956386938167</v>
      </c>
    </row>
    <row r="94" spans="1:25" ht="15.75" x14ac:dyDescent="0.25">
      <c r="B94" s="37"/>
    </row>
    <row r="95" spans="1:25" ht="15.75" x14ac:dyDescent="0.25">
      <c r="B95" s="37" t="s">
        <v>55</v>
      </c>
      <c r="C95" s="23">
        <v>0</v>
      </c>
      <c r="D95" s="23">
        <v>0</v>
      </c>
      <c r="E95" s="23">
        <v>0</v>
      </c>
      <c r="F95" s="23">
        <v>0</v>
      </c>
      <c r="G95" s="23">
        <v>0</v>
      </c>
      <c r="H95" s="23">
        <v>0</v>
      </c>
      <c r="I95" s="23">
        <v>0</v>
      </c>
      <c r="J95" s="23">
        <v>0</v>
      </c>
      <c r="K95" s="23">
        <v>0</v>
      </c>
      <c r="L95" s="23">
        <v>0</v>
      </c>
      <c r="M95" s="23">
        <v>0</v>
      </c>
      <c r="N95" s="23">
        <v>0</v>
      </c>
      <c r="O95" s="23">
        <v>0</v>
      </c>
      <c r="P95" s="23">
        <v>0</v>
      </c>
      <c r="Q95" s="23">
        <v>0</v>
      </c>
      <c r="R95" s="23">
        <v>0</v>
      </c>
      <c r="S95" s="23">
        <v>0</v>
      </c>
      <c r="T95" s="23">
        <v>0</v>
      </c>
      <c r="U95" s="23">
        <v>0</v>
      </c>
      <c r="V95" s="23">
        <v>0</v>
      </c>
      <c r="W95" s="23">
        <v>0</v>
      </c>
      <c r="X95" s="23">
        <v>0</v>
      </c>
    </row>
    <row r="96" spans="1:25" x14ac:dyDescent="0.25">
      <c r="Y96" s="23"/>
    </row>
    <row r="97" spans="1:24" x14ac:dyDescent="0.25">
      <c r="A97" s="41">
        <v>13</v>
      </c>
      <c r="B97" s="70" t="s">
        <v>35</v>
      </c>
      <c r="C97" s="71">
        <v>43.192538423373527</v>
      </c>
      <c r="D97" s="71">
        <v>10.988924824393392</v>
      </c>
      <c r="E97" s="71">
        <v>10.050273659928436</v>
      </c>
      <c r="F97" s="71">
        <v>13.304577275518291</v>
      </c>
      <c r="G97" s="71">
        <v>0.64725853505434006</v>
      </c>
      <c r="H97" s="71">
        <v>6.6767775193169995E-2</v>
      </c>
      <c r="I97" s="71">
        <v>2.6172727969792606</v>
      </c>
      <c r="J97" s="71">
        <v>2.3773178471026704</v>
      </c>
      <c r="K97" s="71">
        <v>2.5823066917459498</v>
      </c>
      <c r="L97" s="71">
        <v>2.0218769144827</v>
      </c>
      <c r="M97" s="71">
        <v>2.0798643656503399</v>
      </c>
      <c r="N97" s="71">
        <v>2.4305721519976102</v>
      </c>
      <c r="O97" s="71">
        <v>2.4774588224637402</v>
      </c>
      <c r="P97" s="71">
        <v>2.5754454430074301</v>
      </c>
      <c r="Q97" s="71">
        <v>1.61096069230743</v>
      </c>
      <c r="R97" s="71">
        <v>2.03120677753718</v>
      </c>
      <c r="S97" s="71">
        <v>0.27145355685333</v>
      </c>
      <c r="T97" s="71">
        <v>8.3798086179330003E-2</v>
      </c>
      <c r="U97" s="71">
        <v>0</v>
      </c>
      <c r="V97" s="71">
        <v>0</v>
      </c>
      <c r="W97" s="71">
        <v>0</v>
      </c>
      <c r="X97" s="72">
        <v>0</v>
      </c>
    </row>
    <row r="98" spans="1:24" outlineLevel="1" x14ac:dyDescent="0.25">
      <c r="B98" s="73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  <c r="O98" s="74"/>
      <c r="P98" s="74"/>
      <c r="Q98" s="74"/>
      <c r="R98" s="74"/>
      <c r="S98" s="74"/>
      <c r="T98" s="74"/>
      <c r="U98" s="74"/>
      <c r="V98" s="74"/>
      <c r="W98" s="74"/>
      <c r="X98" s="74"/>
    </row>
    <row r="99" spans="1:24" outlineLevel="1" x14ac:dyDescent="0.25">
      <c r="B99" s="75"/>
      <c r="C99" s="75"/>
      <c r="D99" s="75"/>
      <c r="E99" s="75"/>
      <c r="F99" s="75"/>
      <c r="G99" s="75"/>
      <c r="H99" s="75"/>
      <c r="I99" s="75"/>
      <c r="J99" s="75"/>
      <c r="K99" s="75"/>
      <c r="L99" s="75"/>
      <c r="M99" s="75"/>
      <c r="N99" s="75"/>
      <c r="O99" s="75"/>
      <c r="P99" s="75"/>
      <c r="Q99" s="75"/>
      <c r="R99" s="75"/>
      <c r="S99" s="75"/>
      <c r="T99" s="75"/>
      <c r="U99" s="75"/>
      <c r="V99" s="75"/>
      <c r="W99" s="75"/>
      <c r="X99" s="75"/>
    </row>
    <row r="100" spans="1:24" outlineLevel="1" x14ac:dyDescent="0.25">
      <c r="B100" s="75" t="s">
        <v>65</v>
      </c>
      <c r="C100" s="44">
        <v>0</v>
      </c>
      <c r="D100" s="76">
        <v>0</v>
      </c>
      <c r="E100" s="76">
        <v>0</v>
      </c>
      <c r="F100" s="76">
        <v>0</v>
      </c>
      <c r="G100" s="76">
        <v>0</v>
      </c>
      <c r="H100" s="76">
        <v>0</v>
      </c>
      <c r="I100" s="76">
        <v>0</v>
      </c>
      <c r="J100" s="76">
        <v>0</v>
      </c>
      <c r="K100" s="76">
        <v>0</v>
      </c>
      <c r="L100" s="76">
        <v>0</v>
      </c>
      <c r="M100" s="76">
        <v>0</v>
      </c>
      <c r="N100" s="76">
        <v>0</v>
      </c>
      <c r="O100" s="76">
        <v>0</v>
      </c>
      <c r="P100" s="76">
        <v>0</v>
      </c>
      <c r="Q100" s="76">
        <v>0</v>
      </c>
      <c r="R100" s="76">
        <v>0</v>
      </c>
      <c r="S100" s="76">
        <v>0</v>
      </c>
      <c r="T100" s="76">
        <v>0</v>
      </c>
      <c r="U100" s="76">
        <v>0</v>
      </c>
      <c r="V100" s="76">
        <v>0</v>
      </c>
      <c r="W100" s="76">
        <v>0</v>
      </c>
      <c r="X100" s="76">
        <v>0</v>
      </c>
    </row>
    <row r="101" spans="1:24" outlineLevel="1" x14ac:dyDescent="0.25">
      <c r="B101" s="75" t="s">
        <v>66</v>
      </c>
      <c r="C101" s="44">
        <v>43.192538423373527</v>
      </c>
      <c r="D101" s="76">
        <v>10.988924824393392</v>
      </c>
      <c r="E101" s="76">
        <v>10.050273659928436</v>
      </c>
      <c r="F101" s="76">
        <v>13.304577275518291</v>
      </c>
      <c r="G101" s="76">
        <v>0.64725853505434006</v>
      </c>
      <c r="H101" s="76">
        <v>6.6767775193169995E-2</v>
      </c>
      <c r="I101" s="76">
        <v>2.6172727969792606</v>
      </c>
      <c r="J101" s="76">
        <v>2.3773178471026704</v>
      </c>
      <c r="K101" s="76">
        <v>2.5823066917459498</v>
      </c>
      <c r="L101" s="76">
        <v>2.0218769144827</v>
      </c>
      <c r="M101" s="76">
        <v>2.0798643656503399</v>
      </c>
      <c r="N101" s="76">
        <v>2.4305721519976102</v>
      </c>
      <c r="O101" s="76">
        <v>2.4774588224637402</v>
      </c>
      <c r="P101" s="76">
        <v>2.5754454430074301</v>
      </c>
      <c r="Q101" s="76">
        <v>1.61096069230743</v>
      </c>
      <c r="R101" s="76">
        <v>2.03120677753718</v>
      </c>
      <c r="S101" s="76">
        <v>0.27145355685333</v>
      </c>
      <c r="T101" s="76">
        <v>8.3798086179330003E-2</v>
      </c>
      <c r="U101" s="76">
        <v>0</v>
      </c>
      <c r="V101" s="76">
        <v>0</v>
      </c>
      <c r="W101" s="76">
        <v>0</v>
      </c>
      <c r="X101" s="76">
        <v>0</v>
      </c>
    </row>
    <row r="102" spans="1:24" outlineLevel="1" x14ac:dyDescent="0.25">
      <c r="B102" s="75" t="s">
        <v>69</v>
      </c>
      <c r="C102" s="44">
        <v>0</v>
      </c>
      <c r="D102" s="44">
        <v>0</v>
      </c>
      <c r="E102" s="44">
        <v>0</v>
      </c>
      <c r="F102" s="44">
        <v>0</v>
      </c>
      <c r="G102" s="44">
        <v>0</v>
      </c>
      <c r="H102" s="44">
        <v>0</v>
      </c>
      <c r="I102" s="44">
        <v>0</v>
      </c>
      <c r="J102" s="44">
        <v>0</v>
      </c>
      <c r="K102" s="44">
        <v>0</v>
      </c>
      <c r="L102" s="44">
        <v>0</v>
      </c>
      <c r="M102" s="44">
        <v>0</v>
      </c>
      <c r="N102" s="44">
        <v>0</v>
      </c>
      <c r="O102" s="44">
        <v>0</v>
      </c>
      <c r="P102" s="44">
        <v>0</v>
      </c>
      <c r="Q102" s="44">
        <v>0</v>
      </c>
      <c r="R102" s="44">
        <v>0</v>
      </c>
      <c r="S102" s="44">
        <v>0</v>
      </c>
      <c r="T102" s="44">
        <v>0</v>
      </c>
      <c r="U102" s="44">
        <v>0</v>
      </c>
      <c r="V102" s="44">
        <v>0</v>
      </c>
      <c r="W102" s="44">
        <v>0</v>
      </c>
      <c r="X102" s="44">
        <v>0</v>
      </c>
    </row>
    <row r="103" spans="1:24" outlineLevel="1" x14ac:dyDescent="0.25"/>
    <row r="105" spans="1:24" x14ac:dyDescent="0.25">
      <c r="B105" s="77" t="s">
        <v>111</v>
      </c>
    </row>
  </sheetData>
  <conditionalFormatting sqref="D82:X84">
    <cfRule type="colorScale" priority="5">
      <colorScale>
        <cfvo type="min"/>
        <cfvo type="max"/>
        <color rgb="FFFFEF9C"/>
        <color rgb="FF63BE7B"/>
      </colorScale>
    </cfRule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82:X92">
    <cfRule type="colorScale" priority="1">
      <colorScale>
        <cfvo type="min"/>
        <cfvo type="max"/>
        <color rgb="FFFFEF9C"/>
        <color rgb="FF63BE7B"/>
      </colorScale>
    </cfRule>
  </conditionalFormatting>
  <conditionalFormatting sqref="D93:X93">
    <cfRule type="colorScale" priority="2">
      <colorScale>
        <cfvo type="min"/>
        <cfvo type="max"/>
        <color rgb="FFFFEF9C"/>
        <color rgb="FF63BE7B"/>
      </colorScale>
    </cfRule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">
      <colorScale>
        <cfvo type="min"/>
        <cfvo type="max"/>
        <color rgb="FFFFEF9C"/>
        <color rgb="FF63BE7B"/>
      </colorScale>
    </cfRule>
  </conditionalFormatting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75B897-6EBB-4AAC-A7C7-3D473B5B5891}">
  <sheetPr codeName="Sheet4"/>
  <dimension ref="A1:Z105"/>
  <sheetViews>
    <sheetView showGridLines="0" zoomScaleNormal="100" workbookViewId="0"/>
  </sheetViews>
  <sheetFormatPr defaultColWidth="9.28515625" defaultRowHeight="15" outlineLevelRow="1" x14ac:dyDescent="0.25"/>
  <cols>
    <col min="1" max="1" width="4" style="41" bestFit="1" customWidth="1"/>
    <col min="2" max="2" width="43.42578125" style="10" bestFit="1" customWidth="1"/>
    <col min="3" max="3" width="19.42578125" style="10" customWidth="1"/>
    <col min="4" max="24" width="11.42578125" style="10" customWidth="1"/>
    <col min="25" max="25" width="3.7109375" style="10" customWidth="1"/>
    <col min="26" max="26" width="12.42578125" style="10" customWidth="1"/>
    <col min="27" max="27" width="7.42578125" style="10" customWidth="1"/>
    <col min="28" max="28" width="4.28515625" style="10" customWidth="1"/>
    <col min="29" max="29" width="18" style="10" customWidth="1"/>
    <col min="30" max="30" width="15.42578125" style="10" customWidth="1"/>
    <col min="31" max="31" width="3.28515625" style="10" customWidth="1"/>
    <col min="32" max="32" width="23.7109375" style="10" customWidth="1"/>
    <col min="33" max="34" width="13" style="10" customWidth="1"/>
    <col min="35" max="35" width="41.42578125" style="10" customWidth="1"/>
    <col min="36" max="36" width="35.28515625" style="10" customWidth="1"/>
    <col min="37" max="16384" width="9.28515625" style="10"/>
  </cols>
  <sheetData>
    <row r="1" spans="1:26" ht="21" thickBot="1" x14ac:dyDescent="0.35">
      <c r="C1" s="14" t="s">
        <v>0</v>
      </c>
      <c r="D1" s="78"/>
      <c r="F1" s="42" t="s">
        <v>119</v>
      </c>
    </row>
    <row r="2" spans="1:26" ht="15.75" thickBot="1" x14ac:dyDescent="0.3">
      <c r="C2" s="15">
        <v>6.3799999999999996E-2</v>
      </c>
    </row>
    <row r="4" spans="1:26" x14ac:dyDescent="0.25">
      <c r="Z4" s="10" t="s">
        <v>1</v>
      </c>
    </row>
    <row r="5" spans="1:26" x14ac:dyDescent="0.25">
      <c r="B5" s="1" t="s">
        <v>2</v>
      </c>
      <c r="C5" s="2" t="s">
        <v>3</v>
      </c>
      <c r="D5" s="3">
        <v>2025</v>
      </c>
      <c r="E5" s="3">
        <v>2026</v>
      </c>
      <c r="F5" s="3">
        <v>2027</v>
      </c>
      <c r="G5" s="3">
        <v>2028</v>
      </c>
      <c r="H5" s="3">
        <v>2029</v>
      </c>
      <c r="I5" s="3">
        <v>2030</v>
      </c>
      <c r="J5" s="3">
        <v>2031</v>
      </c>
      <c r="K5" s="3">
        <v>2032</v>
      </c>
      <c r="L5" s="3">
        <v>2033</v>
      </c>
      <c r="M5" s="3">
        <v>2034</v>
      </c>
      <c r="N5" s="3">
        <v>2035</v>
      </c>
      <c r="O5" s="3">
        <v>2036</v>
      </c>
      <c r="P5" s="3">
        <v>2037</v>
      </c>
      <c r="Q5" s="3">
        <v>2038</v>
      </c>
      <c r="R5" s="3">
        <v>2039</v>
      </c>
      <c r="S5" s="3">
        <v>2040</v>
      </c>
      <c r="T5" s="3">
        <v>2041</v>
      </c>
      <c r="U5" s="3">
        <v>2042</v>
      </c>
      <c r="V5" s="3">
        <v>2043</v>
      </c>
      <c r="W5" s="3">
        <v>2044</v>
      </c>
      <c r="X5" s="3">
        <v>2045</v>
      </c>
      <c r="Z5" s="23"/>
    </row>
    <row r="6" spans="1:26" x14ac:dyDescent="0.25">
      <c r="Z6" s="23"/>
    </row>
    <row r="7" spans="1:26" ht="15.75" x14ac:dyDescent="0.25">
      <c r="A7" s="41">
        <v>1</v>
      </c>
      <c r="B7" s="7" t="s">
        <v>76</v>
      </c>
      <c r="C7" s="8">
        <v>2901.5272671037283</v>
      </c>
      <c r="D7" s="8">
        <v>903.05093708378013</v>
      </c>
      <c r="E7" s="8">
        <v>873.21592734006435</v>
      </c>
      <c r="F7" s="8">
        <v>941.30063992427267</v>
      </c>
      <c r="G7" s="8">
        <v>963.7504271538113</v>
      </c>
      <c r="H7" s="8">
        <v>951.25505434379897</v>
      </c>
      <c r="I7" s="8">
        <v>-39.850945441404278</v>
      </c>
      <c r="J7" s="8">
        <v>-40.37975834278437</v>
      </c>
      <c r="K7" s="8">
        <v>-191.56259313985183</v>
      </c>
      <c r="L7" s="8">
        <v>-125.04555122846133</v>
      </c>
      <c r="M7" s="8">
        <v>-237.19342830314616</v>
      </c>
      <c r="N7" s="8">
        <v>-228.44005981646373</v>
      </c>
      <c r="O7" s="8">
        <v>-239.537336051088</v>
      </c>
      <c r="P7" s="8">
        <v>-161.48049119720716</v>
      </c>
      <c r="Q7" s="8">
        <v>-242.04947281580482</v>
      </c>
      <c r="R7" s="8">
        <v>-233.02260760558994</v>
      </c>
      <c r="S7" s="8">
        <v>-299.31973384337033</v>
      </c>
      <c r="T7" s="8">
        <v>-220.80339575108542</v>
      </c>
      <c r="U7" s="8">
        <v>310.99524879581304</v>
      </c>
      <c r="V7" s="8">
        <v>0.29702793840256825</v>
      </c>
      <c r="W7" s="8">
        <v>0.80113574938745957</v>
      </c>
      <c r="X7" s="8">
        <v>0.85358991521739069</v>
      </c>
      <c r="Y7" s="23"/>
      <c r="Z7" s="23">
        <v>2686.8346147082902</v>
      </c>
    </row>
    <row r="8" spans="1:26" ht="15.75" outlineLevel="1" x14ac:dyDescent="0.25">
      <c r="B8" s="4" t="s">
        <v>77</v>
      </c>
      <c r="C8" s="6">
        <v>178.31813857867684</v>
      </c>
      <c r="D8" s="43">
        <v>39.846015076627644</v>
      </c>
      <c r="E8" s="43">
        <v>38.121733053238344</v>
      </c>
      <c r="F8" s="43">
        <v>40.566426321681881</v>
      </c>
      <c r="G8" s="43">
        <v>41.994680281682555</v>
      </c>
      <c r="H8" s="43">
        <v>42.005169163222597</v>
      </c>
      <c r="I8" s="43">
        <v>7.184548882994104</v>
      </c>
      <c r="J8" s="43">
        <v>7.4961757409166623</v>
      </c>
      <c r="K8" s="43">
        <v>4.7461536331700012E-3</v>
      </c>
      <c r="L8" s="43">
        <v>4.77777438649E-3</v>
      </c>
      <c r="M8" s="43">
        <v>4.823647274230001E-3</v>
      </c>
      <c r="N8" s="43">
        <v>4.5913391911099992E-3</v>
      </c>
      <c r="O8" s="43">
        <v>4.6481796983499999E-3</v>
      </c>
      <c r="P8" s="43">
        <v>5.0813657341500004E-3</v>
      </c>
      <c r="Q8" s="43">
        <v>5.6239926015300007E-3</v>
      </c>
      <c r="R8" s="43">
        <v>6.3930075656700005E-3</v>
      </c>
      <c r="S8" s="43">
        <v>6.31765721567E-3</v>
      </c>
      <c r="T8" s="43">
        <v>6.9421886632700007E-3</v>
      </c>
      <c r="U8" s="43">
        <v>8.3538080114400025E-3</v>
      </c>
      <c r="V8" s="43">
        <v>9.3270199901699987E-3</v>
      </c>
      <c r="W8" s="43">
        <v>1.0487627633120002E-2</v>
      </c>
      <c r="X8" s="43">
        <v>1.1748118903659999E-2</v>
      </c>
      <c r="Y8" s="23"/>
      <c r="Z8" s="23">
        <v>217.30861040086583</v>
      </c>
    </row>
    <row r="9" spans="1:26" ht="15.75" outlineLevel="1" x14ac:dyDescent="0.25">
      <c r="B9" s="5" t="s">
        <v>78</v>
      </c>
      <c r="C9" s="44">
        <v>1048.8978061276036</v>
      </c>
      <c r="D9" s="45">
        <v>208.44721197611537</v>
      </c>
      <c r="E9" s="45">
        <v>226.5042297406431</v>
      </c>
      <c r="F9" s="45">
        <v>258.78892606187367</v>
      </c>
      <c r="G9" s="45">
        <v>240.01530796390426</v>
      </c>
      <c r="H9" s="45">
        <v>230.5324197647092</v>
      </c>
      <c r="I9" s="45">
        <v>65.886700934527298</v>
      </c>
      <c r="J9" s="45">
        <v>54.379079089950174</v>
      </c>
      <c r="K9" s="45">
        <v>8.3748480572120171E-2</v>
      </c>
      <c r="L9" s="45">
        <v>8.2690468824600002E-2</v>
      </c>
      <c r="M9" s="45">
        <v>7.7795329360840076E-2</v>
      </c>
      <c r="N9" s="45">
        <v>7.7683974342520334E-2</v>
      </c>
      <c r="O9" s="45">
        <v>7.188394707312018E-2</v>
      </c>
      <c r="P9" s="45">
        <v>7.7125491344720035E-2</v>
      </c>
      <c r="Q9" s="45">
        <v>8.1073963279399835E-2</v>
      </c>
      <c r="R9" s="45">
        <v>8.4669740664599785E-2</v>
      </c>
      <c r="S9" s="45">
        <v>7.7115373709919999E-2</v>
      </c>
      <c r="T9" s="45">
        <v>7.9761834519640265E-2</v>
      </c>
      <c r="U9" s="45">
        <v>9.2544343393319808E-2</v>
      </c>
      <c r="V9" s="45">
        <v>9.2356448944759972E-2</v>
      </c>
      <c r="W9" s="45">
        <v>8.6550405639880035E-2</v>
      </c>
      <c r="X9" s="45">
        <v>8.9856420239039808E-2</v>
      </c>
      <c r="Y9" s="23"/>
      <c r="Z9" s="23">
        <v>1285.7087317536311</v>
      </c>
    </row>
    <row r="10" spans="1:26" ht="15.75" outlineLevel="1" x14ac:dyDescent="0.25">
      <c r="B10" s="5" t="s">
        <v>79</v>
      </c>
      <c r="C10" s="44">
        <v>1396.6756205024067</v>
      </c>
      <c r="D10" s="45">
        <v>0</v>
      </c>
      <c r="E10" s="45">
        <v>0</v>
      </c>
      <c r="F10" s="45">
        <v>0</v>
      </c>
      <c r="G10" s="45">
        <v>0</v>
      </c>
      <c r="H10" s="45">
        <v>0</v>
      </c>
      <c r="I10" s="45">
        <v>222.0590738669535</v>
      </c>
      <c r="J10" s="45">
        <v>234.57818412562727</v>
      </c>
      <c r="K10" s="45">
        <v>227.73097444925898</v>
      </c>
      <c r="L10" s="45">
        <v>238.48890708382004</v>
      </c>
      <c r="M10" s="45">
        <v>193.46474537678048</v>
      </c>
      <c r="N10" s="45">
        <v>207.54871156064206</v>
      </c>
      <c r="O10" s="45">
        <v>201.1184255511007</v>
      </c>
      <c r="P10" s="45">
        <v>216.35268895429004</v>
      </c>
      <c r="Q10" s="45">
        <v>209.43074744206103</v>
      </c>
      <c r="R10" s="45">
        <v>225.10344858686278</v>
      </c>
      <c r="S10" s="45">
        <v>217.14386766495042</v>
      </c>
      <c r="T10" s="45">
        <v>233.71192084817397</v>
      </c>
      <c r="U10" s="45">
        <v>225.18527049919678</v>
      </c>
      <c r="V10" s="45">
        <v>0.42064992260928047</v>
      </c>
      <c r="W10" s="45">
        <v>0.42063292360543963</v>
      </c>
      <c r="X10" s="45">
        <v>0.42934316838504089</v>
      </c>
      <c r="Y10" s="23"/>
      <c r="Z10" s="23">
        <v>2853.1875920243174</v>
      </c>
    </row>
    <row r="11" spans="1:26" ht="15.75" outlineLevel="1" x14ac:dyDescent="0.25">
      <c r="B11" s="5" t="s">
        <v>80</v>
      </c>
      <c r="C11" s="44">
        <v>274.89715210994405</v>
      </c>
      <c r="D11" s="45">
        <v>0</v>
      </c>
      <c r="E11" s="45">
        <v>0</v>
      </c>
      <c r="F11" s="45">
        <v>0</v>
      </c>
      <c r="G11" s="45">
        <v>0</v>
      </c>
      <c r="H11" s="45">
        <v>0</v>
      </c>
      <c r="I11" s="45">
        <v>48.441820930638116</v>
      </c>
      <c r="J11" s="45">
        <v>49.3795835431821</v>
      </c>
      <c r="K11" s="45">
        <v>50.379916865533218</v>
      </c>
      <c r="L11" s="45">
        <v>43.90873939235086</v>
      </c>
      <c r="M11" s="45">
        <v>52.476560638761136</v>
      </c>
      <c r="N11" s="45">
        <v>53.489297483222686</v>
      </c>
      <c r="O11" s="45">
        <v>54.343507869085158</v>
      </c>
      <c r="P11" s="45">
        <v>46.812948277905413</v>
      </c>
      <c r="Q11" s="45">
        <v>56.336257245228985</v>
      </c>
      <c r="R11" s="45">
        <v>57.436279990597306</v>
      </c>
      <c r="S11" s="45">
        <v>6.0259124501884651</v>
      </c>
      <c r="T11" s="45">
        <v>5.3893127465550696</v>
      </c>
      <c r="U11" s="45">
        <v>2.5342714582276789</v>
      </c>
      <c r="V11" s="45">
        <v>1.6076798945909961E-2</v>
      </c>
      <c r="W11" s="45">
        <v>5.8690629978200006E-3</v>
      </c>
      <c r="X11" s="45">
        <v>6.8540206590399968E-3</v>
      </c>
      <c r="Y11" s="23"/>
      <c r="Z11" s="23">
        <v>526.983208774079</v>
      </c>
    </row>
    <row r="12" spans="1:26" ht="15.75" outlineLevel="1" x14ac:dyDescent="0.25">
      <c r="B12" s="5" t="s">
        <v>109</v>
      </c>
      <c r="C12" s="44">
        <v>-3842.9655461974344</v>
      </c>
      <c r="D12" s="45">
        <v>0</v>
      </c>
      <c r="E12" s="45">
        <v>0</v>
      </c>
      <c r="F12" s="45">
        <v>0</v>
      </c>
      <c r="G12" s="45">
        <v>0</v>
      </c>
      <c r="H12" s="45">
        <v>0</v>
      </c>
      <c r="I12" s="45">
        <v>-611.35585809395525</v>
      </c>
      <c r="J12" s="45">
        <v>-620.45028156857575</v>
      </c>
      <c r="K12" s="45">
        <v>-630.11096924096557</v>
      </c>
      <c r="L12" s="45">
        <v>-548.47717389526622</v>
      </c>
      <c r="M12" s="45">
        <v>-651.4003543958006</v>
      </c>
      <c r="N12" s="45">
        <v>-661.62196581426031</v>
      </c>
      <c r="O12" s="45">
        <v>-670.65773144581851</v>
      </c>
      <c r="P12" s="45">
        <v>-577.33600296394172</v>
      </c>
      <c r="Q12" s="45">
        <v>-691.76244922952355</v>
      </c>
      <c r="R12" s="45">
        <v>-704.00809227240848</v>
      </c>
      <c r="S12" s="45">
        <v>-715.12295541461162</v>
      </c>
      <c r="T12" s="45">
        <v>-631.75821420028421</v>
      </c>
      <c r="U12" s="45">
        <v>-0.70572827370191149</v>
      </c>
      <c r="V12" s="45">
        <v>-0.71901081501123132</v>
      </c>
      <c r="W12" s="45">
        <v>0</v>
      </c>
      <c r="X12" s="45">
        <v>0</v>
      </c>
      <c r="Z12" s="23">
        <v>-7715.4867876241251</v>
      </c>
    </row>
    <row r="13" spans="1:26" ht="15.75" outlineLevel="1" x14ac:dyDescent="0.25">
      <c r="B13" s="5" t="s">
        <v>31</v>
      </c>
      <c r="C13" s="44">
        <v>3741.0179212663816</v>
      </c>
      <c r="D13" s="45">
        <v>639.80106597996701</v>
      </c>
      <c r="E13" s="45">
        <v>592.60873696971282</v>
      </c>
      <c r="F13" s="45">
        <v>625.49365185791714</v>
      </c>
      <c r="G13" s="45">
        <v>665.66311508158446</v>
      </c>
      <c r="H13" s="45">
        <v>662.05627127312721</v>
      </c>
      <c r="I13" s="45">
        <v>219.89254853153795</v>
      </c>
      <c r="J13" s="45">
        <v>226.18856666747519</v>
      </c>
      <c r="K13" s="45">
        <v>155.26720750637628</v>
      </c>
      <c r="L13" s="45">
        <v>135.90462329605293</v>
      </c>
      <c r="M13" s="45">
        <v>162.83413648887773</v>
      </c>
      <c r="N13" s="45">
        <v>166.72500590756815</v>
      </c>
      <c r="O13" s="45">
        <v>170.00760369824314</v>
      </c>
      <c r="P13" s="45">
        <v>147.39058354467022</v>
      </c>
      <c r="Q13" s="45">
        <v>177.92000275187777</v>
      </c>
      <c r="R13" s="45">
        <v>182.38228498422822</v>
      </c>
      <c r="S13" s="45">
        <v>186.4995855481468</v>
      </c>
      <c r="T13" s="45">
        <v>165.87533221642681</v>
      </c>
      <c r="U13" s="45">
        <v>79.17599222568569</v>
      </c>
      <c r="V13" s="45">
        <v>0.46170095806367917</v>
      </c>
      <c r="W13" s="45">
        <v>0.26415510088119998</v>
      </c>
      <c r="X13" s="45">
        <v>0.30158312499061002</v>
      </c>
      <c r="Y13" s="23"/>
      <c r="Z13" s="23">
        <v>5362.7137537134104</v>
      </c>
    </row>
    <row r="14" spans="1:26" ht="15.75" outlineLevel="1" x14ac:dyDescent="0.25">
      <c r="B14" s="5" t="s">
        <v>60</v>
      </c>
      <c r="C14" s="44">
        <v>104.68617471614979</v>
      </c>
      <c r="D14" s="45">
        <v>14.956644051070002</v>
      </c>
      <c r="E14" s="45">
        <v>15.981227576469999</v>
      </c>
      <c r="F14" s="45">
        <v>16.451635682800003</v>
      </c>
      <c r="G14" s="45">
        <v>16.077323826640004</v>
      </c>
      <c r="H14" s="45">
        <v>16.661194142740008</v>
      </c>
      <c r="I14" s="45">
        <v>8.0402195059000015</v>
      </c>
      <c r="J14" s="45">
        <v>8.0489340586400004</v>
      </c>
      <c r="K14" s="45">
        <v>5.0817826457399988</v>
      </c>
      <c r="L14" s="45">
        <v>5.0418846513699966</v>
      </c>
      <c r="M14" s="45">
        <v>5.3488646115999963</v>
      </c>
      <c r="N14" s="45">
        <v>5.3366157328299986</v>
      </c>
      <c r="O14" s="45">
        <v>5.5743261495299992</v>
      </c>
      <c r="P14" s="45">
        <v>5.2170841327900064</v>
      </c>
      <c r="Q14" s="45">
        <v>5.9392710186700031</v>
      </c>
      <c r="R14" s="45">
        <v>5.9724083569000017</v>
      </c>
      <c r="S14" s="45">
        <v>6.0504228770300053</v>
      </c>
      <c r="T14" s="45">
        <v>5.8915486148600023</v>
      </c>
      <c r="U14" s="45">
        <v>4.7045447350000007</v>
      </c>
      <c r="V14" s="45">
        <v>1.592760486E-2</v>
      </c>
      <c r="W14" s="45">
        <v>1.3440628629999996E-2</v>
      </c>
      <c r="X14" s="45">
        <v>1.4205062040000004E-2</v>
      </c>
      <c r="Y14" s="23"/>
      <c r="Z14" s="23">
        <v>156.41950566611001</v>
      </c>
    </row>
    <row r="15" spans="1:26" x14ac:dyDescent="0.25">
      <c r="Y15" s="23"/>
      <c r="Z15" s="23"/>
    </row>
    <row r="16" spans="1:26" ht="15.75" x14ac:dyDescent="0.25">
      <c r="A16" s="41">
        <v>2</v>
      </c>
      <c r="B16" s="7" t="s">
        <v>110</v>
      </c>
      <c r="C16" s="8">
        <v>7614.1576212249129</v>
      </c>
      <c r="D16" s="8">
        <v>451.52850883187904</v>
      </c>
      <c r="E16" s="8">
        <v>553.09303198305952</v>
      </c>
      <c r="F16" s="8">
        <v>542.06093259279896</v>
      </c>
      <c r="G16" s="8">
        <v>564.30685004303655</v>
      </c>
      <c r="H16" s="8">
        <v>496.86630715067895</v>
      </c>
      <c r="I16" s="8">
        <v>714.98587159608849</v>
      </c>
      <c r="J16" s="8">
        <v>684.44151150895925</v>
      </c>
      <c r="K16" s="8">
        <v>633.10547286452118</v>
      </c>
      <c r="L16" s="8">
        <v>662.17255350615801</v>
      </c>
      <c r="M16" s="8">
        <v>679.12720404700576</v>
      </c>
      <c r="N16" s="8">
        <v>656.65012941178861</v>
      </c>
      <c r="O16" s="8">
        <v>655.15485560925879</v>
      </c>
      <c r="P16" s="8">
        <v>660.64883043618772</v>
      </c>
      <c r="Q16" s="8">
        <v>691.45217730401271</v>
      </c>
      <c r="R16" s="8">
        <v>771.27506170789479</v>
      </c>
      <c r="S16" s="8">
        <v>810.46727341998417</v>
      </c>
      <c r="T16" s="8">
        <v>865.25445152198859</v>
      </c>
      <c r="U16" s="8">
        <v>882.55802677560666</v>
      </c>
      <c r="V16" s="8">
        <v>991.89148830304566</v>
      </c>
      <c r="W16" s="8">
        <v>1098.2813282224849</v>
      </c>
      <c r="X16" s="8">
        <v>1180.2233874659221</v>
      </c>
      <c r="Y16" s="23"/>
      <c r="Z16" s="23">
        <v>15245.54525430236</v>
      </c>
    </row>
    <row r="17" spans="1:26" ht="15.75" outlineLevel="1" x14ac:dyDescent="0.25">
      <c r="B17" s="4" t="s">
        <v>81</v>
      </c>
      <c r="C17" s="6">
        <v>62.120375049334271</v>
      </c>
      <c r="D17" s="43">
        <v>5.8926333308858414</v>
      </c>
      <c r="E17" s="43">
        <v>6.042916499084023</v>
      </c>
      <c r="F17" s="43">
        <v>5.7634722247176384</v>
      </c>
      <c r="G17" s="43">
        <v>5.1952557708757894</v>
      </c>
      <c r="H17" s="43">
        <v>4.2018700398473809</v>
      </c>
      <c r="I17" s="43">
        <v>5.1450581658538797</v>
      </c>
      <c r="J17" s="43">
        <v>5.0264525030298364</v>
      </c>
      <c r="K17" s="43">
        <v>4.8028105346113996</v>
      </c>
      <c r="L17" s="43">
        <v>4.8403933559914725</v>
      </c>
      <c r="M17" s="43">
        <v>4.5798080056846606</v>
      </c>
      <c r="N17" s="43">
        <v>4.3046114298080882</v>
      </c>
      <c r="O17" s="43">
        <v>4.3281154683496998</v>
      </c>
      <c r="P17" s="43">
        <v>4.2589302033984513</v>
      </c>
      <c r="Q17" s="43">
        <v>4.9061578653262776</v>
      </c>
      <c r="R17" s="43">
        <v>5.5499385072614329</v>
      </c>
      <c r="S17" s="43">
        <v>6.0735106638166165</v>
      </c>
      <c r="T17" s="43">
        <v>6.2899891458313517</v>
      </c>
      <c r="U17" s="43">
        <v>6.4818286743428795</v>
      </c>
      <c r="V17" s="43">
        <v>7.5895822584742598</v>
      </c>
      <c r="W17" s="43">
        <v>8.7233733325911693</v>
      </c>
      <c r="X17" s="43">
        <v>9.0406901735270022</v>
      </c>
      <c r="Y17" s="23"/>
      <c r="Z17" s="23">
        <v>119.03739815330917</v>
      </c>
    </row>
    <row r="18" spans="1:26" ht="15.75" outlineLevel="1" x14ac:dyDescent="0.25">
      <c r="B18" s="5" t="s">
        <v>82</v>
      </c>
      <c r="C18" s="44">
        <v>1257.4651526713599</v>
      </c>
      <c r="D18" s="45">
        <v>82.065605801947186</v>
      </c>
      <c r="E18" s="45">
        <v>120.91309353985312</v>
      </c>
      <c r="F18" s="45">
        <v>140.25262104858362</v>
      </c>
      <c r="G18" s="45">
        <v>159.90479392461762</v>
      </c>
      <c r="H18" s="45">
        <v>121.30980156549795</v>
      </c>
      <c r="I18" s="45">
        <v>102.21523627347412</v>
      </c>
      <c r="J18" s="45">
        <v>112.98825760375274</v>
      </c>
      <c r="K18" s="45">
        <v>90.972777583884749</v>
      </c>
      <c r="L18" s="45">
        <v>86.165236564734727</v>
      </c>
      <c r="M18" s="45">
        <v>99.600510840430857</v>
      </c>
      <c r="N18" s="45">
        <v>95.86890254212895</v>
      </c>
      <c r="O18" s="45">
        <v>116.05399806115751</v>
      </c>
      <c r="P18" s="45">
        <v>111.44894805852097</v>
      </c>
      <c r="Q18" s="45">
        <v>96.855879185745749</v>
      </c>
      <c r="R18" s="45">
        <v>103.64906707109147</v>
      </c>
      <c r="S18" s="45">
        <v>86.177395819529451</v>
      </c>
      <c r="T18" s="45">
        <v>124.23145976135049</v>
      </c>
      <c r="U18" s="45">
        <v>109.31968188180709</v>
      </c>
      <c r="V18" s="45">
        <v>102.11079965529704</v>
      </c>
      <c r="W18" s="45">
        <v>95.186285864542739</v>
      </c>
      <c r="X18" s="45">
        <v>127.59296815633029</v>
      </c>
      <c r="Y18" s="23"/>
      <c r="Z18" s="23">
        <v>2284.8833208042788</v>
      </c>
    </row>
    <row r="19" spans="1:26" ht="15.75" outlineLevel="1" x14ac:dyDescent="0.25">
      <c r="B19" s="5" t="s">
        <v>83</v>
      </c>
      <c r="C19" s="44">
        <v>13.330054667557185</v>
      </c>
      <c r="D19" s="45">
        <v>1.0438780357555899</v>
      </c>
      <c r="E19" s="45">
        <v>0.8819726642354101</v>
      </c>
      <c r="F19" s="45">
        <v>0.89262650427268975</v>
      </c>
      <c r="G19" s="45">
        <v>0.61777619368684011</v>
      </c>
      <c r="H19" s="45">
        <v>0.35865692789452008</v>
      </c>
      <c r="I19" s="45">
        <v>1.5762776507508007</v>
      </c>
      <c r="J19" s="45">
        <v>1.5151207534971407</v>
      </c>
      <c r="K19" s="45">
        <v>1.3553006029241597</v>
      </c>
      <c r="L19" s="45">
        <v>1.3517324124397789</v>
      </c>
      <c r="M19" s="45">
        <v>1.3144404857580003</v>
      </c>
      <c r="N19" s="45">
        <v>1.2166539121715902</v>
      </c>
      <c r="O19" s="45">
        <v>1.1455669477638801</v>
      </c>
      <c r="P19" s="45">
        <v>1.0310298853297102</v>
      </c>
      <c r="Q19" s="45">
        <v>1.2971624902000696</v>
      </c>
      <c r="R19" s="45">
        <v>1.6247765638894702</v>
      </c>
      <c r="S19" s="45">
        <v>1.2827513125306094</v>
      </c>
      <c r="T19" s="45">
        <v>1.1379021349568399</v>
      </c>
      <c r="U19" s="45">
        <v>0.93259239157074991</v>
      </c>
      <c r="V19" s="45">
        <v>1.6677630656021196</v>
      </c>
      <c r="W19" s="45">
        <v>2.0701421744356496</v>
      </c>
      <c r="X19" s="45">
        <v>2.1800096578242596</v>
      </c>
      <c r="Y19" s="23"/>
      <c r="Z19" s="23">
        <v>26.49413276748988</v>
      </c>
    </row>
    <row r="20" spans="1:26" ht="15.75" outlineLevel="1" x14ac:dyDescent="0.25">
      <c r="B20" s="5" t="s">
        <v>84</v>
      </c>
      <c r="C20" s="44">
        <v>1956.4130788194429</v>
      </c>
      <c r="D20" s="45">
        <v>37.423381707151528</v>
      </c>
      <c r="E20" s="45">
        <v>76.884705148658753</v>
      </c>
      <c r="F20" s="45">
        <v>62.852913964717338</v>
      </c>
      <c r="G20" s="45">
        <v>73.489586365056837</v>
      </c>
      <c r="H20" s="45">
        <v>99.182972066221481</v>
      </c>
      <c r="I20" s="45">
        <v>235.17589167674794</v>
      </c>
      <c r="J20" s="45">
        <v>201.95265942272852</v>
      </c>
      <c r="K20" s="45">
        <v>200.04947234165382</v>
      </c>
      <c r="L20" s="45">
        <v>230.79023860133702</v>
      </c>
      <c r="M20" s="45">
        <v>241.9228613634595</v>
      </c>
      <c r="N20" s="45">
        <v>237.73704434086773</v>
      </c>
      <c r="O20" s="45">
        <v>223.78511504422613</v>
      </c>
      <c r="P20" s="45">
        <v>232.54838446124003</v>
      </c>
      <c r="Q20" s="45">
        <v>235.59385913088121</v>
      </c>
      <c r="R20" s="45">
        <v>245.0673910283333</v>
      </c>
      <c r="S20" s="45">
        <v>231.54874073970143</v>
      </c>
      <c r="T20" s="45">
        <v>240.0192707047369</v>
      </c>
      <c r="U20" s="45">
        <v>252.38274253008572</v>
      </c>
      <c r="V20" s="45">
        <v>235.71836147460357</v>
      </c>
      <c r="W20" s="45">
        <v>253.32756465603097</v>
      </c>
      <c r="X20" s="45">
        <v>244.98087093317298</v>
      </c>
      <c r="Y20" s="23"/>
      <c r="Z20" s="23">
        <v>4092.4340277016122</v>
      </c>
    </row>
    <row r="21" spans="1:26" ht="15.75" outlineLevel="1" x14ac:dyDescent="0.25">
      <c r="B21" s="5" t="s">
        <v>85</v>
      </c>
      <c r="C21" s="44">
        <v>0</v>
      </c>
      <c r="D21" s="45">
        <v>0</v>
      </c>
      <c r="E21" s="45">
        <v>0</v>
      </c>
      <c r="F21" s="45">
        <v>0</v>
      </c>
      <c r="G21" s="45">
        <v>0</v>
      </c>
      <c r="H21" s="45">
        <v>0</v>
      </c>
      <c r="I21" s="45">
        <v>0</v>
      </c>
      <c r="J21" s="45">
        <v>0</v>
      </c>
      <c r="K21" s="45">
        <v>0</v>
      </c>
      <c r="L21" s="45">
        <v>0</v>
      </c>
      <c r="M21" s="45">
        <v>0</v>
      </c>
      <c r="N21" s="45">
        <v>0</v>
      </c>
      <c r="O21" s="45">
        <v>0</v>
      </c>
      <c r="P21" s="45">
        <v>0</v>
      </c>
      <c r="Q21" s="45">
        <v>0</v>
      </c>
      <c r="R21" s="45">
        <v>0</v>
      </c>
      <c r="S21" s="45">
        <v>0</v>
      </c>
      <c r="T21" s="45">
        <v>0</v>
      </c>
      <c r="U21" s="45">
        <v>0</v>
      </c>
      <c r="V21" s="45">
        <v>0</v>
      </c>
      <c r="W21" s="45">
        <v>0</v>
      </c>
      <c r="X21" s="45">
        <v>0</v>
      </c>
      <c r="Y21" s="23"/>
      <c r="Z21" s="23">
        <v>0</v>
      </c>
    </row>
    <row r="22" spans="1:26" ht="15.75" outlineLevel="1" x14ac:dyDescent="0.25">
      <c r="B22" s="5" t="s">
        <v>86</v>
      </c>
      <c r="C22" s="44">
        <v>1.6816334795486965</v>
      </c>
      <c r="D22" s="45">
        <v>0</v>
      </c>
      <c r="E22" s="45">
        <v>0</v>
      </c>
      <c r="F22" s="45">
        <v>0</v>
      </c>
      <c r="G22" s="45">
        <v>0</v>
      </c>
      <c r="H22" s="45">
        <v>0.11919545183364007</v>
      </c>
      <c r="I22" s="45">
        <v>0.15857139129467984</v>
      </c>
      <c r="J22" s="45">
        <v>0.16202824085448009</v>
      </c>
      <c r="K22" s="45">
        <v>0.18511368831591968</v>
      </c>
      <c r="L22" s="45">
        <v>0.1891491679313598</v>
      </c>
      <c r="M22" s="45">
        <v>0.19327261559059955</v>
      </c>
      <c r="N22" s="45">
        <v>0.19748596258300041</v>
      </c>
      <c r="O22" s="45">
        <v>0.2017911588055997</v>
      </c>
      <c r="P22" s="45">
        <v>0.24896060223215971</v>
      </c>
      <c r="Q22" s="45">
        <v>0.25438792345511896</v>
      </c>
      <c r="R22" s="45">
        <v>0.25993359061487986</v>
      </c>
      <c r="S22" s="45">
        <v>0.26560013748996086</v>
      </c>
      <c r="T22" s="45">
        <v>0.27139023232775955</v>
      </c>
      <c r="U22" s="45">
        <v>0.27730652098968028</v>
      </c>
      <c r="V22" s="45">
        <v>0.28335180630119966</v>
      </c>
      <c r="W22" s="45">
        <v>0.28952889107688012</v>
      </c>
      <c r="X22" s="45">
        <v>0.29584062294696017</v>
      </c>
      <c r="Y22" s="23"/>
      <c r="Z22" s="23">
        <v>3.8529080046438779</v>
      </c>
    </row>
    <row r="23" spans="1:26" ht="15.75" outlineLevel="1" x14ac:dyDescent="0.25">
      <c r="B23" s="5" t="s">
        <v>8</v>
      </c>
      <c r="C23" s="44">
        <v>4216.9823599447127</v>
      </c>
      <c r="D23" s="45">
        <v>317.79782377544888</v>
      </c>
      <c r="E23" s="45">
        <v>340.15697978312824</v>
      </c>
      <c r="F23" s="45">
        <v>324.00621449553768</v>
      </c>
      <c r="G23" s="45">
        <v>317.91516996233958</v>
      </c>
      <c r="H23" s="45">
        <v>265.38199730314398</v>
      </c>
      <c r="I23" s="45">
        <v>363.98262432613706</v>
      </c>
      <c r="J23" s="45">
        <v>355.68257503158657</v>
      </c>
      <c r="K23" s="45">
        <v>325.94440476737111</v>
      </c>
      <c r="L23" s="45">
        <v>328.34750455154364</v>
      </c>
      <c r="M23" s="45">
        <v>320.99021150385215</v>
      </c>
      <c r="N23" s="45">
        <v>306.17598135802916</v>
      </c>
      <c r="O23" s="45">
        <v>298.16830060266591</v>
      </c>
      <c r="P23" s="45">
        <v>301.10081195032637</v>
      </c>
      <c r="Q23" s="45">
        <v>341.41768647373431</v>
      </c>
      <c r="R23" s="45">
        <v>402.49714815478433</v>
      </c>
      <c r="S23" s="45">
        <v>472.76937884970613</v>
      </c>
      <c r="T23" s="45">
        <v>482.28016486254529</v>
      </c>
      <c r="U23" s="45">
        <v>501.57170769816048</v>
      </c>
      <c r="V23" s="45">
        <v>633.47926737969749</v>
      </c>
      <c r="W23" s="45">
        <v>726.39696681960743</v>
      </c>
      <c r="X23" s="45">
        <v>783.2926765032006</v>
      </c>
      <c r="Y23" s="23"/>
      <c r="Z23" s="23">
        <v>8509.3555961525472</v>
      </c>
    </row>
    <row r="24" spans="1:26" ht="15.75" outlineLevel="1" x14ac:dyDescent="0.25">
      <c r="B24" s="5" t="s">
        <v>9</v>
      </c>
      <c r="C24" s="44">
        <v>106.16496659295686</v>
      </c>
      <c r="D24" s="45">
        <v>7.305186180689998</v>
      </c>
      <c r="E24" s="45">
        <v>8.2133643481000007</v>
      </c>
      <c r="F24" s="45">
        <v>8.2930843549700004</v>
      </c>
      <c r="G24" s="45">
        <v>7.1842678264600011</v>
      </c>
      <c r="H24" s="45">
        <v>6.3118137962399974</v>
      </c>
      <c r="I24" s="45">
        <v>6.73221211183</v>
      </c>
      <c r="J24" s="45">
        <v>7.1144179535100003</v>
      </c>
      <c r="K24" s="45">
        <v>9.7955933457599986</v>
      </c>
      <c r="L24" s="45">
        <v>10.488298852179996</v>
      </c>
      <c r="M24" s="45">
        <v>10.526099232230001</v>
      </c>
      <c r="N24" s="45">
        <v>11.149449866199996</v>
      </c>
      <c r="O24" s="45">
        <v>11.471968326290002</v>
      </c>
      <c r="P24" s="45">
        <v>10.011765275139997</v>
      </c>
      <c r="Q24" s="45">
        <v>11.127044234670004</v>
      </c>
      <c r="R24" s="45">
        <v>12.626806791919998</v>
      </c>
      <c r="S24" s="45">
        <v>12.349895897210008</v>
      </c>
      <c r="T24" s="45">
        <v>11.024274680240005</v>
      </c>
      <c r="U24" s="45">
        <v>11.592167078649998</v>
      </c>
      <c r="V24" s="45">
        <v>11.04236266307</v>
      </c>
      <c r="W24" s="45">
        <v>12.287466484199994</v>
      </c>
      <c r="X24" s="45">
        <v>12.840331418920005</v>
      </c>
      <c r="Y24" s="23"/>
      <c r="Z24" s="23">
        <v>209.48787071848002</v>
      </c>
    </row>
    <row r="25" spans="1:26" x14ac:dyDescent="0.25">
      <c r="Y25" s="23"/>
      <c r="Z25" s="23"/>
    </row>
    <row r="26" spans="1:26" ht="15.75" x14ac:dyDescent="0.25">
      <c r="A26" s="41">
        <v>3</v>
      </c>
      <c r="B26" s="7" t="s">
        <v>6</v>
      </c>
      <c r="C26" s="8">
        <v>188.39737821265305</v>
      </c>
      <c r="D26" s="8">
        <v>20.199869709999948</v>
      </c>
      <c r="E26" s="8">
        <v>23.239091355599946</v>
      </c>
      <c r="F26" s="8">
        <v>20.199869709999948</v>
      </c>
      <c r="G26" s="8">
        <v>31.461235571694466</v>
      </c>
      <c r="H26" s="8">
        <v>16.369918999999999</v>
      </c>
      <c r="I26" s="8">
        <v>78.60999000000001</v>
      </c>
      <c r="J26" s="8">
        <v>0.56235999999999997</v>
      </c>
      <c r="K26" s="8">
        <v>58.432220000000001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8">
        <v>17.105550000000001</v>
      </c>
      <c r="W26" s="8">
        <v>0</v>
      </c>
      <c r="X26" s="8">
        <v>0</v>
      </c>
      <c r="Y26" s="23"/>
      <c r="Z26" s="23">
        <v>266.18010534729433</v>
      </c>
    </row>
    <row r="27" spans="1:26" ht="15.75" outlineLevel="1" x14ac:dyDescent="0.25">
      <c r="B27" s="4" t="s">
        <v>5</v>
      </c>
      <c r="C27" s="6">
        <v>69.433118510922611</v>
      </c>
      <c r="D27" s="43">
        <v>20.199869709999948</v>
      </c>
      <c r="E27" s="43">
        <v>20.199869709999948</v>
      </c>
      <c r="F27" s="43">
        <v>20.199869709999948</v>
      </c>
      <c r="G27" s="43">
        <v>20.255211818794468</v>
      </c>
      <c r="H27" s="43">
        <v>0</v>
      </c>
      <c r="I27" s="43">
        <v>0</v>
      </c>
      <c r="J27" s="43">
        <v>0</v>
      </c>
      <c r="K27" s="43">
        <v>0</v>
      </c>
      <c r="L27" s="43">
        <v>0</v>
      </c>
      <c r="M27" s="43">
        <v>0</v>
      </c>
      <c r="N27" s="43">
        <v>0</v>
      </c>
      <c r="O27" s="43">
        <v>0</v>
      </c>
      <c r="P27" s="43">
        <v>0</v>
      </c>
      <c r="Q27" s="43">
        <v>0</v>
      </c>
      <c r="R27" s="43">
        <v>0</v>
      </c>
      <c r="S27" s="43">
        <v>0</v>
      </c>
      <c r="T27" s="43">
        <v>0</v>
      </c>
      <c r="U27" s="43">
        <v>0</v>
      </c>
      <c r="V27" s="43">
        <v>0</v>
      </c>
      <c r="W27" s="43">
        <v>0</v>
      </c>
      <c r="X27" s="43">
        <v>0</v>
      </c>
      <c r="Y27" s="23"/>
      <c r="Z27" s="23">
        <v>80.854820948794313</v>
      </c>
    </row>
    <row r="28" spans="1:26" ht="15.75" outlineLevel="1" x14ac:dyDescent="0.25">
      <c r="B28" s="46" t="s">
        <v>6</v>
      </c>
      <c r="C28" s="44">
        <v>118.96425970173048</v>
      </c>
      <c r="D28" s="45">
        <v>0</v>
      </c>
      <c r="E28" s="45">
        <v>3.0392216455999996</v>
      </c>
      <c r="F28" s="45">
        <v>0</v>
      </c>
      <c r="G28" s="45">
        <v>11.2060237529</v>
      </c>
      <c r="H28" s="45">
        <v>16.369918999999999</v>
      </c>
      <c r="I28" s="45">
        <v>78.60999000000001</v>
      </c>
      <c r="J28" s="45">
        <v>0.56235999999999997</v>
      </c>
      <c r="K28" s="45">
        <v>58.432220000000001</v>
      </c>
      <c r="L28" s="45">
        <v>0</v>
      </c>
      <c r="M28" s="45">
        <v>0</v>
      </c>
      <c r="N28" s="45">
        <v>0</v>
      </c>
      <c r="O28" s="45">
        <v>0</v>
      </c>
      <c r="P28" s="45">
        <v>0</v>
      </c>
      <c r="Q28" s="45">
        <v>0</v>
      </c>
      <c r="R28" s="45">
        <v>0</v>
      </c>
      <c r="S28" s="45">
        <v>0</v>
      </c>
      <c r="T28" s="45">
        <v>0</v>
      </c>
      <c r="U28" s="45">
        <v>0</v>
      </c>
      <c r="V28" s="45">
        <v>17.105550000000001</v>
      </c>
      <c r="W28" s="45">
        <v>0</v>
      </c>
      <c r="X28" s="45">
        <v>0</v>
      </c>
      <c r="Y28" s="23"/>
      <c r="Z28" s="23">
        <v>185.3252843985</v>
      </c>
    </row>
    <row r="29" spans="1:26" x14ac:dyDescent="0.25">
      <c r="Y29" s="23"/>
      <c r="Z29" s="23"/>
    </row>
    <row r="30" spans="1:26" ht="15.75" x14ac:dyDescent="0.25">
      <c r="A30" s="41">
        <v>4</v>
      </c>
      <c r="B30" s="7" t="s">
        <v>61</v>
      </c>
      <c r="C30" s="8">
        <v>41.851073400527007</v>
      </c>
      <c r="D30" s="8">
        <v>11.270131051571282</v>
      </c>
      <c r="E30" s="8">
        <v>10.149940723542919</v>
      </c>
      <c r="F30" s="8">
        <v>13.347504106845179</v>
      </c>
      <c r="G30" s="8">
        <v>0.67446337558127989</v>
      </c>
      <c r="H30" s="8">
        <v>6.6553533509949997E-2</v>
      </c>
      <c r="I30" s="8">
        <v>1.7189694399442501</v>
      </c>
      <c r="J30" s="8">
        <v>1.1346773333076701</v>
      </c>
      <c r="K30" s="8">
        <v>3.302885787829859</v>
      </c>
      <c r="L30" s="8">
        <v>2.18837667960659</v>
      </c>
      <c r="M30" s="8">
        <v>1.9195384286719497</v>
      </c>
      <c r="N30" s="8">
        <v>2.2422004947488596</v>
      </c>
      <c r="O30" s="8">
        <v>2.10125831575355</v>
      </c>
      <c r="P30" s="8">
        <v>2.3190954197894498</v>
      </c>
      <c r="Q30" s="8">
        <v>0.94954565085413001</v>
      </c>
      <c r="R30" s="8">
        <v>1.76684950333663</v>
      </c>
      <c r="S30" s="8">
        <v>0.27901130956665005</v>
      </c>
      <c r="T30" s="8">
        <v>7.234565404835E-2</v>
      </c>
      <c r="U30" s="8">
        <v>0</v>
      </c>
      <c r="V30" s="8">
        <v>0</v>
      </c>
      <c r="W30" s="8">
        <v>0</v>
      </c>
      <c r="X30" s="8">
        <v>0</v>
      </c>
      <c r="Y30" s="23"/>
      <c r="Z30" s="23">
        <v>55.503346808508546</v>
      </c>
    </row>
    <row r="31" spans="1:26" ht="15.75" outlineLevel="1" x14ac:dyDescent="0.25">
      <c r="B31" s="4" t="s">
        <v>120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  <c r="X31" s="6">
        <v>0</v>
      </c>
      <c r="Y31" s="23"/>
      <c r="Z31" s="23">
        <v>0</v>
      </c>
    </row>
    <row r="32" spans="1:26" ht="15.75" outlineLevel="1" x14ac:dyDescent="0.25">
      <c r="B32" s="5" t="s">
        <v>68</v>
      </c>
      <c r="C32" s="44">
        <v>41.851073400527007</v>
      </c>
      <c r="D32" s="44">
        <v>11.270131051571282</v>
      </c>
      <c r="E32" s="44">
        <v>10.149940723542919</v>
      </c>
      <c r="F32" s="44">
        <v>13.347504106845179</v>
      </c>
      <c r="G32" s="44">
        <v>0.67446337558127989</v>
      </c>
      <c r="H32" s="44">
        <v>6.6553533509949997E-2</v>
      </c>
      <c r="I32" s="44">
        <v>1.7189694399442501</v>
      </c>
      <c r="J32" s="44">
        <v>1.1346773333076701</v>
      </c>
      <c r="K32" s="44">
        <v>3.302885787829859</v>
      </c>
      <c r="L32" s="44">
        <v>2.18837667960659</v>
      </c>
      <c r="M32" s="44">
        <v>1.9195384286719497</v>
      </c>
      <c r="N32" s="44">
        <v>2.2422004947488596</v>
      </c>
      <c r="O32" s="44">
        <v>2.10125831575355</v>
      </c>
      <c r="P32" s="44">
        <v>2.3190954197894498</v>
      </c>
      <c r="Q32" s="44">
        <v>0.94954565085413001</v>
      </c>
      <c r="R32" s="44">
        <v>1.76684950333663</v>
      </c>
      <c r="S32" s="44">
        <v>0.27901130956665005</v>
      </c>
      <c r="T32" s="44">
        <v>7.234565404835E-2</v>
      </c>
      <c r="U32" s="44">
        <v>0</v>
      </c>
      <c r="V32" s="44">
        <v>0</v>
      </c>
      <c r="W32" s="44">
        <v>0</v>
      </c>
      <c r="X32" s="44">
        <v>0</v>
      </c>
      <c r="Y32" s="23"/>
      <c r="Z32" s="23">
        <v>0</v>
      </c>
    </row>
    <row r="33" spans="1:26" ht="15.75" x14ac:dyDescent="0.25">
      <c r="B33" s="37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</row>
    <row r="34" spans="1:26" ht="15.75" x14ac:dyDescent="0.25">
      <c r="A34" s="41">
        <v>5</v>
      </c>
      <c r="B34" s="7" t="s">
        <v>62</v>
      </c>
      <c r="C34" s="8">
        <v>-8584.4265611112241</v>
      </c>
      <c r="D34" s="8">
        <v>-223.07698473944197</v>
      </c>
      <c r="E34" s="8">
        <v>-353.48295245860857</v>
      </c>
      <c r="F34" s="8">
        <v>-397.91455721167216</v>
      </c>
      <c r="G34" s="8">
        <v>-455.94927882751369</v>
      </c>
      <c r="H34" s="8">
        <v>-583.34870429900468</v>
      </c>
      <c r="I34" s="8">
        <v>-1004.8692350006138</v>
      </c>
      <c r="J34" s="8">
        <v>-904.63949917781417</v>
      </c>
      <c r="K34" s="8">
        <v>-1231.0698385312992</v>
      </c>
      <c r="L34" s="8">
        <v>-1319.5549802731227</v>
      </c>
      <c r="M34" s="8">
        <v>-1403.1779371415555</v>
      </c>
      <c r="N34" s="8">
        <v>-1260.9512597666946</v>
      </c>
      <c r="O34" s="8">
        <v>-1249.2665480824583</v>
      </c>
      <c r="P34" s="8">
        <v>-1336.4718261991068</v>
      </c>
      <c r="Q34" s="8">
        <v>-1378.1697639412751</v>
      </c>
      <c r="R34" s="8">
        <v>-1344.7199501044772</v>
      </c>
      <c r="S34" s="8">
        <v>-882.72237545036614</v>
      </c>
      <c r="T34" s="8">
        <v>-542.95023669776697</v>
      </c>
      <c r="U34" s="8">
        <v>-119.60153436128388</v>
      </c>
      <c r="V34" s="8">
        <v>20.692289553056131</v>
      </c>
      <c r="W34" s="8">
        <v>118.54392611199015</v>
      </c>
      <c r="X34" s="8">
        <v>200.54016325583862</v>
      </c>
      <c r="Y34" s="23"/>
      <c r="Z34" s="23">
        <v>0</v>
      </c>
    </row>
    <row r="35" spans="1:26" ht="15.75" outlineLevel="1" x14ac:dyDescent="0.25">
      <c r="B35" s="4" t="s">
        <v>87</v>
      </c>
      <c r="C35" s="6">
        <v>-4301.972757456082</v>
      </c>
      <c r="D35" s="43">
        <v>-0.43821041522671111</v>
      </c>
      <c r="E35" s="43">
        <v>-94.934350908285637</v>
      </c>
      <c r="F35" s="43">
        <v>-113.6745924963447</v>
      </c>
      <c r="G35" s="43">
        <v>-152.40549224878299</v>
      </c>
      <c r="H35" s="43">
        <v>-175.29689263939852</v>
      </c>
      <c r="I35" s="43">
        <v>-385.47556582873398</v>
      </c>
      <c r="J35" s="43">
        <v>-500.46504224530372</v>
      </c>
      <c r="K35" s="43">
        <v>-617.2605407851371</v>
      </c>
      <c r="L35" s="43">
        <v>-676.15285988399569</v>
      </c>
      <c r="M35" s="43">
        <v>-749.41410540925995</v>
      </c>
      <c r="N35" s="43">
        <v>-706.31667707569454</v>
      </c>
      <c r="O35" s="43">
        <v>-707.09448419701801</v>
      </c>
      <c r="P35" s="43">
        <v>-720.71402537243159</v>
      </c>
      <c r="Q35" s="43">
        <v>-748.07156786121118</v>
      </c>
      <c r="R35" s="43">
        <v>-814.94700259712783</v>
      </c>
      <c r="S35" s="43">
        <v>-597.52542611746401</v>
      </c>
      <c r="T35" s="43">
        <v>-382.59806561093393</v>
      </c>
      <c r="U35" s="43">
        <v>-197.20864202343992</v>
      </c>
      <c r="V35" s="43">
        <v>-102.04316168946917</v>
      </c>
      <c r="W35" s="43">
        <v>-46.675608859943281</v>
      </c>
      <c r="X35" s="43">
        <v>7.9549351879478545</v>
      </c>
      <c r="Y35" s="23"/>
      <c r="Z35" s="23">
        <v>-8480.7573790772531</v>
      </c>
    </row>
    <row r="36" spans="1:26" ht="15.75" outlineLevel="1" x14ac:dyDescent="0.25">
      <c r="B36" s="5" t="s">
        <v>88</v>
      </c>
      <c r="C36" s="44">
        <v>-6263.8947093941724</v>
      </c>
      <c r="D36" s="45">
        <v>-487.28120174087223</v>
      </c>
      <c r="E36" s="45">
        <v>-521.99812038282198</v>
      </c>
      <c r="F36" s="45">
        <v>-541.34055156118154</v>
      </c>
      <c r="G36" s="45">
        <v>-559.61769656097169</v>
      </c>
      <c r="H36" s="45">
        <v>-660.04825680528381</v>
      </c>
      <c r="I36" s="45">
        <v>-868.97345898325193</v>
      </c>
      <c r="J36" s="45">
        <v>-652.95687498293375</v>
      </c>
      <c r="K36" s="45">
        <v>-717.25715881436111</v>
      </c>
      <c r="L36" s="45">
        <v>-740.68174225103178</v>
      </c>
      <c r="M36" s="45">
        <v>-745.76958631443927</v>
      </c>
      <c r="N36" s="45">
        <v>-642.1094240836178</v>
      </c>
      <c r="O36" s="45">
        <v>-616.15518264653099</v>
      </c>
      <c r="P36" s="45">
        <v>-664.53735655154196</v>
      </c>
      <c r="Q36" s="45">
        <v>-676.64860389227306</v>
      </c>
      <c r="R36" s="45">
        <v>-570.65752078969479</v>
      </c>
      <c r="S36" s="45">
        <v>-319.88182724230751</v>
      </c>
      <c r="T36" s="45">
        <v>-226.23782663035178</v>
      </c>
      <c r="U36" s="45">
        <v>-118.47978988339193</v>
      </c>
      <c r="V36" s="45">
        <v>-67.781158217871138</v>
      </c>
      <c r="W36" s="45">
        <v>-22.083497006921512</v>
      </c>
      <c r="X36" s="45">
        <v>13.757170729599469</v>
      </c>
      <c r="Y36" s="23"/>
      <c r="Z36" s="23">
        <v>-10406.739664612049</v>
      </c>
    </row>
    <row r="37" spans="1:26" ht="15.75" outlineLevel="1" x14ac:dyDescent="0.25">
      <c r="B37" s="5" t="s">
        <v>89</v>
      </c>
      <c r="C37" s="44">
        <v>1.2596773298915608E-2</v>
      </c>
      <c r="D37" s="45">
        <v>0</v>
      </c>
      <c r="E37" s="45">
        <v>0</v>
      </c>
      <c r="F37" s="45">
        <v>0</v>
      </c>
      <c r="G37" s="45">
        <v>0</v>
      </c>
      <c r="H37" s="45">
        <v>0</v>
      </c>
      <c r="I37" s="45">
        <v>9.9345890700999989E-4</v>
      </c>
      <c r="J37" s="45">
        <v>1.7203831155899985E-3</v>
      </c>
      <c r="K37" s="45">
        <v>2.6903601718600021E-3</v>
      </c>
      <c r="L37" s="45">
        <v>2.654840259180002E-3</v>
      </c>
      <c r="M37" s="45">
        <v>2.7057880623400023E-3</v>
      </c>
      <c r="N37" s="45">
        <v>2.0499195904999986E-3</v>
      </c>
      <c r="O37" s="45">
        <v>1.8363162588599989E-3</v>
      </c>
      <c r="P37" s="45">
        <v>1.7703049814800007E-3</v>
      </c>
      <c r="Q37" s="45">
        <v>1.98603889438E-3</v>
      </c>
      <c r="R37" s="45">
        <v>1.8943252517299996E-3</v>
      </c>
      <c r="S37" s="45">
        <v>1.36672364993E-3</v>
      </c>
      <c r="T37" s="45">
        <v>1.0600349180100001E-3</v>
      </c>
      <c r="U37" s="45">
        <v>5.585666040399998E-4</v>
      </c>
      <c r="V37" s="45">
        <v>1.0016572651100001E-3</v>
      </c>
      <c r="W37" s="45">
        <v>9.6155198412000006E-4</v>
      </c>
      <c r="X37" s="45">
        <v>8.6508940844000045E-4</v>
      </c>
      <c r="Y37" s="23"/>
      <c r="Z37" s="23">
        <v>2.6115359322579999E-2</v>
      </c>
    </row>
    <row r="38" spans="1:26" ht="15.75" outlineLevel="1" x14ac:dyDescent="0.25">
      <c r="B38" s="5" t="s">
        <v>90</v>
      </c>
      <c r="C38" s="44">
        <v>0</v>
      </c>
      <c r="D38" s="45">
        <v>0</v>
      </c>
      <c r="E38" s="45">
        <v>0</v>
      </c>
      <c r="F38" s="45">
        <v>0</v>
      </c>
      <c r="G38" s="45">
        <v>0</v>
      </c>
      <c r="H38" s="45">
        <v>0</v>
      </c>
      <c r="I38" s="45">
        <v>0</v>
      </c>
      <c r="J38" s="45">
        <v>0</v>
      </c>
      <c r="K38" s="45">
        <v>0</v>
      </c>
      <c r="L38" s="45">
        <v>0</v>
      </c>
      <c r="M38" s="45">
        <v>0</v>
      </c>
      <c r="N38" s="45">
        <v>0</v>
      </c>
      <c r="O38" s="45">
        <v>0</v>
      </c>
      <c r="P38" s="45">
        <v>0</v>
      </c>
      <c r="Q38" s="45">
        <v>0</v>
      </c>
      <c r="R38" s="45">
        <v>0</v>
      </c>
      <c r="S38" s="45">
        <v>0</v>
      </c>
      <c r="T38" s="45">
        <v>0</v>
      </c>
      <c r="U38" s="45">
        <v>0</v>
      </c>
      <c r="V38" s="45">
        <v>0</v>
      </c>
      <c r="W38" s="45">
        <v>0</v>
      </c>
      <c r="X38" s="45">
        <v>0</v>
      </c>
      <c r="Y38" s="23"/>
      <c r="Z38" s="23">
        <v>0</v>
      </c>
    </row>
    <row r="39" spans="1:26" ht="15.75" outlineLevel="1" x14ac:dyDescent="0.25">
      <c r="B39" s="5" t="s">
        <v>91</v>
      </c>
      <c r="C39" s="44">
        <v>2567.7950299798545</v>
      </c>
      <c r="D39" s="45">
        <v>254.21449505495318</v>
      </c>
      <c r="E39" s="45">
        <v>253.03161512462364</v>
      </c>
      <c r="F39" s="45">
        <v>246.96049017850029</v>
      </c>
      <c r="G39" s="45">
        <v>245.89656030413857</v>
      </c>
      <c r="H39" s="45">
        <v>241.80859943444543</v>
      </c>
      <c r="I39" s="45">
        <v>239.3990188536896</v>
      </c>
      <c r="J39" s="45">
        <v>238.59971867856427</v>
      </c>
      <c r="K39" s="45">
        <v>234.2031177361111</v>
      </c>
      <c r="L39" s="45">
        <v>227.3696301146619</v>
      </c>
      <c r="M39" s="45">
        <v>226.60754586341187</v>
      </c>
      <c r="N39" s="45">
        <v>225.44911327655373</v>
      </c>
      <c r="O39" s="45">
        <v>216.50617283542607</v>
      </c>
      <c r="P39" s="45">
        <v>195.27034015964585</v>
      </c>
      <c r="Q39" s="45">
        <v>193.70445034561786</v>
      </c>
      <c r="R39" s="45">
        <v>190.4477900352926</v>
      </c>
      <c r="S39" s="45">
        <v>189.02171514420525</v>
      </c>
      <c r="T39" s="45">
        <v>187.6963324203287</v>
      </c>
      <c r="U39" s="45">
        <v>186.89388847088003</v>
      </c>
      <c r="V39" s="45">
        <v>181.21857244314819</v>
      </c>
      <c r="W39" s="45">
        <v>179.35143847334575</v>
      </c>
      <c r="X39" s="45">
        <v>178.67152822938044</v>
      </c>
      <c r="Y39" s="23"/>
      <c r="Z39" s="23">
        <v>4532.3221331769255</v>
      </c>
    </row>
    <row r="40" spans="1:26" ht="15.75" outlineLevel="1" x14ac:dyDescent="0.25">
      <c r="B40" s="5" t="s">
        <v>92</v>
      </c>
      <c r="C40" s="44">
        <v>-588.51092151272167</v>
      </c>
      <c r="D40" s="45">
        <v>10.235146797715243</v>
      </c>
      <c r="E40" s="45">
        <v>10.22635910007306</v>
      </c>
      <c r="F40" s="45">
        <v>10.138256567969</v>
      </c>
      <c r="G40" s="45">
        <v>10.177103924051345</v>
      </c>
      <c r="H40" s="45">
        <v>10.187781936886616</v>
      </c>
      <c r="I40" s="45">
        <v>10.179415020537835</v>
      </c>
      <c r="J40" s="45">
        <v>10.178856585075909</v>
      </c>
      <c r="K40" s="45">
        <v>-131.03776833191668</v>
      </c>
      <c r="L40" s="45">
        <v>-131.07008711446204</v>
      </c>
      <c r="M40" s="45">
        <v>-134.67291646809966</v>
      </c>
      <c r="N40" s="45">
        <v>-138.70032459635766</v>
      </c>
      <c r="O40" s="45">
        <v>-142.54675041762292</v>
      </c>
      <c r="P40" s="45">
        <v>-146.49562908243522</v>
      </c>
      <c r="Q40" s="45">
        <v>-147.15881363097446</v>
      </c>
      <c r="R40" s="45">
        <v>-150.89905045950232</v>
      </c>
      <c r="S40" s="45">
        <v>-154.64542552536744</v>
      </c>
      <c r="T40" s="45">
        <v>-121.81497081979069</v>
      </c>
      <c r="U40" s="45">
        <v>9.1924188536748712</v>
      </c>
      <c r="V40" s="45">
        <v>9.2969275451328031</v>
      </c>
      <c r="W40" s="45">
        <v>7.9501912926453491</v>
      </c>
      <c r="X40" s="45">
        <v>0.15566401950240977</v>
      </c>
      <c r="Y40" s="23"/>
      <c r="Z40" s="23">
        <v>-1301.1236148032649</v>
      </c>
    </row>
    <row r="41" spans="1:26" ht="15.75" outlineLevel="1" x14ac:dyDescent="0.25">
      <c r="B41" s="5" t="s">
        <v>8</v>
      </c>
      <c r="C41" s="44">
        <v>3.2541007646696443E-2</v>
      </c>
      <c r="D41" s="45">
        <v>6.7855639885499907E-3</v>
      </c>
      <c r="E41" s="45">
        <v>5.5446078023699951E-3</v>
      </c>
      <c r="F41" s="45">
        <v>1.8400993846999993E-3</v>
      </c>
      <c r="G41" s="45">
        <v>2.4575405105000005E-4</v>
      </c>
      <c r="H41" s="45">
        <v>6.377434560000001E-5</v>
      </c>
      <c r="I41" s="45">
        <v>3.6247823775000003E-4</v>
      </c>
      <c r="J41" s="45">
        <v>2.1224036674999981E-3</v>
      </c>
      <c r="K41" s="45">
        <v>5.1367763422199945E-3</v>
      </c>
      <c r="L41" s="45">
        <v>4.8229482539500004E-3</v>
      </c>
      <c r="M41" s="45">
        <v>4.5602232098600039E-3</v>
      </c>
      <c r="N41" s="45">
        <v>3.9422230782700015E-3</v>
      </c>
      <c r="O41" s="45">
        <v>3.8102997316600056E-3</v>
      </c>
      <c r="P41" s="45">
        <v>3.0743426747200028E-3</v>
      </c>
      <c r="Q41" s="45">
        <v>2.7850586714900007E-3</v>
      </c>
      <c r="R41" s="45">
        <v>3.392416172439999E-3</v>
      </c>
      <c r="S41" s="45">
        <v>1.3845271019599992E-3</v>
      </c>
      <c r="T41" s="45">
        <v>3.2339080625800004E-3</v>
      </c>
      <c r="U41" s="45">
        <v>3.1654389060000002E-5</v>
      </c>
      <c r="V41" s="45">
        <v>1.0781485034E-4</v>
      </c>
      <c r="W41" s="45">
        <v>4.4066087972000002E-4</v>
      </c>
      <c r="X41" s="45">
        <v>0</v>
      </c>
      <c r="Y41" s="23"/>
      <c r="Z41" s="23">
        <v>5.3687534895789993E-2</v>
      </c>
    </row>
    <row r="42" spans="1:26" ht="15.75" outlineLevel="1" x14ac:dyDescent="0.25">
      <c r="B42" s="5" t="s">
        <v>9</v>
      </c>
      <c r="C42" s="44">
        <v>0</v>
      </c>
      <c r="D42" s="45">
        <v>0</v>
      </c>
      <c r="E42" s="45">
        <v>0</v>
      </c>
      <c r="F42" s="45">
        <v>0</v>
      </c>
      <c r="G42" s="45">
        <v>0</v>
      </c>
      <c r="H42" s="45">
        <v>0</v>
      </c>
      <c r="I42" s="45">
        <v>0</v>
      </c>
      <c r="J42" s="45">
        <v>0</v>
      </c>
      <c r="K42" s="45">
        <v>0</v>
      </c>
      <c r="L42" s="45">
        <v>0</v>
      </c>
      <c r="M42" s="45">
        <v>0</v>
      </c>
      <c r="N42" s="45">
        <v>0</v>
      </c>
      <c r="O42" s="45">
        <v>0</v>
      </c>
      <c r="P42" s="45">
        <v>0</v>
      </c>
      <c r="Q42" s="45">
        <v>0</v>
      </c>
      <c r="R42" s="45">
        <v>0</v>
      </c>
      <c r="S42" s="45">
        <v>0</v>
      </c>
      <c r="T42" s="45">
        <v>0</v>
      </c>
      <c r="U42" s="45">
        <v>0</v>
      </c>
      <c r="V42" s="45">
        <v>0</v>
      </c>
      <c r="W42" s="45">
        <v>0</v>
      </c>
      <c r="X42" s="45">
        <v>0</v>
      </c>
      <c r="Y42" s="23"/>
      <c r="Z42" s="23">
        <v>0</v>
      </c>
    </row>
    <row r="43" spans="1:26" ht="15.75" outlineLevel="1" x14ac:dyDescent="0.25">
      <c r="B43" s="5" t="s">
        <v>10</v>
      </c>
      <c r="C43" s="44">
        <v>0.33920369962124308</v>
      </c>
      <c r="D43" s="44">
        <v>0.186</v>
      </c>
      <c r="E43" s="44">
        <v>0.186</v>
      </c>
      <c r="F43" s="44">
        <v>0</v>
      </c>
      <c r="G43" s="44">
        <v>0</v>
      </c>
      <c r="H43" s="44">
        <v>0</v>
      </c>
      <c r="I43" s="44">
        <v>0</v>
      </c>
      <c r="J43" s="44">
        <v>0</v>
      </c>
      <c r="K43" s="44">
        <v>0</v>
      </c>
      <c r="L43" s="44">
        <v>0</v>
      </c>
      <c r="M43" s="44">
        <v>0</v>
      </c>
      <c r="N43" s="44">
        <v>0</v>
      </c>
      <c r="O43" s="44">
        <v>0</v>
      </c>
      <c r="P43" s="44">
        <v>0</v>
      </c>
      <c r="Q43" s="44">
        <v>0</v>
      </c>
      <c r="R43" s="44">
        <v>0</v>
      </c>
      <c r="S43" s="44">
        <v>0</v>
      </c>
      <c r="T43" s="44">
        <v>0</v>
      </c>
      <c r="U43" s="44">
        <v>0</v>
      </c>
      <c r="V43" s="44">
        <v>0</v>
      </c>
      <c r="W43" s="44">
        <v>0</v>
      </c>
      <c r="X43" s="44">
        <v>0</v>
      </c>
      <c r="Y43" s="23"/>
      <c r="Z43" s="23">
        <v>0.372</v>
      </c>
    </row>
    <row r="44" spans="1:26" ht="15.75" outlineLevel="1" x14ac:dyDescent="0.25">
      <c r="B44" s="5" t="s">
        <v>11</v>
      </c>
      <c r="C44" s="44">
        <v>0</v>
      </c>
      <c r="D44" s="45">
        <v>0</v>
      </c>
      <c r="E44" s="45">
        <v>0</v>
      </c>
      <c r="F44" s="45">
        <v>0</v>
      </c>
      <c r="G44" s="45">
        <v>0</v>
      </c>
      <c r="H44" s="45">
        <v>0</v>
      </c>
      <c r="I44" s="45">
        <v>0</v>
      </c>
      <c r="J44" s="45">
        <v>0</v>
      </c>
      <c r="K44" s="45">
        <v>0</v>
      </c>
      <c r="L44" s="45">
        <v>0</v>
      </c>
      <c r="M44" s="45">
        <v>0</v>
      </c>
      <c r="N44" s="45">
        <v>0</v>
      </c>
      <c r="O44" s="45">
        <v>0</v>
      </c>
      <c r="P44" s="45">
        <v>0</v>
      </c>
      <c r="Q44" s="45">
        <v>0</v>
      </c>
      <c r="R44" s="45">
        <v>0</v>
      </c>
      <c r="S44" s="45">
        <v>0</v>
      </c>
      <c r="T44" s="45">
        <v>0</v>
      </c>
      <c r="U44" s="45">
        <v>0</v>
      </c>
      <c r="V44" s="45">
        <v>0</v>
      </c>
      <c r="W44" s="45">
        <v>0</v>
      </c>
      <c r="X44" s="45">
        <v>0</v>
      </c>
      <c r="Y44" s="23"/>
      <c r="Z44" s="23">
        <v>0</v>
      </c>
    </row>
    <row r="45" spans="1:26" ht="15.75" outlineLevel="1" x14ac:dyDescent="0.25">
      <c r="B45" s="5" t="s">
        <v>12</v>
      </c>
      <c r="C45" s="44">
        <v>1.772455791332038</v>
      </c>
      <c r="D45" s="45">
        <v>0</v>
      </c>
      <c r="E45" s="45">
        <v>0</v>
      </c>
      <c r="F45" s="45">
        <v>0</v>
      </c>
      <c r="G45" s="45">
        <v>0</v>
      </c>
      <c r="H45" s="45">
        <v>0</v>
      </c>
      <c r="I45" s="45">
        <v>0</v>
      </c>
      <c r="J45" s="45">
        <v>0</v>
      </c>
      <c r="K45" s="45">
        <v>0.27468452749061006</v>
      </c>
      <c r="L45" s="45">
        <v>0.9726010731918201</v>
      </c>
      <c r="M45" s="45">
        <v>6.3859175559500006E-2</v>
      </c>
      <c r="N45" s="45">
        <v>0.72006056975284005</v>
      </c>
      <c r="O45" s="45">
        <v>1.8049727297080001E-2</v>
      </c>
      <c r="P45" s="45">
        <v>0</v>
      </c>
      <c r="Q45" s="45">
        <v>0</v>
      </c>
      <c r="R45" s="45">
        <v>1.33054696513104</v>
      </c>
      <c r="S45" s="45">
        <v>0.30583703981558996</v>
      </c>
      <c r="T45" s="45">
        <v>0</v>
      </c>
      <c r="U45" s="45">
        <v>0</v>
      </c>
      <c r="V45" s="45">
        <v>0</v>
      </c>
      <c r="W45" s="45">
        <v>0</v>
      </c>
      <c r="X45" s="45">
        <v>0</v>
      </c>
      <c r="Y45" s="23"/>
      <c r="Z45" s="23">
        <v>3.6856390782384798</v>
      </c>
    </row>
    <row r="46" spans="1:26" x14ac:dyDescent="0.25">
      <c r="Y46" s="23"/>
      <c r="Z46" s="23"/>
    </row>
    <row r="47" spans="1:26" ht="15.75" x14ac:dyDescent="0.25">
      <c r="A47" s="41">
        <v>6</v>
      </c>
      <c r="B47" s="7" t="s">
        <v>63</v>
      </c>
      <c r="C47" s="8">
        <v>19950.679664855284</v>
      </c>
      <c r="D47" s="8">
        <v>231.73608230236096</v>
      </c>
      <c r="E47" s="8">
        <v>344.63805673965498</v>
      </c>
      <c r="F47" s="8">
        <v>406.58971373594784</v>
      </c>
      <c r="G47" s="8">
        <v>610.61755926482124</v>
      </c>
      <c r="H47" s="8">
        <v>825.50887152907501</v>
      </c>
      <c r="I47" s="8">
        <v>3257.2910909272182</v>
      </c>
      <c r="J47" s="8">
        <v>1604.3568951394993</v>
      </c>
      <c r="K47" s="8">
        <v>1804.3258674802889</v>
      </c>
      <c r="L47" s="8">
        <v>1897.1095461395441</v>
      </c>
      <c r="M47" s="8">
        <v>2027.0009895057001</v>
      </c>
      <c r="N47" s="8">
        <v>2163.6905987225423</v>
      </c>
      <c r="O47" s="8">
        <v>2203.8037500684372</v>
      </c>
      <c r="P47" s="8">
        <v>2294.6692109392288</v>
      </c>
      <c r="Q47" s="8">
        <v>2461.74892724232</v>
      </c>
      <c r="R47" s="8">
        <v>2571.2273437900635</v>
      </c>
      <c r="S47" s="8">
        <v>2858.0646815170398</v>
      </c>
      <c r="T47" s="8">
        <v>3044.5757290295519</v>
      </c>
      <c r="U47" s="8">
        <v>3180.3564277512901</v>
      </c>
      <c r="V47" s="8">
        <v>3296.2825347498197</v>
      </c>
      <c r="W47" s="8">
        <v>3485.4464363674219</v>
      </c>
      <c r="X47" s="8">
        <v>3720.7812147720115</v>
      </c>
      <c r="Y47" s="23"/>
      <c r="Z47" s="23">
        <v>0</v>
      </c>
    </row>
    <row r="48" spans="1:26" ht="15.75" outlineLevel="1" x14ac:dyDescent="0.25">
      <c r="B48" s="4" t="s">
        <v>93</v>
      </c>
      <c r="C48" s="6">
        <v>8905.2148798192993</v>
      </c>
      <c r="D48" s="6">
        <v>0</v>
      </c>
      <c r="E48" s="6">
        <v>12.720920779111374</v>
      </c>
      <c r="F48" s="6">
        <v>0</v>
      </c>
      <c r="G48" s="6">
        <v>24.13677629722276</v>
      </c>
      <c r="H48" s="6">
        <v>173.07473766775769</v>
      </c>
      <c r="I48" s="6">
        <v>2365.7835911647535</v>
      </c>
      <c r="J48" s="6">
        <v>686.44726485684498</v>
      </c>
      <c r="K48" s="6">
        <v>817.3653008128781</v>
      </c>
      <c r="L48" s="6">
        <v>874.4779898355788</v>
      </c>
      <c r="M48" s="6">
        <v>937.89516752681425</v>
      </c>
      <c r="N48" s="6">
        <v>1029.1455435537466</v>
      </c>
      <c r="O48" s="6">
        <v>1082.9608183139571</v>
      </c>
      <c r="P48" s="6">
        <v>1108.8723209825657</v>
      </c>
      <c r="Q48" s="6">
        <v>1201.1841167927014</v>
      </c>
      <c r="R48" s="6">
        <v>1251.938977761464</v>
      </c>
      <c r="S48" s="6">
        <v>1314.4198833014216</v>
      </c>
      <c r="T48" s="6">
        <v>1359.6405869927332</v>
      </c>
      <c r="U48" s="6">
        <v>1358.6539187891854</v>
      </c>
      <c r="V48" s="6">
        <v>1360.0365345407101</v>
      </c>
      <c r="W48" s="6">
        <v>1407.7569648021918</v>
      </c>
      <c r="X48" s="6">
        <v>1442.3149884941399</v>
      </c>
      <c r="Y48" s="23"/>
      <c r="Z48" s="23">
        <v>19808.826403265779</v>
      </c>
    </row>
    <row r="49" spans="1:26" ht="15.75" outlineLevel="1" x14ac:dyDescent="0.25">
      <c r="B49" s="5" t="s">
        <v>94</v>
      </c>
      <c r="C49" s="44">
        <v>3293.930544828916</v>
      </c>
      <c r="D49" s="44">
        <v>0</v>
      </c>
      <c r="E49" s="44">
        <v>0</v>
      </c>
      <c r="F49" s="44">
        <v>0</v>
      </c>
      <c r="G49" s="44">
        <v>117.11588102315683</v>
      </c>
      <c r="H49" s="44">
        <v>138.8486108399444</v>
      </c>
      <c r="I49" s="44">
        <v>261.35397989794507</v>
      </c>
      <c r="J49" s="44">
        <v>275.7453355756611</v>
      </c>
      <c r="K49" s="44">
        <v>288.55578706353464</v>
      </c>
      <c r="L49" s="44">
        <v>293.15923534993715</v>
      </c>
      <c r="M49" s="44">
        <v>315.49470304691783</v>
      </c>
      <c r="N49" s="44">
        <v>318.17825214082325</v>
      </c>
      <c r="O49" s="44">
        <v>323.72346763746361</v>
      </c>
      <c r="P49" s="44">
        <v>354.02827028684112</v>
      </c>
      <c r="Q49" s="44">
        <v>387.09424330371365</v>
      </c>
      <c r="R49" s="44">
        <v>400.69921779395844</v>
      </c>
      <c r="S49" s="44">
        <v>570.21855115810661</v>
      </c>
      <c r="T49" s="44">
        <v>639.70354676560805</v>
      </c>
      <c r="U49" s="44">
        <v>727.59415445863249</v>
      </c>
      <c r="V49" s="44">
        <v>796.48942367692644</v>
      </c>
      <c r="W49" s="44">
        <v>857.92839891589074</v>
      </c>
      <c r="X49" s="44">
        <v>963.68436324151492</v>
      </c>
      <c r="Y49" s="23"/>
      <c r="Z49" s="23">
        <v>8029.6154221765755</v>
      </c>
    </row>
    <row r="50" spans="1:26" ht="15.75" outlineLevel="1" x14ac:dyDescent="0.25">
      <c r="B50" s="5" t="s">
        <v>95</v>
      </c>
      <c r="C50" s="44">
        <v>1871.0376266638305</v>
      </c>
      <c r="D50" s="45">
        <v>0</v>
      </c>
      <c r="E50" s="45">
        <v>50.152219178081587</v>
      </c>
      <c r="F50" s="45">
        <v>86.110879848911537</v>
      </c>
      <c r="G50" s="45">
        <v>93.624437205858044</v>
      </c>
      <c r="H50" s="45">
        <v>98.795778504363852</v>
      </c>
      <c r="I50" s="45">
        <v>147.50491240398625</v>
      </c>
      <c r="J50" s="45">
        <v>171.86025875704013</v>
      </c>
      <c r="K50" s="45">
        <v>197.88684202763935</v>
      </c>
      <c r="L50" s="45">
        <v>212.22536212619306</v>
      </c>
      <c r="M50" s="45">
        <v>229.74638110148297</v>
      </c>
      <c r="N50" s="45">
        <v>241.52257020519113</v>
      </c>
      <c r="O50" s="45">
        <v>205.5263479658544</v>
      </c>
      <c r="P50" s="45">
        <v>210.51756781171133</v>
      </c>
      <c r="Q50" s="45">
        <v>223.10534064609931</v>
      </c>
      <c r="R50" s="45">
        <v>244.09433743764004</v>
      </c>
      <c r="S50" s="45">
        <v>252.89649083891399</v>
      </c>
      <c r="T50" s="45">
        <v>262.11098309479792</v>
      </c>
      <c r="U50" s="45">
        <v>268.32551714781863</v>
      </c>
      <c r="V50" s="45">
        <v>274.6931069399692</v>
      </c>
      <c r="W50" s="45">
        <v>291.40587547204058</v>
      </c>
      <c r="X50" s="45">
        <v>301.75077161114774</v>
      </c>
      <c r="Y50" s="23"/>
      <c r="Z50" s="23">
        <v>4063.8559803247413</v>
      </c>
    </row>
    <row r="51" spans="1:26" ht="15.75" outlineLevel="1" x14ac:dyDescent="0.25">
      <c r="B51" s="5" t="s">
        <v>96</v>
      </c>
      <c r="C51" s="44">
        <v>3912.0573467906215</v>
      </c>
      <c r="D51" s="45">
        <v>231.69074147397353</v>
      </c>
      <c r="E51" s="45">
        <v>235.48741176109155</v>
      </c>
      <c r="F51" s="45">
        <v>239.41412015346972</v>
      </c>
      <c r="G51" s="45">
        <v>244.12433626932972</v>
      </c>
      <c r="H51" s="45">
        <v>270.92407694677161</v>
      </c>
      <c r="I51" s="45">
        <v>316.26747423341112</v>
      </c>
      <c r="J51" s="45">
        <v>300.24609801867001</v>
      </c>
      <c r="K51" s="45">
        <v>321.19209967314316</v>
      </c>
      <c r="L51" s="45">
        <v>332.1044341514858</v>
      </c>
      <c r="M51" s="45">
        <v>344.48754094329161</v>
      </c>
      <c r="N51" s="45">
        <v>369.97711272639998</v>
      </c>
      <c r="O51" s="45">
        <v>379.85157041211738</v>
      </c>
      <c r="P51" s="45">
        <v>399.31033468297949</v>
      </c>
      <c r="Q51" s="45">
        <v>414.34675223826918</v>
      </c>
      <c r="R51" s="45">
        <v>429.64602665460905</v>
      </c>
      <c r="S51" s="45">
        <v>464.10101395684154</v>
      </c>
      <c r="T51" s="45">
        <v>487.46841362440313</v>
      </c>
      <c r="U51" s="45">
        <v>512.75510183176539</v>
      </c>
      <c r="V51" s="45">
        <v>544.49042720451257</v>
      </c>
      <c r="W51" s="45">
        <v>582.66386182737074</v>
      </c>
      <c r="X51" s="45">
        <v>635.4431014988935</v>
      </c>
      <c r="Y51" s="23"/>
      <c r="Z51" s="23">
        <v>8055.992050282799</v>
      </c>
    </row>
    <row r="52" spans="1:26" ht="15.75" outlineLevel="1" x14ac:dyDescent="0.25">
      <c r="B52" s="5" t="s">
        <v>97</v>
      </c>
      <c r="C52" s="44">
        <v>1967.9476370103444</v>
      </c>
      <c r="D52" s="45">
        <v>2.788738630131999E-2</v>
      </c>
      <c r="E52" s="45">
        <v>46.261811034435468</v>
      </c>
      <c r="F52" s="45">
        <v>81.007817991475392</v>
      </c>
      <c r="G52" s="45">
        <v>131.61014414775468</v>
      </c>
      <c r="H52" s="45">
        <v>143.84962508308016</v>
      </c>
      <c r="I52" s="45">
        <v>166.38520705234419</v>
      </c>
      <c r="J52" s="45">
        <v>170.10491532557111</v>
      </c>
      <c r="K52" s="45">
        <v>179.36597084541054</v>
      </c>
      <c r="L52" s="45">
        <v>185.19756384783528</v>
      </c>
      <c r="M52" s="45">
        <v>199.38291744346949</v>
      </c>
      <c r="N52" s="45">
        <v>204.7837963535398</v>
      </c>
      <c r="O52" s="45">
        <v>211.68532596647412</v>
      </c>
      <c r="P52" s="45">
        <v>222.38665222120304</v>
      </c>
      <c r="Q52" s="45">
        <v>236.47936908950132</v>
      </c>
      <c r="R52" s="45">
        <v>245.2917057855301</v>
      </c>
      <c r="S52" s="45">
        <v>256.92719006159712</v>
      </c>
      <c r="T52" s="45">
        <v>295.10270379035705</v>
      </c>
      <c r="U52" s="45">
        <v>312.67979254216391</v>
      </c>
      <c r="V52" s="45">
        <v>319.91610540787019</v>
      </c>
      <c r="W52" s="45">
        <v>345.16369719111526</v>
      </c>
      <c r="X52" s="45">
        <v>375.70920761170146</v>
      </c>
      <c r="Y52" s="23"/>
      <c r="Z52" s="23">
        <v>4329.3194061787308</v>
      </c>
    </row>
    <row r="53" spans="1:26" ht="15.75" outlineLevel="1" x14ac:dyDescent="0.25">
      <c r="B53" s="5" t="s">
        <v>98</v>
      </c>
      <c r="C53" s="44">
        <v>3.8519002627283023</v>
      </c>
      <c r="D53" s="45">
        <v>1.7453442086080073E-2</v>
      </c>
      <c r="E53" s="45">
        <v>1.7833926583200113E-2</v>
      </c>
      <c r="F53" s="45">
        <v>5.9502624890800049E-2</v>
      </c>
      <c r="G53" s="45">
        <v>6.0799781551600166E-2</v>
      </c>
      <c r="H53" s="45">
        <v>6.212521589455984E-2</v>
      </c>
      <c r="I53" s="45">
        <v>7.0357773860919959E-2</v>
      </c>
      <c r="J53" s="45">
        <v>7.4234294570799705E-2</v>
      </c>
      <c r="K53" s="45">
        <v>7.8246400104599836E-2</v>
      </c>
      <c r="L53" s="45">
        <v>7.9952172139840197E-2</v>
      </c>
      <c r="M53" s="45">
        <v>8.1695127706920126E-2</v>
      </c>
      <c r="N53" s="45">
        <v>0.16969060849104059</v>
      </c>
      <c r="O53" s="45">
        <v>0.17338986569995968</v>
      </c>
      <c r="P53" s="45">
        <v>0.24124405104436</v>
      </c>
      <c r="Q53" s="45">
        <v>0.24650315204423898</v>
      </c>
      <c r="R53" s="45">
        <v>0.25187693089831925</v>
      </c>
      <c r="S53" s="45">
        <v>0.25736784272835989</v>
      </c>
      <c r="T53" s="45">
        <v>1.4285406478797935</v>
      </c>
      <c r="U53" s="45">
        <v>1.4596827371890428</v>
      </c>
      <c r="V53" s="45">
        <v>1.7221804721539553</v>
      </c>
      <c r="W53" s="45">
        <v>1.7597240999702082</v>
      </c>
      <c r="X53" s="45">
        <v>3.1015571525302019</v>
      </c>
      <c r="Y53" s="23"/>
      <c r="Z53" s="23">
        <v>11.4139583200188</v>
      </c>
    </row>
    <row r="54" spans="1:26" ht="15.75" outlineLevel="1" x14ac:dyDescent="0.25">
      <c r="B54" s="5" t="s">
        <v>13</v>
      </c>
      <c r="C54" s="44">
        <v>-3.360270520455968</v>
      </c>
      <c r="D54" s="45">
        <v>0</v>
      </c>
      <c r="E54" s="45">
        <v>-2.1399396481999997E-3</v>
      </c>
      <c r="F54" s="45">
        <v>-2.6068827995999991E-3</v>
      </c>
      <c r="G54" s="45">
        <v>-5.4815460052450041E-2</v>
      </c>
      <c r="H54" s="45">
        <v>-4.6082728737270012E-2</v>
      </c>
      <c r="I54" s="45">
        <v>-7.4431599082450034E-2</v>
      </c>
      <c r="J54" s="45">
        <v>-0.12121168885870993</v>
      </c>
      <c r="K54" s="45">
        <v>-0.11837934242135002</v>
      </c>
      <c r="L54" s="45">
        <v>-0.13499134362567003</v>
      </c>
      <c r="M54" s="45">
        <v>-8.7415683982850059E-2</v>
      </c>
      <c r="N54" s="45">
        <v>-8.6366865649759983E-2</v>
      </c>
      <c r="O54" s="45">
        <v>-0.11717009312957002</v>
      </c>
      <c r="P54" s="45">
        <v>-0.68717909711618985</v>
      </c>
      <c r="Q54" s="45">
        <v>-0.70739798000942011</v>
      </c>
      <c r="R54" s="45">
        <v>-0.69479857403638035</v>
      </c>
      <c r="S54" s="45">
        <v>-0.7558156425692808</v>
      </c>
      <c r="T54" s="45">
        <v>-0.87904588622762947</v>
      </c>
      <c r="U54" s="45">
        <v>-1.1117397554647808</v>
      </c>
      <c r="V54" s="45">
        <v>-1.0652434923237604</v>
      </c>
      <c r="W54" s="45">
        <v>-1.23208594115728</v>
      </c>
      <c r="X54" s="45">
        <v>-1.2227748379162595</v>
      </c>
      <c r="Y54" s="23"/>
      <c r="Z54" s="23">
        <v>-9.2016928348088616</v>
      </c>
    </row>
    <row r="55" spans="1:26" outlineLevel="1" x14ac:dyDescent="0.25">
      <c r="Y55" s="23"/>
      <c r="Z55" s="23"/>
    </row>
    <row r="56" spans="1:26" ht="15.75" x14ac:dyDescent="0.25">
      <c r="A56" s="41">
        <v>7</v>
      </c>
      <c r="B56" s="7" t="s">
        <v>64</v>
      </c>
      <c r="C56" s="8">
        <v>2490.986565517162</v>
      </c>
      <c r="D56" s="8">
        <v>10.085855954045932</v>
      </c>
      <c r="E56" s="8">
        <v>20.101892753559572</v>
      </c>
      <c r="F56" s="8">
        <v>37.879171023513877</v>
      </c>
      <c r="G56" s="8">
        <v>59.945425536683118</v>
      </c>
      <c r="H56" s="8">
        <v>81.401389119867773</v>
      </c>
      <c r="I56" s="8">
        <v>104.90503531624867</v>
      </c>
      <c r="J56" s="8">
        <v>123.13648553812416</v>
      </c>
      <c r="K56" s="8">
        <v>157.74972169399231</v>
      </c>
      <c r="L56" s="8">
        <v>197.99549309620875</v>
      </c>
      <c r="M56" s="8">
        <v>236.89129253695251</v>
      </c>
      <c r="N56" s="8">
        <v>274.40379635314122</v>
      </c>
      <c r="O56" s="8">
        <v>309.42861440365868</v>
      </c>
      <c r="P56" s="8">
        <v>349.6842338391312</v>
      </c>
      <c r="Q56" s="8">
        <v>397.10099439534616</v>
      </c>
      <c r="R56" s="8">
        <v>438.64553866680262</v>
      </c>
      <c r="S56" s="8">
        <v>480.39290846312332</v>
      </c>
      <c r="T56" s="8">
        <v>528.00079867839656</v>
      </c>
      <c r="U56" s="8">
        <v>522.18179136783658</v>
      </c>
      <c r="V56" s="8">
        <v>559.58659331685533</v>
      </c>
      <c r="W56" s="8">
        <v>591.31220697622257</v>
      </c>
      <c r="X56" s="8">
        <v>637.06109376817108</v>
      </c>
      <c r="Y56" s="23"/>
      <c r="Z56" s="23">
        <v>0</v>
      </c>
    </row>
    <row r="57" spans="1:26" ht="15.75" outlineLevel="1" x14ac:dyDescent="0.25">
      <c r="B57" s="4" t="s">
        <v>99</v>
      </c>
      <c r="C57" s="6">
        <v>0</v>
      </c>
      <c r="D57" s="43">
        <v>0</v>
      </c>
      <c r="E57" s="43">
        <v>0</v>
      </c>
      <c r="F57" s="43">
        <v>0</v>
      </c>
      <c r="G57" s="43">
        <v>0</v>
      </c>
      <c r="H57" s="43">
        <v>0</v>
      </c>
      <c r="I57" s="43">
        <v>0</v>
      </c>
      <c r="J57" s="43">
        <v>0</v>
      </c>
      <c r="K57" s="43">
        <v>0</v>
      </c>
      <c r="L57" s="43">
        <v>0</v>
      </c>
      <c r="M57" s="43">
        <v>0</v>
      </c>
      <c r="N57" s="43">
        <v>0</v>
      </c>
      <c r="O57" s="43">
        <v>0</v>
      </c>
      <c r="P57" s="43">
        <v>0</v>
      </c>
      <c r="Q57" s="43">
        <v>0</v>
      </c>
      <c r="R57" s="43">
        <v>0</v>
      </c>
      <c r="S57" s="43">
        <v>0</v>
      </c>
      <c r="T57" s="43">
        <v>0</v>
      </c>
      <c r="U57" s="43">
        <v>0</v>
      </c>
      <c r="V57" s="43">
        <v>0</v>
      </c>
      <c r="W57" s="43">
        <v>0</v>
      </c>
      <c r="X57" s="43">
        <v>0</v>
      </c>
      <c r="Y57" s="23"/>
      <c r="Z57" s="23">
        <v>0</v>
      </c>
    </row>
    <row r="58" spans="1:26" ht="15.75" outlineLevel="1" x14ac:dyDescent="0.25">
      <c r="B58" s="5" t="s">
        <v>100</v>
      </c>
      <c r="C58" s="44">
        <v>104.22424128643711</v>
      </c>
      <c r="D58" s="45">
        <v>0</v>
      </c>
      <c r="E58" s="45">
        <v>0.27701895891852002</v>
      </c>
      <c r="F58" s="45">
        <v>0.27778684932907999</v>
      </c>
      <c r="G58" s="45">
        <v>3.3727043287865119</v>
      </c>
      <c r="H58" s="45">
        <v>4.3160926027601283</v>
      </c>
      <c r="I58" s="45">
        <v>5.0717765479690122</v>
      </c>
      <c r="J58" s="45">
        <v>5.1066008767373328</v>
      </c>
      <c r="K58" s="45">
        <v>5.3349335890614409</v>
      </c>
      <c r="L58" s="45">
        <v>5.3683816986508859</v>
      </c>
      <c r="M58" s="45">
        <v>5.5879625670195736</v>
      </c>
      <c r="N58" s="45">
        <v>5.7282770875693796</v>
      </c>
      <c r="O58" s="45">
        <v>6.6598478272980941</v>
      </c>
      <c r="P58" s="45">
        <v>17.589437369813346</v>
      </c>
      <c r="Q58" s="45">
        <v>18.605924821873444</v>
      </c>
      <c r="R58" s="45">
        <v>18.842295452016369</v>
      </c>
      <c r="S58" s="45">
        <v>20.78175726023121</v>
      </c>
      <c r="T58" s="45">
        <v>24.399947178031912</v>
      </c>
      <c r="U58" s="45">
        <v>26.573675397210803</v>
      </c>
      <c r="V58" s="45">
        <v>28.007157260227601</v>
      </c>
      <c r="W58" s="45">
        <v>28.76215309583975</v>
      </c>
      <c r="X58" s="45">
        <v>38.829974246518077</v>
      </c>
      <c r="Y58" s="23"/>
      <c r="Z58" s="23">
        <v>269.49370501586247</v>
      </c>
    </row>
    <row r="59" spans="1:26" ht="15.75" outlineLevel="1" x14ac:dyDescent="0.25">
      <c r="B59" s="5" t="s">
        <v>101</v>
      </c>
      <c r="C59" s="44">
        <v>2386.762324230725</v>
      </c>
      <c r="D59" s="45">
        <v>10.085855954045932</v>
      </c>
      <c r="E59" s="45">
        <v>19.82487379464105</v>
      </c>
      <c r="F59" s="45">
        <v>37.601384174184794</v>
      </c>
      <c r="G59" s="45">
        <v>56.572721207896606</v>
      </c>
      <c r="H59" s="45">
        <v>77.085296517107651</v>
      </c>
      <c r="I59" s="45">
        <v>99.833258768279663</v>
      </c>
      <c r="J59" s="45">
        <v>118.02988466138683</v>
      </c>
      <c r="K59" s="45">
        <v>152.41478810493086</v>
      </c>
      <c r="L59" s="45">
        <v>192.62711139755785</v>
      </c>
      <c r="M59" s="45">
        <v>231.30332996993292</v>
      </c>
      <c r="N59" s="45">
        <v>268.67551926557184</v>
      </c>
      <c r="O59" s="45">
        <v>302.76876657636058</v>
      </c>
      <c r="P59" s="45">
        <v>332.09479646931783</v>
      </c>
      <c r="Q59" s="45">
        <v>378.49506957347273</v>
      </c>
      <c r="R59" s="45">
        <v>419.80324321478628</v>
      </c>
      <c r="S59" s="45">
        <v>459.61115120289213</v>
      </c>
      <c r="T59" s="45">
        <v>503.60085150036463</v>
      </c>
      <c r="U59" s="45">
        <v>495.60811597062576</v>
      </c>
      <c r="V59" s="45">
        <v>531.57943605662774</v>
      </c>
      <c r="W59" s="45">
        <v>562.55005388038285</v>
      </c>
      <c r="X59" s="45">
        <v>598.231119521653</v>
      </c>
      <c r="Y59" s="23"/>
      <c r="Z59" s="23">
        <v>5848.3966277820182</v>
      </c>
    </row>
    <row r="60" spans="1:26" ht="15.75" outlineLevel="1" x14ac:dyDescent="0.25">
      <c r="B60" s="5" t="s">
        <v>102</v>
      </c>
      <c r="C60" s="44">
        <v>0</v>
      </c>
      <c r="D60" s="45">
        <v>0</v>
      </c>
      <c r="E60" s="45">
        <v>0</v>
      </c>
      <c r="F60" s="45">
        <v>0</v>
      </c>
      <c r="G60" s="45">
        <v>0</v>
      </c>
      <c r="H60" s="45">
        <v>0</v>
      </c>
      <c r="I60" s="45">
        <v>0</v>
      </c>
      <c r="J60" s="45">
        <v>0</v>
      </c>
      <c r="K60" s="45">
        <v>0</v>
      </c>
      <c r="L60" s="45">
        <v>0</v>
      </c>
      <c r="M60" s="45">
        <v>0</v>
      </c>
      <c r="N60" s="45">
        <v>0</v>
      </c>
      <c r="O60" s="45">
        <v>0</v>
      </c>
      <c r="P60" s="45">
        <v>0</v>
      </c>
      <c r="Q60" s="45">
        <v>0</v>
      </c>
      <c r="R60" s="45">
        <v>0</v>
      </c>
      <c r="S60" s="45">
        <v>0</v>
      </c>
      <c r="T60" s="45">
        <v>0</v>
      </c>
      <c r="U60" s="45">
        <v>0</v>
      </c>
      <c r="V60" s="45">
        <v>0</v>
      </c>
      <c r="W60" s="45">
        <v>0</v>
      </c>
      <c r="X60" s="45">
        <v>0</v>
      </c>
      <c r="Y60" s="23"/>
      <c r="Z60" s="23">
        <v>0</v>
      </c>
    </row>
    <row r="61" spans="1:26" outlineLevel="1" x14ac:dyDescent="0.25">
      <c r="Y61" s="23"/>
      <c r="Z61" s="23"/>
    </row>
    <row r="62" spans="1:26" ht="15.75" x14ac:dyDescent="0.25">
      <c r="A62" s="41">
        <v>8</v>
      </c>
      <c r="B62" s="7" t="s">
        <v>14</v>
      </c>
      <c r="C62" s="8">
        <v>1500.9214834005656</v>
      </c>
      <c r="D62" s="8">
        <v>-26.995176982256623</v>
      </c>
      <c r="E62" s="8">
        <v>-56.534771338545696</v>
      </c>
      <c r="F62" s="8">
        <v>-70.60057930972765</v>
      </c>
      <c r="G62" s="8">
        <v>-31.664916127206766</v>
      </c>
      <c r="H62" s="8">
        <v>42.562474110251372</v>
      </c>
      <c r="I62" s="8">
        <v>207.10749491189625</v>
      </c>
      <c r="J62" s="8">
        <v>180.72814841140342</v>
      </c>
      <c r="K62" s="8">
        <v>180.26542063307105</v>
      </c>
      <c r="L62" s="8">
        <v>198.10042728394538</v>
      </c>
      <c r="M62" s="8">
        <v>186.20580698847218</v>
      </c>
      <c r="N62" s="8">
        <v>190.66717447848657</v>
      </c>
      <c r="O62" s="8">
        <v>210.04368104132766</v>
      </c>
      <c r="P62" s="8">
        <v>233.07868950843033</v>
      </c>
      <c r="Q62" s="8">
        <v>244.76821741781075</v>
      </c>
      <c r="R62" s="8">
        <v>250.79400256609762</v>
      </c>
      <c r="S62" s="8">
        <v>134.39135877391413</v>
      </c>
      <c r="T62" s="8">
        <v>186.05056069156547</v>
      </c>
      <c r="U62" s="8">
        <v>259.85978272129864</v>
      </c>
      <c r="V62" s="8">
        <v>356.037034889918</v>
      </c>
      <c r="W62" s="8">
        <v>390.60890218694698</v>
      </c>
      <c r="X62" s="8">
        <v>431.77823314880413</v>
      </c>
      <c r="Y62" s="23"/>
      <c r="Z62" s="23">
        <v>3697.2519660059029</v>
      </c>
    </row>
    <row r="63" spans="1:26" ht="15.75" outlineLevel="1" x14ac:dyDescent="0.25">
      <c r="B63" s="4" t="s">
        <v>15</v>
      </c>
      <c r="C63" s="6">
        <v>-915.46517499969832</v>
      </c>
      <c r="D63" s="43">
        <v>-104.8696194074324</v>
      </c>
      <c r="E63" s="43">
        <v>-112.70058805549419</v>
      </c>
      <c r="F63" s="43">
        <v>-124.47677132717889</v>
      </c>
      <c r="G63" s="43">
        <v>-102.14303539656916</v>
      </c>
      <c r="H63" s="43">
        <v>-70.740883582496338</v>
      </c>
      <c r="I63" s="43">
        <v>-55.379724037713899</v>
      </c>
      <c r="J63" s="43">
        <v>-58.630567616887674</v>
      </c>
      <c r="K63" s="43">
        <v>-54.7329705019147</v>
      </c>
      <c r="L63" s="43">
        <v>-54.856156471813449</v>
      </c>
      <c r="M63" s="43">
        <v>-59.610067495083989</v>
      </c>
      <c r="N63" s="43">
        <v>-59.25154307959572</v>
      </c>
      <c r="O63" s="43">
        <v>-58.5861314064827</v>
      </c>
      <c r="P63" s="43">
        <v>-60.667820993877747</v>
      </c>
      <c r="Q63" s="43">
        <v>-66.413405250674174</v>
      </c>
      <c r="R63" s="43">
        <v>-77.291260437634435</v>
      </c>
      <c r="S63" s="43">
        <v>-88.280256527895219</v>
      </c>
      <c r="T63" s="43">
        <v>-86.429821206584862</v>
      </c>
      <c r="U63" s="43">
        <v>-82.409383747107</v>
      </c>
      <c r="V63" s="43">
        <v>-81.306155234733509</v>
      </c>
      <c r="W63" s="43">
        <v>-84.048438933217781</v>
      </c>
      <c r="X63" s="43">
        <v>-94.934059391686318</v>
      </c>
      <c r="Y63" s="23"/>
      <c r="Z63" s="23">
        <v>-1637.7586601020744</v>
      </c>
    </row>
    <row r="64" spans="1:26" ht="15.75" outlineLevel="1" x14ac:dyDescent="0.25">
      <c r="B64" s="5" t="s">
        <v>16</v>
      </c>
      <c r="C64" s="44">
        <v>2416.386658400264</v>
      </c>
      <c r="D64" s="45">
        <v>77.874442425175772</v>
      </c>
      <c r="E64" s="45">
        <v>56.165816716948498</v>
      </c>
      <c r="F64" s="45">
        <v>53.876192017451245</v>
      </c>
      <c r="G64" s="45">
        <v>70.478119269362395</v>
      </c>
      <c r="H64" s="45">
        <v>113.30335769274771</v>
      </c>
      <c r="I64" s="45">
        <v>262.48721894961017</v>
      </c>
      <c r="J64" s="45">
        <v>239.3587160282911</v>
      </c>
      <c r="K64" s="45">
        <v>234.99839113498575</v>
      </c>
      <c r="L64" s="45">
        <v>252.95658375575883</v>
      </c>
      <c r="M64" s="45">
        <v>245.81587448355617</v>
      </c>
      <c r="N64" s="45">
        <v>249.91871755808231</v>
      </c>
      <c r="O64" s="45">
        <v>268.62981244781037</v>
      </c>
      <c r="P64" s="45">
        <v>293.74651050230807</v>
      </c>
      <c r="Q64" s="45">
        <v>311.18162266848492</v>
      </c>
      <c r="R64" s="45">
        <v>328.08526300373205</v>
      </c>
      <c r="S64" s="45">
        <v>222.67161530180934</v>
      </c>
      <c r="T64" s="45">
        <v>272.48038189815031</v>
      </c>
      <c r="U64" s="45">
        <v>342.26916646840561</v>
      </c>
      <c r="V64" s="45">
        <v>437.34319012465153</v>
      </c>
      <c r="W64" s="45">
        <v>474.65734112016474</v>
      </c>
      <c r="X64" s="45">
        <v>526.71229254049047</v>
      </c>
      <c r="Y64" s="23"/>
      <c r="Z64" s="23">
        <v>5335.0106261079773</v>
      </c>
    </row>
    <row r="65" spans="1:26" outlineLevel="1" x14ac:dyDescent="0.25">
      <c r="Y65" s="23"/>
      <c r="Z65" s="23"/>
    </row>
    <row r="66" spans="1:26" ht="15.75" x14ac:dyDescent="0.25">
      <c r="A66" s="41">
        <v>9</v>
      </c>
      <c r="B66" s="7" t="s">
        <v>17</v>
      </c>
      <c r="C66" s="8">
        <v>1078.8116239237384</v>
      </c>
      <c r="D66" s="8">
        <v>0</v>
      </c>
      <c r="E66" s="8">
        <v>1.2227443456264404</v>
      </c>
      <c r="F66" s="8">
        <v>1.2844470830245625</v>
      </c>
      <c r="G66" s="8">
        <v>23.323123497040765</v>
      </c>
      <c r="H66" s="8">
        <v>24.044576188469193</v>
      </c>
      <c r="I66" s="8">
        <v>83.855340498150852</v>
      </c>
      <c r="J66" s="8">
        <v>87.468090756067511</v>
      </c>
      <c r="K66" s="8">
        <v>102.15005214360121</v>
      </c>
      <c r="L66" s="8">
        <v>120.08866849271705</v>
      </c>
      <c r="M66" s="8">
        <v>122.74301738790712</v>
      </c>
      <c r="N66" s="8">
        <v>125.66468659964785</v>
      </c>
      <c r="O66" s="8">
        <v>128.43504106316195</v>
      </c>
      <c r="P66" s="8">
        <v>131.86638390084812</v>
      </c>
      <c r="Q66" s="8">
        <v>134.74106052357075</v>
      </c>
      <c r="R66" s="8">
        <v>198.48549996094835</v>
      </c>
      <c r="S66" s="8">
        <v>202.81247973030017</v>
      </c>
      <c r="T66" s="8">
        <v>207.23380083218171</v>
      </c>
      <c r="U66" s="8">
        <v>211.75148364357551</v>
      </c>
      <c r="V66" s="8">
        <v>216.36766839432801</v>
      </c>
      <c r="W66" s="8">
        <v>221.08449531432191</v>
      </c>
      <c r="X66" s="8">
        <v>225.90413887711469</v>
      </c>
      <c r="Y66" s="23"/>
      <c r="Z66" s="23">
        <v>0</v>
      </c>
    </row>
    <row r="67" spans="1:26" ht="15.75" outlineLevel="1" x14ac:dyDescent="0.25">
      <c r="B67" s="47" t="s">
        <v>18</v>
      </c>
      <c r="C67" s="6">
        <v>1078.8116239237384</v>
      </c>
      <c r="D67" s="6">
        <v>0</v>
      </c>
      <c r="E67" s="6">
        <v>1.2227443456264404</v>
      </c>
      <c r="F67" s="6">
        <v>1.2844470830245625</v>
      </c>
      <c r="G67" s="6">
        <v>23.323123497040765</v>
      </c>
      <c r="H67" s="6">
        <v>24.044576188469193</v>
      </c>
      <c r="I67" s="6">
        <v>83.855340498150852</v>
      </c>
      <c r="J67" s="6">
        <v>87.468090756067511</v>
      </c>
      <c r="K67" s="6">
        <v>102.15005214360121</v>
      </c>
      <c r="L67" s="6">
        <v>120.08866849271705</v>
      </c>
      <c r="M67" s="6">
        <v>122.74301738790712</v>
      </c>
      <c r="N67" s="6">
        <v>125.66468659964785</v>
      </c>
      <c r="O67" s="6">
        <v>128.43504106316195</v>
      </c>
      <c r="P67" s="6">
        <v>131.86638390084812</v>
      </c>
      <c r="Q67" s="6">
        <v>134.74106052357075</v>
      </c>
      <c r="R67" s="6">
        <v>198.48549996094835</v>
      </c>
      <c r="S67" s="6">
        <v>202.81247973030017</v>
      </c>
      <c r="T67" s="6">
        <v>207.23380083218171</v>
      </c>
      <c r="U67" s="6">
        <v>211.75148364357551</v>
      </c>
      <c r="V67" s="6">
        <v>216.36766839432801</v>
      </c>
      <c r="W67" s="6">
        <v>221.08449531432191</v>
      </c>
      <c r="X67" s="6">
        <v>225.90413887711469</v>
      </c>
      <c r="Y67" s="23"/>
      <c r="Z67" s="23">
        <v>2570.5267992326035</v>
      </c>
    </row>
    <row r="68" spans="1:26" outlineLevel="1" x14ac:dyDescent="0.25">
      <c r="Y68" s="23"/>
      <c r="Z68" s="79"/>
    </row>
    <row r="69" spans="1:26" ht="16.5" thickBot="1" x14ac:dyDescent="0.3">
      <c r="B69" s="37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</row>
    <row r="70" spans="1:26" ht="16.5" thickBot="1" x14ac:dyDescent="0.3">
      <c r="A70" s="41">
        <v>10</v>
      </c>
      <c r="B70" s="48" t="s">
        <v>19</v>
      </c>
      <c r="C70" s="49">
        <v>27182.906116527338</v>
      </c>
      <c r="D70" s="50">
        <v>1377.7992232119389</v>
      </c>
      <c r="E70" s="50">
        <v>1415.6429614439537</v>
      </c>
      <c r="F70" s="50">
        <v>1494.147141655003</v>
      </c>
      <c r="G70" s="50">
        <v>1766.4648894879485</v>
      </c>
      <c r="H70" s="50">
        <v>1854.7264406766467</v>
      </c>
      <c r="I70" s="50">
        <v>3403.7536122475285</v>
      </c>
      <c r="J70" s="50">
        <v>1736.8089111667628</v>
      </c>
      <c r="K70" s="50">
        <v>1516.6992089321536</v>
      </c>
      <c r="L70" s="50">
        <v>1633.0545336965963</v>
      </c>
      <c r="M70" s="50">
        <v>1613.5164834500083</v>
      </c>
      <c r="N70" s="50">
        <v>1923.9272664771968</v>
      </c>
      <c r="O70" s="50">
        <v>2020.1633163680513</v>
      </c>
      <c r="P70" s="50">
        <v>2174.3141266473017</v>
      </c>
      <c r="Q70" s="50">
        <v>2310.5416857768346</v>
      </c>
      <c r="R70" s="50">
        <v>2654.4517384850769</v>
      </c>
      <c r="S70" s="50">
        <v>3304.3656039201915</v>
      </c>
      <c r="T70" s="50">
        <v>4067.4340539588798</v>
      </c>
      <c r="U70" s="50">
        <v>5248.1012266941352</v>
      </c>
      <c r="V70" s="50">
        <v>5458.2601871454235</v>
      </c>
      <c r="W70" s="50">
        <v>5906.0784309287756</v>
      </c>
      <c r="X70" s="51">
        <v>6397.1418212030794</v>
      </c>
      <c r="Y70" s="23"/>
      <c r="Z70" s="23">
        <v>59277.392863573492</v>
      </c>
    </row>
    <row r="71" spans="1:26" ht="15.75" outlineLevel="1" x14ac:dyDescent="0.25">
      <c r="B71" s="52" t="s">
        <v>20</v>
      </c>
      <c r="C71" s="53">
        <v>13705.289151306519</v>
      </c>
      <c r="D71" s="53">
        <v>579.87215149757503</v>
      </c>
      <c r="E71" s="53">
        <v>779.7352747042172</v>
      </c>
      <c r="F71" s="53">
        <v>888.96183137045159</v>
      </c>
      <c r="G71" s="53">
        <v>977.60853009850143</v>
      </c>
      <c r="H71" s="53">
        <v>985.41592347239532</v>
      </c>
      <c r="I71" s="53">
        <v>1339.3307605554867</v>
      </c>
      <c r="J71" s="53">
        <v>1251.8934640666437</v>
      </c>
      <c r="K71" s="53">
        <v>1281.1940197366232</v>
      </c>
      <c r="L71" s="53">
        <v>1290.5569245393269</v>
      </c>
      <c r="M71" s="53">
        <v>1314.4582670246098</v>
      </c>
      <c r="N71" s="53">
        <v>1363.5249084961058</v>
      </c>
      <c r="O71" s="53">
        <v>1345.0105257066775</v>
      </c>
      <c r="P71" s="53">
        <v>1410.0341646072634</v>
      </c>
      <c r="Q71" s="53">
        <v>1434.2924396132007</v>
      </c>
      <c r="R71" s="53">
        <v>1511.5959537042247</v>
      </c>
      <c r="S71" s="53">
        <v>1529.4207240531241</v>
      </c>
      <c r="T71" s="53">
        <v>1667.9453458303508</v>
      </c>
      <c r="U71" s="53">
        <v>1707.9395756761558</v>
      </c>
      <c r="V71" s="53">
        <v>1523.4948031001654</v>
      </c>
      <c r="W71" s="53">
        <v>1597.8337884860753</v>
      </c>
      <c r="X71" s="53">
        <v>1727.000716583949</v>
      </c>
      <c r="Y71" s="23"/>
      <c r="Z71" s="23">
        <v>27507.12009292312</v>
      </c>
    </row>
    <row r="72" spans="1:26" ht="15.75" outlineLevel="1" x14ac:dyDescent="0.25">
      <c r="B72" s="5" t="s">
        <v>21</v>
      </c>
      <c r="C72" s="44">
        <v>199.65991664887258</v>
      </c>
      <c r="D72" s="44">
        <v>797.92707171436359</v>
      </c>
      <c r="E72" s="44">
        <v>621.9640216149985</v>
      </c>
      <c r="F72" s="44">
        <v>603.90086320152716</v>
      </c>
      <c r="G72" s="44">
        <v>624.2805785720268</v>
      </c>
      <c r="H72" s="44">
        <v>533.34259250807997</v>
      </c>
      <c r="I72" s="44">
        <v>-646.57005986880699</v>
      </c>
      <c r="J72" s="44">
        <v>-564.74524408845446</v>
      </c>
      <c r="K72" s="44">
        <v>-972.56595082448348</v>
      </c>
      <c r="L72" s="44">
        <v>-945.22828452096394</v>
      </c>
      <c r="M72" s="44">
        <v>-1077.0746715362411</v>
      </c>
      <c r="N72" s="44">
        <v>-912.58612431312679</v>
      </c>
      <c r="O72" s="44">
        <v>-859.96653635320888</v>
      </c>
      <c r="P72" s="44">
        <v>-830.48701313021672</v>
      </c>
      <c r="Q72" s="44">
        <v>-846.77017445635192</v>
      </c>
      <c r="R72" s="44">
        <v>-708.26791073551863</v>
      </c>
      <c r="S72" s="44">
        <v>-312.50603432276063</v>
      </c>
      <c r="T72" s="44">
        <v>192.91077353800597</v>
      </c>
      <c r="U72" s="44">
        <v>1242.1620941265876</v>
      </c>
      <c r="V72" s="44">
        <v>1561.8717574332943</v>
      </c>
      <c r="W72" s="44">
        <v>1821.4747834102964</v>
      </c>
      <c r="X72" s="44">
        <v>2038.2376140063611</v>
      </c>
      <c r="Y72" s="23"/>
      <c r="Z72" s="23">
        <v>1361.3041459754063</v>
      </c>
    </row>
    <row r="73" spans="1:26" ht="15.75" outlineLevel="1" x14ac:dyDescent="0.25">
      <c r="B73" s="5" t="s">
        <v>103</v>
      </c>
      <c r="C73" s="44">
        <v>13277.957048571952</v>
      </c>
      <c r="D73" s="44">
        <v>0</v>
      </c>
      <c r="E73" s="44">
        <v>13.943665124737814</v>
      </c>
      <c r="F73" s="44">
        <v>1.2844470830245625</v>
      </c>
      <c r="G73" s="44">
        <v>164.57578081742037</v>
      </c>
      <c r="H73" s="44">
        <v>335.96792469617128</v>
      </c>
      <c r="I73" s="44">
        <v>2710.9929115608493</v>
      </c>
      <c r="J73" s="44">
        <v>1049.6606911885735</v>
      </c>
      <c r="K73" s="44">
        <v>1208.0711400200139</v>
      </c>
      <c r="L73" s="44">
        <v>1287.725893678233</v>
      </c>
      <c r="M73" s="44">
        <v>1376.132887961639</v>
      </c>
      <c r="N73" s="44">
        <v>1472.9884822942179</v>
      </c>
      <c r="O73" s="44">
        <v>1535.1193270145827</v>
      </c>
      <c r="P73" s="44">
        <v>1594.7669751702551</v>
      </c>
      <c r="Q73" s="44">
        <v>1723.0194206199858</v>
      </c>
      <c r="R73" s="44">
        <v>1851.1236955163708</v>
      </c>
      <c r="S73" s="44">
        <v>2087.4509141898284</v>
      </c>
      <c r="T73" s="44">
        <v>2206.577934590523</v>
      </c>
      <c r="U73" s="44">
        <v>2297.9995568913937</v>
      </c>
      <c r="V73" s="44">
        <v>2372.8936266119649</v>
      </c>
      <c r="W73" s="44">
        <v>2486.7698590324044</v>
      </c>
      <c r="X73" s="44">
        <v>2631.9034906127695</v>
      </c>
      <c r="Z73" s="10">
        <v>0</v>
      </c>
    </row>
    <row r="74" spans="1:26" ht="16.5" outlineLevel="1" thickBot="1" x14ac:dyDescent="0.3">
      <c r="B74" s="37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</row>
    <row r="75" spans="1:26" ht="16.5" thickBot="1" x14ac:dyDescent="0.3">
      <c r="B75" s="54" t="s">
        <v>104</v>
      </c>
      <c r="C75" s="55">
        <v>25437.380313017235</v>
      </c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Z75" s="80">
        <v>1361.3041459754022</v>
      </c>
    </row>
    <row r="76" spans="1:26" ht="15.75" outlineLevel="1" x14ac:dyDescent="0.25">
      <c r="B76" s="37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Z76" s="80"/>
    </row>
    <row r="77" spans="1:26" ht="16.5" thickBot="1" x14ac:dyDescent="0.3">
      <c r="B77" s="37"/>
      <c r="C77" s="56"/>
      <c r="G77" s="23"/>
    </row>
    <row r="78" spans="1:26" ht="16.5" thickBot="1" x14ac:dyDescent="0.3">
      <c r="A78" s="41">
        <v>11</v>
      </c>
      <c r="B78" s="57" t="s">
        <v>22</v>
      </c>
      <c r="C78" s="49">
        <v>27920.75667253897</v>
      </c>
      <c r="D78" s="44">
        <v>25.61014779121032</v>
      </c>
      <c r="E78" s="44">
        <v>32.07663076964127</v>
      </c>
      <c r="F78" s="44">
        <v>20.561238303882075</v>
      </c>
      <c r="G78" s="44">
        <v>18.352718055980922</v>
      </c>
      <c r="H78" s="44">
        <v>19.483310633113344</v>
      </c>
      <c r="I78" s="44">
        <v>31.789454491333377</v>
      </c>
      <c r="J78" s="44">
        <v>42.148754208869676</v>
      </c>
      <c r="K78" s="44">
        <v>6.3093417718268858</v>
      </c>
      <c r="L78" s="44">
        <v>31.764726401884399</v>
      </c>
      <c r="M78" s="44">
        <v>11.54848578657581</v>
      </c>
      <c r="N78" s="44">
        <v>34.362981486522784</v>
      </c>
      <c r="O78" s="44">
        <v>119.82101086033606</v>
      </c>
      <c r="P78" s="44">
        <v>124.728698885687</v>
      </c>
      <c r="Q78" s="44">
        <v>169.92427227201321</v>
      </c>
      <c r="R78" s="44">
        <v>142.93293728949604</v>
      </c>
      <c r="S78" s="44">
        <v>144.96953287086248</v>
      </c>
      <c r="T78" s="44">
        <v>126.09151776666505</v>
      </c>
      <c r="U78" s="44">
        <v>150.02425927078417</v>
      </c>
      <c r="V78" s="44">
        <v>200.49507735899073</v>
      </c>
      <c r="W78" s="44">
        <v>163.43612349818395</v>
      </c>
      <c r="X78" s="44">
        <v>173.39630743940455</v>
      </c>
    </row>
    <row r="79" spans="1:26" ht="15.75" outlineLevel="1" x14ac:dyDescent="0.25">
      <c r="B79" s="37"/>
      <c r="D79" s="58"/>
      <c r="E79" s="58"/>
      <c r="F79" s="58"/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8"/>
      <c r="X79" s="58"/>
    </row>
    <row r="80" spans="1:26" ht="15.75" x14ac:dyDescent="0.25">
      <c r="B80" s="37"/>
      <c r="C80" s="23"/>
      <c r="D80" s="18"/>
    </row>
    <row r="81" spans="1:25" ht="15.75" x14ac:dyDescent="0.25">
      <c r="A81" s="41">
        <v>12</v>
      </c>
      <c r="B81" s="59" t="s">
        <v>56</v>
      </c>
      <c r="C81" s="60" t="s">
        <v>118</v>
      </c>
      <c r="D81" s="61">
        <v>2025</v>
      </c>
      <c r="E81" s="61">
        <v>2026</v>
      </c>
      <c r="F81" s="61">
        <v>2027</v>
      </c>
      <c r="G81" s="61">
        <v>2028</v>
      </c>
      <c r="H81" s="61">
        <v>2029</v>
      </c>
      <c r="I81" s="61">
        <v>2030</v>
      </c>
      <c r="J81" s="61">
        <v>2031</v>
      </c>
      <c r="K81" s="61">
        <v>2032</v>
      </c>
      <c r="L81" s="61">
        <v>2033</v>
      </c>
      <c r="M81" s="61">
        <v>2034</v>
      </c>
      <c r="N81" s="61">
        <v>2035</v>
      </c>
      <c r="O81" s="61">
        <v>2036</v>
      </c>
      <c r="P81" s="61">
        <v>2037</v>
      </c>
      <c r="Q81" s="61">
        <v>2038</v>
      </c>
      <c r="R81" s="61">
        <v>2039</v>
      </c>
      <c r="S81" s="61">
        <v>2040</v>
      </c>
      <c r="T81" s="61">
        <v>2041</v>
      </c>
      <c r="U81" s="61">
        <v>2042</v>
      </c>
      <c r="V81" s="61">
        <v>2043</v>
      </c>
      <c r="W81" s="61">
        <v>2044</v>
      </c>
      <c r="X81" s="61">
        <v>2045</v>
      </c>
    </row>
    <row r="82" spans="1:25" ht="15.75" outlineLevel="1" x14ac:dyDescent="0.25">
      <c r="B82" s="62" t="s">
        <v>59</v>
      </c>
      <c r="C82" s="63">
        <v>105005.92399566916</v>
      </c>
      <c r="D82" s="64">
        <v>21924.869238488638</v>
      </c>
      <c r="E82" s="64">
        <v>19525.575369784354</v>
      </c>
      <c r="F82" s="64">
        <v>19980.449570449418</v>
      </c>
      <c r="G82" s="64">
        <v>20057.189349057364</v>
      </c>
      <c r="H82" s="64">
        <v>18636.296280692888</v>
      </c>
      <c r="I82" s="64">
        <v>2406.3905531299897</v>
      </c>
      <c r="J82" s="64">
        <v>2437.4274369898421</v>
      </c>
      <c r="K82" s="64">
        <v>2.4379780101200001</v>
      </c>
      <c r="L82" s="64">
        <v>2.3758731986100003</v>
      </c>
      <c r="M82" s="64">
        <v>2.30752333014</v>
      </c>
      <c r="N82" s="64">
        <v>2.1563308639100001</v>
      </c>
      <c r="O82" s="64">
        <v>2.1376313089600005</v>
      </c>
      <c r="P82" s="64">
        <v>2.2533389379100002</v>
      </c>
      <c r="Q82" s="64">
        <v>2.3984728742000008</v>
      </c>
      <c r="R82" s="64">
        <v>2.5883382000100013</v>
      </c>
      <c r="S82" s="64">
        <v>2.5371614431600009</v>
      </c>
      <c r="T82" s="64">
        <v>2.6782044977600008</v>
      </c>
      <c r="U82" s="64">
        <v>3.1196194642300012</v>
      </c>
      <c r="V82" s="64">
        <v>3.3335828772500014</v>
      </c>
      <c r="W82" s="64">
        <v>3.5739995079800013</v>
      </c>
      <c r="X82" s="64">
        <v>3.8281425624200009</v>
      </c>
    </row>
    <row r="83" spans="1:25" ht="15.75" outlineLevel="1" x14ac:dyDescent="0.25">
      <c r="B83" s="5" t="s">
        <v>105</v>
      </c>
      <c r="C83" s="65">
        <v>43812.064310653848</v>
      </c>
      <c r="D83" s="45">
        <v>0.22683480811000012</v>
      </c>
      <c r="E83" s="45">
        <v>0.21965996912999994</v>
      </c>
      <c r="F83" s="45">
        <v>0.19730874011999996</v>
      </c>
      <c r="G83" s="45">
        <v>0.20608299738999988</v>
      </c>
      <c r="H83" s="45">
        <v>0.19297434543999992</v>
      </c>
      <c r="I83" s="45">
        <v>3660.5739343110681</v>
      </c>
      <c r="J83" s="45">
        <v>3657.1478470355678</v>
      </c>
      <c r="K83" s="45">
        <v>3657.6731938178682</v>
      </c>
      <c r="L83" s="45">
        <v>3126.2867729148466</v>
      </c>
      <c r="M83" s="45">
        <v>3665.1766741684778</v>
      </c>
      <c r="N83" s="45">
        <v>3665.854231312027</v>
      </c>
      <c r="O83" s="45">
        <v>3658.1710240264979</v>
      </c>
      <c r="P83" s="45">
        <v>3095.3941943811456</v>
      </c>
      <c r="Q83" s="45">
        <v>3657.1480869740881</v>
      </c>
      <c r="R83" s="45">
        <v>3664.7209939227582</v>
      </c>
      <c r="S83" s="45">
        <v>3665.3387196143376</v>
      </c>
      <c r="T83" s="45">
        <v>3183.4540130903069</v>
      </c>
      <c r="U83" s="45">
        <v>1445.7766296111797</v>
      </c>
      <c r="V83" s="45">
        <v>4.5520725897299972</v>
      </c>
      <c r="W83" s="45">
        <v>1.7662822749</v>
      </c>
      <c r="X83" s="45">
        <v>1.9867797488599996</v>
      </c>
    </row>
    <row r="84" spans="1:25" ht="15.75" outlineLevel="1" x14ac:dyDescent="0.25">
      <c r="B84" s="5" t="s">
        <v>106</v>
      </c>
      <c r="C84" s="65">
        <v>28313.614413976549</v>
      </c>
      <c r="D84" s="45">
        <v>1585.5911875808799</v>
      </c>
      <c r="E84" s="45">
        <v>1532.8831455813199</v>
      </c>
      <c r="F84" s="45">
        <v>1554.11721824144</v>
      </c>
      <c r="G84" s="45">
        <v>998.06655769542022</v>
      </c>
      <c r="H84" s="45">
        <v>577.80571023897994</v>
      </c>
      <c r="I84" s="45">
        <v>1940.1523917351408</v>
      </c>
      <c r="J84" s="45">
        <v>1889.0483538844999</v>
      </c>
      <c r="K84" s="45">
        <v>1528.2654295885905</v>
      </c>
      <c r="L84" s="45">
        <v>1423.79227029351</v>
      </c>
      <c r="M84" s="45">
        <v>1341.39506848012</v>
      </c>
      <c r="N84" s="45">
        <v>1206.0393299089303</v>
      </c>
      <c r="O84" s="45">
        <v>1091.4297578868202</v>
      </c>
      <c r="P84" s="45">
        <v>982.29469895970033</v>
      </c>
      <c r="Q84" s="45">
        <v>1142.7732739764699</v>
      </c>
      <c r="R84" s="45">
        <v>1331.86818122612</v>
      </c>
      <c r="S84" s="45">
        <v>1251.5192885813296</v>
      </c>
      <c r="T84" s="45">
        <v>1112.0239066517497</v>
      </c>
      <c r="U84" s="45">
        <v>958.76680715732982</v>
      </c>
      <c r="V84" s="45">
        <v>1473.6669049714801</v>
      </c>
      <c r="W84" s="45">
        <v>1703.5652699844904</v>
      </c>
      <c r="X84" s="45">
        <v>1688.54966135223</v>
      </c>
    </row>
    <row r="85" spans="1:25" ht="15.75" outlineLevel="1" x14ac:dyDescent="0.25">
      <c r="B85" s="5" t="s">
        <v>107</v>
      </c>
      <c r="C85" s="65">
        <v>15898.273572832051</v>
      </c>
      <c r="D85" s="45">
        <v>748.51367177449993</v>
      </c>
      <c r="E85" s="45">
        <v>722.36675459026947</v>
      </c>
      <c r="F85" s="45">
        <v>767.42730894211877</v>
      </c>
      <c r="G85" s="45">
        <v>763.2899313622288</v>
      </c>
      <c r="H85" s="45">
        <v>761.00740433821875</v>
      </c>
      <c r="I85" s="45">
        <v>740.45384847695925</v>
      </c>
      <c r="J85" s="45">
        <v>700.05197381610935</v>
      </c>
      <c r="K85" s="45">
        <v>663.22035436586964</v>
      </c>
      <c r="L85" s="45">
        <v>655.33802023690953</v>
      </c>
      <c r="M85" s="45">
        <v>645.60194714722991</v>
      </c>
      <c r="N85" s="45">
        <v>683.85534497146909</v>
      </c>
      <c r="O85" s="45">
        <v>702.67311139312903</v>
      </c>
      <c r="P85" s="45">
        <v>766.69328455405889</v>
      </c>
      <c r="Q85" s="45">
        <v>763.91251853851952</v>
      </c>
      <c r="R85" s="45">
        <v>758.4275710016492</v>
      </c>
      <c r="S85" s="45">
        <v>800.807738192599</v>
      </c>
      <c r="T85" s="45">
        <v>811.28920042960885</v>
      </c>
      <c r="U85" s="45">
        <v>858.08312652545817</v>
      </c>
      <c r="V85" s="45">
        <v>856.69359963490808</v>
      </c>
      <c r="W85" s="45">
        <v>862.05557604629814</v>
      </c>
      <c r="X85" s="45">
        <v>866.51128649393809</v>
      </c>
    </row>
    <row r="86" spans="1:25" ht="15.75" outlineLevel="1" x14ac:dyDescent="0.25">
      <c r="B86" s="5" t="s">
        <v>108</v>
      </c>
      <c r="C86" s="65">
        <v>164597.04831976615</v>
      </c>
      <c r="D86" s="45">
        <v>1121.2020553855691</v>
      </c>
      <c r="E86" s="45">
        <v>1694.1024538044389</v>
      </c>
      <c r="F86" s="45">
        <v>2289.6747559146297</v>
      </c>
      <c r="G86" s="45">
        <v>2951.9190604797004</v>
      </c>
      <c r="H86" s="45">
        <v>3610.6446293101671</v>
      </c>
      <c r="I86" s="45">
        <v>4278.4308030975299</v>
      </c>
      <c r="J86" s="45">
        <v>4855.8900535585071</v>
      </c>
      <c r="K86" s="45">
        <v>5700.6702788607108</v>
      </c>
      <c r="L86" s="45">
        <v>6609.0282699682884</v>
      </c>
      <c r="M86" s="45">
        <v>7520.186661312744</v>
      </c>
      <c r="N86" s="45">
        <v>8277.2798182663937</v>
      </c>
      <c r="O86" s="45">
        <v>8935.6957164440573</v>
      </c>
      <c r="P86" s="45">
        <v>9389.1942412503886</v>
      </c>
      <c r="Q86" s="45">
        <v>10208.364359856429</v>
      </c>
      <c r="R86" s="45">
        <v>10993.821275989147</v>
      </c>
      <c r="S86" s="45">
        <v>11684.747282007787</v>
      </c>
      <c r="T86" s="45">
        <v>12222.591827492181</v>
      </c>
      <c r="U86" s="45">
        <v>12174.189313948567</v>
      </c>
      <c r="V86" s="45">
        <v>12804.88643833234</v>
      </c>
      <c r="W86" s="45">
        <v>13367.220165632234</v>
      </c>
      <c r="X86" s="45">
        <v>13907.308858854372</v>
      </c>
    </row>
    <row r="87" spans="1:25" ht="15.75" outlineLevel="1" x14ac:dyDescent="0.25">
      <c r="B87" s="5" t="s">
        <v>25</v>
      </c>
      <c r="C87" s="65">
        <v>9010.4640857653176</v>
      </c>
      <c r="D87" s="45">
        <v>429.82680701707017</v>
      </c>
      <c r="E87" s="45">
        <v>427.59397628278981</v>
      </c>
      <c r="F87" s="45">
        <v>428.55435820594988</v>
      </c>
      <c r="G87" s="45">
        <v>429.26735756329765</v>
      </c>
      <c r="H87" s="45">
        <v>429.89404435339094</v>
      </c>
      <c r="I87" s="45">
        <v>428.14491494637821</v>
      </c>
      <c r="J87" s="45">
        <v>429.71872508464992</v>
      </c>
      <c r="K87" s="45">
        <v>427.63496633757984</v>
      </c>
      <c r="L87" s="45">
        <v>430.42969768373894</v>
      </c>
      <c r="M87" s="45">
        <v>427.56766146246952</v>
      </c>
      <c r="N87" s="45">
        <v>429.24894868521113</v>
      </c>
      <c r="O87" s="45">
        <v>429.25804979170107</v>
      </c>
      <c r="P87" s="45">
        <v>429.25920329358115</v>
      </c>
      <c r="Q87" s="45">
        <v>429.26194261772116</v>
      </c>
      <c r="R87" s="45">
        <v>429.25720206468117</v>
      </c>
      <c r="S87" s="45">
        <v>429.26389117106112</v>
      </c>
      <c r="T87" s="45">
        <v>429.25226804010117</v>
      </c>
      <c r="U87" s="45">
        <v>429.25586289415116</v>
      </c>
      <c r="V87" s="45">
        <v>429.25370575129114</v>
      </c>
      <c r="W87" s="45">
        <v>429.26783662899112</v>
      </c>
      <c r="X87" s="45">
        <v>429.25266588951115</v>
      </c>
    </row>
    <row r="88" spans="1:25" ht="15.75" outlineLevel="1" x14ac:dyDescent="0.25">
      <c r="B88" s="5" t="s">
        <v>26</v>
      </c>
      <c r="C88" s="65">
        <v>94843.315513963986</v>
      </c>
      <c r="D88" s="45">
        <v>5321.2263414464105</v>
      </c>
      <c r="E88" s="45">
        <v>5297.4285917507177</v>
      </c>
      <c r="F88" s="45">
        <v>5216.1108417384894</v>
      </c>
      <c r="G88" s="45">
        <v>5186.1987741784696</v>
      </c>
      <c r="H88" s="45">
        <v>5115.0439849747017</v>
      </c>
      <c r="I88" s="45">
        <v>5081.6285864088914</v>
      </c>
      <c r="J88" s="45">
        <v>5063.5645302853518</v>
      </c>
      <c r="K88" s="45">
        <v>4995.1589863051286</v>
      </c>
      <c r="L88" s="45">
        <v>4858.1715096787029</v>
      </c>
      <c r="M88" s="45">
        <v>4775.4688394737022</v>
      </c>
      <c r="N88" s="45">
        <v>4748.6985826127529</v>
      </c>
      <c r="O88" s="45">
        <v>4558.4813171413807</v>
      </c>
      <c r="P88" s="45">
        <v>4042.4610301116609</v>
      </c>
      <c r="Q88" s="45">
        <v>4012.9331464864817</v>
      </c>
      <c r="R88" s="45">
        <v>3934.0759618549118</v>
      </c>
      <c r="S88" s="45">
        <v>3880.6393412687612</v>
      </c>
      <c r="T88" s="45">
        <v>3858.0052550148212</v>
      </c>
      <c r="U88" s="45">
        <v>3843.0965023010208</v>
      </c>
      <c r="V88" s="45">
        <v>3713.9681954313414</v>
      </c>
      <c r="W88" s="45">
        <v>3677.5992714246609</v>
      </c>
      <c r="X88" s="45">
        <v>3663.3559240756208</v>
      </c>
    </row>
    <row r="89" spans="1:25" ht="15.75" outlineLevel="1" x14ac:dyDescent="0.25">
      <c r="B89" s="5" t="s">
        <v>27</v>
      </c>
      <c r="C89" s="65">
        <v>144185.61379704031</v>
      </c>
      <c r="D89" s="45">
        <v>10391.97897993219</v>
      </c>
      <c r="E89" s="45">
        <v>10330.325727994465</v>
      </c>
      <c r="F89" s="45">
        <v>10023.895737667252</v>
      </c>
      <c r="G89" s="45">
        <v>8527.7677661954622</v>
      </c>
      <c r="H89" s="45">
        <v>6552.3311302837192</v>
      </c>
      <c r="I89" s="45">
        <v>6948.1070798613255</v>
      </c>
      <c r="J89" s="45">
        <v>6717.4054347050678</v>
      </c>
      <c r="K89" s="45">
        <v>5918.9839149846193</v>
      </c>
      <c r="L89" s="45">
        <v>5736.8480077867716</v>
      </c>
      <c r="M89" s="45">
        <v>5383.2879276607819</v>
      </c>
      <c r="N89" s="45">
        <v>4808.278530166599</v>
      </c>
      <c r="O89" s="45">
        <v>4707.7957620149627</v>
      </c>
      <c r="P89" s="45">
        <v>4665.3210599272898</v>
      </c>
      <c r="Q89" s="45">
        <v>4923.4001289960415</v>
      </c>
      <c r="R89" s="45">
        <v>5311.7152524363401</v>
      </c>
      <c r="S89" s="45">
        <v>6328.9961711485003</v>
      </c>
      <c r="T89" s="45">
        <v>6462.6340221878536</v>
      </c>
      <c r="U89" s="45">
        <v>6781.0515251458328</v>
      </c>
      <c r="V89" s="45">
        <v>7502.2893921244713</v>
      </c>
      <c r="W89" s="45">
        <v>7991.0638748598794</v>
      </c>
      <c r="X89" s="45">
        <v>8172.1363709608795</v>
      </c>
    </row>
    <row r="90" spans="1:25" ht="15.75" outlineLevel="1" x14ac:dyDescent="0.25">
      <c r="B90" s="5" t="s">
        <v>28</v>
      </c>
      <c r="C90" s="65">
        <v>333525.78650569415</v>
      </c>
      <c r="D90" s="45">
        <v>3475.8368872831711</v>
      </c>
      <c r="E90" s="45">
        <v>5486.2345763828716</v>
      </c>
      <c r="F90" s="45">
        <v>5835.0732581948678</v>
      </c>
      <c r="G90" s="45">
        <v>6589.0641371335278</v>
      </c>
      <c r="H90" s="45">
        <v>6993.0144927573701</v>
      </c>
      <c r="I90" s="45">
        <v>11686.491114603972</v>
      </c>
      <c r="J90" s="45">
        <v>13828.469925606951</v>
      </c>
      <c r="K90" s="45">
        <v>15903.690605459986</v>
      </c>
      <c r="L90" s="45">
        <v>16904.65211414576</v>
      </c>
      <c r="M90" s="45">
        <v>17922.510035074636</v>
      </c>
      <c r="N90" s="45">
        <v>18191.125107942291</v>
      </c>
      <c r="O90" s="45">
        <v>18631.088300594016</v>
      </c>
      <c r="P90" s="45">
        <v>18887.557984838011</v>
      </c>
      <c r="Q90" s="45">
        <v>19398.673933361839</v>
      </c>
      <c r="R90" s="45">
        <v>20792.285746724716</v>
      </c>
      <c r="S90" s="45">
        <v>21418.742577013312</v>
      </c>
      <c r="T90" s="45">
        <v>21812.394918938797</v>
      </c>
      <c r="U90" s="45">
        <v>22244.13650315972</v>
      </c>
      <c r="V90" s="45">
        <v>22115.495728105958</v>
      </c>
      <c r="W90" s="45">
        <v>22543.750933757696</v>
      </c>
      <c r="X90" s="45">
        <v>22865.497624614676</v>
      </c>
    </row>
    <row r="91" spans="1:25" ht="15.75" outlineLevel="1" x14ac:dyDescent="0.25">
      <c r="B91" s="5" t="s">
        <v>29</v>
      </c>
      <c r="C91" s="65">
        <v>431790.23470699677</v>
      </c>
      <c r="D91" s="45">
        <v>13026.251086463739</v>
      </c>
      <c r="E91" s="45">
        <v>13699.947407216483</v>
      </c>
      <c r="F91" s="45">
        <v>13780.132951457585</v>
      </c>
      <c r="G91" s="45">
        <v>13827.841578934092</v>
      </c>
      <c r="H91" s="45">
        <v>16087.404198507083</v>
      </c>
      <c r="I91" s="45">
        <v>20807.699818378147</v>
      </c>
      <c r="J91" s="45">
        <v>20603.745009647915</v>
      </c>
      <c r="K91" s="45">
        <v>20821.429407163352</v>
      </c>
      <c r="L91" s="45">
        <v>20924.567988601411</v>
      </c>
      <c r="M91" s="45">
        <v>20835.243284162847</v>
      </c>
      <c r="N91" s="45">
        <v>21519.764703098626</v>
      </c>
      <c r="O91" s="45">
        <v>21453.566140087227</v>
      </c>
      <c r="P91" s="45">
        <v>22669.170561067545</v>
      </c>
      <c r="Q91" s="45">
        <v>22678.562340746412</v>
      </c>
      <c r="R91" s="45">
        <v>22259.608948667028</v>
      </c>
      <c r="S91" s="45">
        <v>23403.385246205486</v>
      </c>
      <c r="T91" s="45">
        <v>23451.966691365618</v>
      </c>
      <c r="U91" s="45">
        <v>24825.231549037573</v>
      </c>
      <c r="V91" s="45">
        <v>24906.869609907975</v>
      </c>
      <c r="W91" s="45">
        <v>24943.71469557954</v>
      </c>
      <c r="X91" s="45">
        <v>25264.131490701096</v>
      </c>
    </row>
    <row r="92" spans="1:25" ht="15.75" outlineLevel="1" x14ac:dyDescent="0.25">
      <c r="B92" s="66" t="s">
        <v>30</v>
      </c>
      <c r="C92" s="67">
        <v>136619.56595420145</v>
      </c>
      <c r="D92" s="68">
        <v>4481.2390820065411</v>
      </c>
      <c r="E92" s="68">
        <v>4723.5153714464868</v>
      </c>
      <c r="F92" s="68">
        <v>4839.550187372909</v>
      </c>
      <c r="G92" s="68">
        <v>4839.9204386059573</v>
      </c>
      <c r="H92" s="68">
        <v>4723.1142250370704</v>
      </c>
      <c r="I92" s="68">
        <v>4669.5208781804067</v>
      </c>
      <c r="J92" s="68">
        <v>4553.093726797837</v>
      </c>
      <c r="K92" s="68">
        <v>7544.0668210477743</v>
      </c>
      <c r="L92" s="68">
        <v>7605.4235203595654</v>
      </c>
      <c r="M92" s="68">
        <v>7557.3044403839376</v>
      </c>
      <c r="N92" s="68">
        <v>7463.8270513560528</v>
      </c>
      <c r="O92" s="68">
        <v>7364.2926798251647</v>
      </c>
      <c r="P92" s="68">
        <v>7552.8490960006457</v>
      </c>
      <c r="Q92" s="68">
        <v>7379.1263965487451</v>
      </c>
      <c r="R92" s="68">
        <v>7371.2840781893938</v>
      </c>
      <c r="S92" s="68">
        <v>7401.8261025296961</v>
      </c>
      <c r="T92" s="68">
        <v>7300.0877124304861</v>
      </c>
      <c r="U92" s="68">
        <v>7188.4481216999375</v>
      </c>
      <c r="V92" s="68">
        <v>7398.8874529580771</v>
      </c>
      <c r="W92" s="68">
        <v>7387.2344490628566</v>
      </c>
      <c r="X92" s="68">
        <v>7274.9541223619144</v>
      </c>
    </row>
    <row r="93" spans="1:25" ht="15.75" outlineLevel="1" x14ac:dyDescent="0.25">
      <c r="B93" s="38" t="s">
        <v>1</v>
      </c>
      <c r="C93" s="23">
        <v>1507601.9051765597</v>
      </c>
      <c r="D93" s="69">
        <v>62506.76217218682</v>
      </c>
      <c r="E93" s="69">
        <v>63440.19303480332</v>
      </c>
      <c r="F93" s="69">
        <v>64715.183496924779</v>
      </c>
      <c r="G93" s="69">
        <v>64170.731034202916</v>
      </c>
      <c r="H93" s="69">
        <v>63486.749074839019</v>
      </c>
      <c r="I93" s="69">
        <v>62647.593923129811</v>
      </c>
      <c r="J93" s="69">
        <v>64735.5630174123</v>
      </c>
      <c r="K93" s="69">
        <v>67163.2319359416</v>
      </c>
      <c r="L93" s="69">
        <v>68276.914044868114</v>
      </c>
      <c r="M93" s="69">
        <v>70076.050062657087</v>
      </c>
      <c r="N93" s="69">
        <v>70996.127979184268</v>
      </c>
      <c r="O93" s="69">
        <v>71534.589490513914</v>
      </c>
      <c r="P93" s="69">
        <v>72482.44869332193</v>
      </c>
      <c r="Q93" s="69">
        <v>74596.554600976946</v>
      </c>
      <c r="R93" s="69">
        <v>76849.653550276751</v>
      </c>
      <c r="S93" s="69">
        <v>80267.803519176028</v>
      </c>
      <c r="T93" s="69">
        <v>80646.37802013928</v>
      </c>
      <c r="U93" s="69">
        <v>80751.155560945001</v>
      </c>
      <c r="V93" s="69">
        <v>81209.896682684819</v>
      </c>
      <c r="W93" s="69">
        <v>82910.812354759531</v>
      </c>
      <c r="X93" s="69">
        <v>84137.51292761552</v>
      </c>
    </row>
    <row r="94" spans="1:25" ht="15.75" x14ac:dyDescent="0.25">
      <c r="B94" s="37"/>
    </row>
    <row r="95" spans="1:25" ht="15.75" x14ac:dyDescent="0.25">
      <c r="B95" s="37" t="s">
        <v>55</v>
      </c>
      <c r="C95" s="23">
        <v>0</v>
      </c>
      <c r="D95" s="23">
        <v>0</v>
      </c>
      <c r="E95" s="23">
        <v>0</v>
      </c>
      <c r="F95" s="23">
        <v>0</v>
      </c>
      <c r="G95" s="23">
        <v>0</v>
      </c>
      <c r="H95" s="23">
        <v>0</v>
      </c>
      <c r="I95" s="23">
        <v>0</v>
      </c>
      <c r="J95" s="23">
        <v>0</v>
      </c>
      <c r="K95" s="23">
        <v>0</v>
      </c>
      <c r="L95" s="23">
        <v>0</v>
      </c>
      <c r="M95" s="23">
        <v>0</v>
      </c>
      <c r="N95" s="23">
        <v>0</v>
      </c>
      <c r="O95" s="23">
        <v>0</v>
      </c>
      <c r="P95" s="23">
        <v>0</v>
      </c>
      <c r="Q95" s="23">
        <v>0</v>
      </c>
      <c r="R95" s="23">
        <v>0</v>
      </c>
      <c r="S95" s="23">
        <v>0</v>
      </c>
      <c r="T95" s="23">
        <v>0</v>
      </c>
      <c r="U95" s="23">
        <v>0</v>
      </c>
      <c r="V95" s="23">
        <v>0</v>
      </c>
      <c r="W95" s="23">
        <v>0</v>
      </c>
      <c r="X95" s="23">
        <v>0</v>
      </c>
      <c r="Y95" s="23"/>
    </row>
    <row r="97" spans="1:24" x14ac:dyDescent="0.25">
      <c r="A97" s="41">
        <v>13</v>
      </c>
      <c r="B97" s="70" t="s">
        <v>35</v>
      </c>
      <c r="C97" s="71">
        <v>41.851073400527007</v>
      </c>
      <c r="D97" s="71">
        <v>11.270131051571282</v>
      </c>
      <c r="E97" s="71">
        <v>10.149940723542919</v>
      </c>
      <c r="F97" s="71">
        <v>13.347504106845179</v>
      </c>
      <c r="G97" s="71">
        <v>0.67446337558127989</v>
      </c>
      <c r="H97" s="71">
        <v>6.6553533509949997E-2</v>
      </c>
      <c r="I97" s="71">
        <v>1.7189694399442501</v>
      </c>
      <c r="J97" s="71">
        <v>1.1346773333076701</v>
      </c>
      <c r="K97" s="71">
        <v>3.302885787829859</v>
      </c>
      <c r="L97" s="71">
        <v>2.18837667960659</v>
      </c>
      <c r="M97" s="71">
        <v>1.9195384286719497</v>
      </c>
      <c r="N97" s="71">
        <v>2.2422004947488596</v>
      </c>
      <c r="O97" s="71">
        <v>2.10125831575355</v>
      </c>
      <c r="P97" s="71">
        <v>2.3190954197894498</v>
      </c>
      <c r="Q97" s="71">
        <v>0.94954565085413001</v>
      </c>
      <c r="R97" s="71">
        <v>1.76684950333663</v>
      </c>
      <c r="S97" s="71">
        <v>0.27901130956665005</v>
      </c>
      <c r="T97" s="71">
        <v>7.234565404835E-2</v>
      </c>
      <c r="U97" s="71">
        <v>0</v>
      </c>
      <c r="V97" s="71">
        <v>0</v>
      </c>
      <c r="W97" s="71">
        <v>0</v>
      </c>
      <c r="X97" s="72">
        <v>0</v>
      </c>
    </row>
    <row r="98" spans="1:24" outlineLevel="1" x14ac:dyDescent="0.25">
      <c r="B98" s="73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  <c r="O98" s="74"/>
      <c r="P98" s="74"/>
      <c r="Q98" s="74"/>
      <c r="R98" s="74"/>
      <c r="S98" s="74"/>
      <c r="T98" s="74"/>
      <c r="U98" s="74"/>
      <c r="V98" s="74"/>
      <c r="W98" s="74"/>
      <c r="X98" s="74"/>
    </row>
    <row r="99" spans="1:24" outlineLevel="1" x14ac:dyDescent="0.25">
      <c r="B99" s="75"/>
      <c r="C99" s="75"/>
      <c r="D99" s="75"/>
      <c r="E99" s="75"/>
      <c r="F99" s="75"/>
      <c r="G99" s="75"/>
      <c r="H99" s="75"/>
      <c r="I99" s="75"/>
      <c r="J99" s="75"/>
      <c r="K99" s="75"/>
      <c r="L99" s="75"/>
      <c r="M99" s="75"/>
      <c r="N99" s="75"/>
      <c r="O99" s="75"/>
      <c r="P99" s="75"/>
      <c r="Q99" s="75"/>
      <c r="R99" s="75"/>
      <c r="S99" s="75"/>
      <c r="T99" s="75"/>
      <c r="U99" s="75"/>
      <c r="V99" s="75"/>
      <c r="W99" s="75"/>
      <c r="X99" s="75"/>
    </row>
    <row r="100" spans="1:24" outlineLevel="1" x14ac:dyDescent="0.25">
      <c r="B100" s="75" t="s">
        <v>65</v>
      </c>
      <c r="C100" s="44">
        <v>0</v>
      </c>
      <c r="D100" s="76">
        <v>0</v>
      </c>
      <c r="E100" s="76">
        <v>0</v>
      </c>
      <c r="F100" s="76">
        <v>0</v>
      </c>
      <c r="G100" s="76">
        <v>0</v>
      </c>
      <c r="H100" s="76">
        <v>0</v>
      </c>
      <c r="I100" s="76">
        <v>0</v>
      </c>
      <c r="J100" s="76">
        <v>0</v>
      </c>
      <c r="K100" s="76">
        <v>0</v>
      </c>
      <c r="L100" s="76">
        <v>0</v>
      </c>
      <c r="M100" s="76">
        <v>0</v>
      </c>
      <c r="N100" s="76">
        <v>0</v>
      </c>
      <c r="O100" s="76">
        <v>0</v>
      </c>
      <c r="P100" s="76">
        <v>0</v>
      </c>
      <c r="Q100" s="76">
        <v>0</v>
      </c>
      <c r="R100" s="76">
        <v>0</v>
      </c>
      <c r="S100" s="76">
        <v>0</v>
      </c>
      <c r="T100" s="76">
        <v>0</v>
      </c>
      <c r="U100" s="76">
        <v>0</v>
      </c>
      <c r="V100" s="76">
        <v>0</v>
      </c>
      <c r="W100" s="76">
        <v>0</v>
      </c>
      <c r="X100" s="76">
        <v>0</v>
      </c>
    </row>
    <row r="101" spans="1:24" outlineLevel="1" x14ac:dyDescent="0.25">
      <c r="B101" s="75" t="s">
        <v>66</v>
      </c>
      <c r="C101" s="44">
        <v>41.851073400527007</v>
      </c>
      <c r="D101" s="76">
        <v>11.270131051571282</v>
      </c>
      <c r="E101" s="76">
        <v>10.149940723542919</v>
      </c>
      <c r="F101" s="76">
        <v>13.347504106845179</v>
      </c>
      <c r="G101" s="76">
        <v>0.67446337558127989</v>
      </c>
      <c r="H101" s="76">
        <v>6.6553533509949997E-2</v>
      </c>
      <c r="I101" s="76">
        <v>1.7189694399442501</v>
      </c>
      <c r="J101" s="76">
        <v>1.1346773333076701</v>
      </c>
      <c r="K101" s="76">
        <v>3.302885787829859</v>
      </c>
      <c r="L101" s="76">
        <v>2.18837667960659</v>
      </c>
      <c r="M101" s="76">
        <v>1.9195384286719497</v>
      </c>
      <c r="N101" s="76">
        <v>2.2422004947488596</v>
      </c>
      <c r="O101" s="76">
        <v>2.10125831575355</v>
      </c>
      <c r="P101" s="76">
        <v>2.3190954197894498</v>
      </c>
      <c r="Q101" s="76">
        <v>0.94954565085413001</v>
      </c>
      <c r="R101" s="76">
        <v>1.76684950333663</v>
      </c>
      <c r="S101" s="76">
        <v>0.27901130956665005</v>
      </c>
      <c r="T101" s="76">
        <v>7.234565404835E-2</v>
      </c>
      <c r="U101" s="76">
        <v>0</v>
      </c>
      <c r="V101" s="76">
        <v>0</v>
      </c>
      <c r="W101" s="76">
        <v>0</v>
      </c>
      <c r="X101" s="76">
        <v>0</v>
      </c>
    </row>
    <row r="102" spans="1:24" outlineLevel="1" x14ac:dyDescent="0.25">
      <c r="B102" s="75" t="s">
        <v>69</v>
      </c>
      <c r="C102" s="44">
        <v>0</v>
      </c>
      <c r="D102" s="44">
        <v>0</v>
      </c>
      <c r="E102" s="44">
        <v>0</v>
      </c>
      <c r="F102" s="44">
        <v>0</v>
      </c>
      <c r="G102" s="44">
        <v>0</v>
      </c>
      <c r="H102" s="44">
        <v>0</v>
      </c>
      <c r="I102" s="44">
        <v>0</v>
      </c>
      <c r="J102" s="44">
        <v>0</v>
      </c>
      <c r="K102" s="44">
        <v>0</v>
      </c>
      <c r="L102" s="44">
        <v>0</v>
      </c>
      <c r="M102" s="44">
        <v>0</v>
      </c>
      <c r="N102" s="44">
        <v>0</v>
      </c>
      <c r="O102" s="44">
        <v>0</v>
      </c>
      <c r="P102" s="44">
        <v>0</v>
      </c>
      <c r="Q102" s="44">
        <v>0</v>
      </c>
      <c r="R102" s="44">
        <v>0</v>
      </c>
      <c r="S102" s="44">
        <v>0</v>
      </c>
      <c r="T102" s="44">
        <v>0</v>
      </c>
      <c r="U102" s="44">
        <v>0</v>
      </c>
      <c r="V102" s="44">
        <v>0</v>
      </c>
      <c r="W102" s="44">
        <v>0</v>
      </c>
      <c r="X102" s="44">
        <v>0</v>
      </c>
    </row>
    <row r="103" spans="1:24" outlineLevel="1" x14ac:dyDescent="0.25"/>
    <row r="105" spans="1:24" x14ac:dyDescent="0.25">
      <c r="B105" s="77" t="s">
        <v>111</v>
      </c>
    </row>
  </sheetData>
  <conditionalFormatting sqref="D82:X84">
    <cfRule type="colorScale" priority="5">
      <colorScale>
        <cfvo type="min"/>
        <cfvo type="max"/>
        <color rgb="FFFFEF9C"/>
        <color rgb="FF63BE7B"/>
      </colorScale>
    </cfRule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82:X92">
    <cfRule type="colorScale" priority="1">
      <colorScale>
        <cfvo type="min"/>
        <cfvo type="max"/>
        <color rgb="FFFFEF9C"/>
        <color rgb="FF63BE7B"/>
      </colorScale>
    </cfRule>
  </conditionalFormatting>
  <conditionalFormatting sqref="D93:X93">
    <cfRule type="colorScale" priority="2">
      <colorScale>
        <cfvo type="min"/>
        <cfvo type="max"/>
        <color rgb="FFFFEF9C"/>
        <color rgb="FF63BE7B"/>
      </colorScale>
    </cfRule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">
      <colorScale>
        <cfvo type="min"/>
        <cfvo type="max"/>
        <color rgb="FFFFEF9C"/>
        <color rgb="FF63BE7B"/>
      </colorScale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Table of Contents</vt:lpstr>
      <vt:lpstr>Summary</vt:lpstr>
      <vt:lpstr>Delta</vt:lpstr>
      <vt:lpstr>Change</vt:lpstr>
      <vt:lpstr>Base</vt:lpstr>
      <vt:lpstr>BaseStudyName</vt:lpstr>
      <vt:lpstr>ChangeStudyName</vt:lpstr>
      <vt:lpstr>Discount_Rate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2021-08-28T20:45:58Z</dcterms:created>
  <dcterms:modified xsi:type="dcterms:W3CDTF">2025-04-04T17:41:23Z</dcterms:modified>
</cp:coreProperties>
</file>