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hisWorkbook" defaultThemeVersion="166925"/>
  <xr:revisionPtr revIDLastSave="0" documentId="13_ncr:1_{178B85A6-6764-49E5-9A19-0C04DB442712}" xr6:coauthVersionLast="47" xr6:coauthVersionMax="47" xr10:uidLastSave="{00000000-0000-0000-0000-000000000000}"/>
  <bookViews>
    <workbookView xWindow="-120" yWindow="-120" windowWidth="29040" windowHeight="15840" xr2:uid="{ADB2497D-3D86-42AA-A09F-160BB28B8F12}"/>
  </bookViews>
  <sheets>
    <sheet name="Table of Contents" sheetId="17" r:id="rId1"/>
    <sheet name="MN" sheetId="10" r:id="rId2"/>
    <sheet name="MR" sheetId="2" r:id="rId3"/>
    <sheet name="LN" sheetId="9" r:id="rId4"/>
    <sheet name="HH" sheetId="6" r:id="rId5"/>
    <sheet name="SC (original Update)" sheetId="1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0" i="2" l="1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9" i="2"/>
  <c r="V18" i="10" l="1"/>
  <c r="V15" i="10" l="1"/>
  <c r="V14" i="10"/>
  <c r="V10" i="10"/>
  <c r="V19" i="10"/>
  <c r="V17" i="10"/>
  <c r="V16" i="10"/>
  <c r="V13" i="10"/>
  <c r="V12" i="10"/>
  <c r="V11" i="10"/>
  <c r="V9" i="10"/>
  <c r="E18" i="10" l="1"/>
  <c r="E14" i="10" l="1"/>
  <c r="E10" i="10"/>
  <c r="E11" i="10" l="1"/>
  <c r="E15" i="10" l="1"/>
  <c r="X15" i="6" l="1"/>
  <c r="O15" i="6"/>
  <c r="X7" i="6"/>
  <c r="O7" i="6"/>
  <c r="X12" i="6"/>
  <c r="O12" i="6"/>
  <c r="X5" i="6"/>
  <c r="O5" i="6"/>
  <c r="X11" i="9"/>
  <c r="O11" i="9"/>
  <c r="O10" i="9"/>
  <c r="O9" i="9"/>
  <c r="O17" i="9"/>
  <c r="X14" i="9"/>
  <c r="O14" i="9"/>
  <c r="O7" i="16"/>
  <c r="O8" i="16"/>
  <c r="O9" i="16"/>
  <c r="O10" i="16"/>
  <c r="O11" i="16"/>
  <c r="X12" i="16"/>
  <c r="O12" i="16"/>
  <c r="X15" i="16"/>
  <c r="O15" i="16"/>
  <c r="X17" i="16"/>
  <c r="O17" i="16"/>
  <c r="O10" i="6"/>
  <c r="O9" i="6"/>
  <c r="X8" i="6"/>
  <c r="O8" i="6"/>
  <c r="O12" i="9"/>
  <c r="X18" i="9"/>
  <c r="V17" i="16"/>
  <c r="U17" i="16"/>
  <c r="R17" i="16"/>
  <c r="N17" i="16"/>
  <c r="U16" i="16"/>
  <c r="R16" i="16"/>
  <c r="N16" i="16"/>
  <c r="X16" i="16"/>
  <c r="O16" i="16"/>
  <c r="U15" i="16"/>
  <c r="W15" i="16" s="1"/>
  <c r="R15" i="16"/>
  <c r="N15" i="16"/>
  <c r="U14" i="16"/>
  <c r="S14" i="16"/>
  <c r="R14" i="16"/>
  <c r="N14" i="16"/>
  <c r="X14" i="16"/>
  <c r="O14" i="16"/>
  <c r="U13" i="16"/>
  <c r="W13" i="16" s="1"/>
  <c r="R13" i="16"/>
  <c r="N13" i="16"/>
  <c r="X13" i="16"/>
  <c r="O13" i="16"/>
  <c r="W12" i="16"/>
  <c r="U12" i="16"/>
  <c r="V12" i="16" s="1"/>
  <c r="R12" i="16"/>
  <c r="N12" i="16"/>
  <c r="V11" i="16"/>
  <c r="U11" i="16"/>
  <c r="R11" i="16"/>
  <c r="S11" i="16" s="1"/>
  <c r="N11" i="16"/>
  <c r="X11" i="16"/>
  <c r="V10" i="16"/>
  <c r="U10" i="16"/>
  <c r="R10" i="16"/>
  <c r="S10" i="16" s="1"/>
  <c r="N10" i="16"/>
  <c r="X10" i="16"/>
  <c r="V9" i="16"/>
  <c r="U9" i="16"/>
  <c r="R9" i="16"/>
  <c r="S9" i="16" s="1"/>
  <c r="N9" i="16"/>
  <c r="X9" i="16"/>
  <c r="V8" i="16"/>
  <c r="U8" i="16"/>
  <c r="R8" i="16"/>
  <c r="N8" i="16"/>
  <c r="X8" i="16"/>
  <c r="V7" i="16"/>
  <c r="U7" i="16"/>
  <c r="S7" i="16"/>
  <c r="R7" i="16"/>
  <c r="S16" i="16" s="1"/>
  <c r="N7" i="16"/>
  <c r="X7" i="16"/>
  <c r="V6" i="16"/>
  <c r="U6" i="16"/>
  <c r="R6" i="16"/>
  <c r="N6" i="16"/>
  <c r="X6" i="16"/>
  <c r="O6" i="16"/>
  <c r="V5" i="16"/>
  <c r="U5" i="16"/>
  <c r="W17" i="16" s="1"/>
  <c r="S5" i="16"/>
  <c r="R5" i="16"/>
  <c r="N5" i="16"/>
  <c r="X5" i="16"/>
  <c r="O5" i="16"/>
  <c r="U17" i="6"/>
  <c r="R17" i="6"/>
  <c r="N17" i="6"/>
  <c r="X17" i="6"/>
  <c r="O17" i="6"/>
  <c r="U16" i="6"/>
  <c r="R16" i="6"/>
  <c r="N16" i="6"/>
  <c r="X16" i="6"/>
  <c r="O16" i="6"/>
  <c r="U15" i="6"/>
  <c r="R15" i="6"/>
  <c r="N15" i="6"/>
  <c r="U14" i="6"/>
  <c r="S14" i="6"/>
  <c r="R14" i="6"/>
  <c r="N14" i="6"/>
  <c r="X14" i="6"/>
  <c r="O14" i="6"/>
  <c r="U13" i="6"/>
  <c r="R13" i="6"/>
  <c r="N13" i="6"/>
  <c r="X13" i="6"/>
  <c r="O13" i="6"/>
  <c r="U12" i="6"/>
  <c r="R12" i="6"/>
  <c r="N12" i="6"/>
  <c r="U11" i="6"/>
  <c r="R11" i="6"/>
  <c r="N11" i="6"/>
  <c r="X11" i="6"/>
  <c r="O11" i="6"/>
  <c r="U10" i="6"/>
  <c r="R10" i="6"/>
  <c r="N10" i="6"/>
  <c r="X10" i="6"/>
  <c r="W9" i="6"/>
  <c r="U9" i="6"/>
  <c r="R9" i="6"/>
  <c r="N9" i="6"/>
  <c r="X9" i="6"/>
  <c r="U8" i="6"/>
  <c r="V6" i="6" s="1"/>
  <c r="R8" i="6"/>
  <c r="N8" i="6"/>
  <c r="U7" i="6"/>
  <c r="R7" i="6"/>
  <c r="N7" i="6"/>
  <c r="U6" i="6"/>
  <c r="R6" i="6"/>
  <c r="S6" i="6" s="1"/>
  <c r="N6" i="6"/>
  <c r="X6" i="6"/>
  <c r="O6" i="6"/>
  <c r="W5" i="6"/>
  <c r="U5" i="6"/>
  <c r="R5" i="6"/>
  <c r="N5" i="6"/>
  <c r="U19" i="9"/>
  <c r="R19" i="9"/>
  <c r="N19" i="9"/>
  <c r="X19" i="9"/>
  <c r="O19" i="9"/>
  <c r="R18" i="9"/>
  <c r="S18" i="9" s="1"/>
  <c r="N18" i="9"/>
  <c r="U17" i="9"/>
  <c r="R17" i="9"/>
  <c r="S17" i="9" s="1"/>
  <c r="N17" i="9"/>
  <c r="X17" i="9"/>
  <c r="U16" i="9"/>
  <c r="R16" i="9"/>
  <c r="S16" i="9" s="1"/>
  <c r="N16" i="9"/>
  <c r="X16" i="9"/>
  <c r="O16" i="9"/>
  <c r="U15" i="9"/>
  <c r="S15" i="9"/>
  <c r="R15" i="9"/>
  <c r="N15" i="9"/>
  <c r="X15" i="9"/>
  <c r="O15" i="9"/>
  <c r="R14" i="9"/>
  <c r="N14" i="9"/>
  <c r="U13" i="9"/>
  <c r="R13" i="9"/>
  <c r="N13" i="9"/>
  <c r="X13" i="9"/>
  <c r="O13" i="9"/>
  <c r="U12" i="9"/>
  <c r="R12" i="9"/>
  <c r="N12" i="9"/>
  <c r="X12" i="9"/>
  <c r="U11" i="9"/>
  <c r="R11" i="9"/>
  <c r="N11" i="9"/>
  <c r="U10" i="9"/>
  <c r="R10" i="9"/>
  <c r="N10" i="9"/>
  <c r="X10" i="9"/>
  <c r="U9" i="9"/>
  <c r="R9" i="9"/>
  <c r="N9" i="9"/>
  <c r="X9" i="9"/>
  <c r="U8" i="9"/>
  <c r="V8" i="9" s="1"/>
  <c r="R8" i="9"/>
  <c r="N8" i="9"/>
  <c r="X8" i="9"/>
  <c r="O8" i="9"/>
  <c r="U7" i="9"/>
  <c r="R7" i="9"/>
  <c r="N7" i="9"/>
  <c r="X7" i="9"/>
  <c r="O7" i="9"/>
  <c r="U18" i="9"/>
  <c r="X37" i="2"/>
  <c r="N37" i="2"/>
  <c r="R37" i="2"/>
  <c r="S37" i="2" s="1"/>
  <c r="O37" i="2"/>
  <c r="N36" i="2"/>
  <c r="N33" i="2"/>
  <c r="Z31" i="2"/>
  <c r="X31" i="2"/>
  <c r="T31" i="2"/>
  <c r="R31" i="2"/>
  <c r="Q31" i="2"/>
  <c r="O31" i="2"/>
  <c r="N31" i="2"/>
  <c r="X30" i="2"/>
  <c r="R30" i="2"/>
  <c r="O30" i="2"/>
  <c r="N30" i="2"/>
  <c r="Z29" i="2"/>
  <c r="X29" i="2"/>
  <c r="U29" i="2"/>
  <c r="T29" i="2"/>
  <c r="R29" i="2"/>
  <c r="O29" i="2"/>
  <c r="N29" i="2"/>
  <c r="Z28" i="2"/>
  <c r="X28" i="2"/>
  <c r="T28" i="2"/>
  <c r="R28" i="2"/>
  <c r="Q28" i="2"/>
  <c r="O28" i="2"/>
  <c r="N28" i="2"/>
  <c r="X27" i="2"/>
  <c r="R27" i="2"/>
  <c r="Q27" i="2"/>
  <c r="O27" i="2"/>
  <c r="N27" i="2"/>
  <c r="X26" i="2"/>
  <c r="Z26" i="2" s="1"/>
  <c r="R26" i="2"/>
  <c r="T26" i="2" s="1"/>
  <c r="Q26" i="2"/>
  <c r="O26" i="2"/>
  <c r="N26" i="2"/>
  <c r="Z25" i="2"/>
  <c r="X25" i="2"/>
  <c r="T25" i="2"/>
  <c r="R25" i="2"/>
  <c r="Q25" i="2"/>
  <c r="O25" i="2"/>
  <c r="N25" i="2"/>
  <c r="X24" i="2"/>
  <c r="R24" i="2"/>
  <c r="O24" i="2"/>
  <c r="N24" i="2"/>
  <c r="Z23" i="2"/>
  <c r="X23" i="2"/>
  <c r="U23" i="2"/>
  <c r="T23" i="2"/>
  <c r="R23" i="2"/>
  <c r="O23" i="2"/>
  <c r="N23" i="2"/>
  <c r="Z22" i="2"/>
  <c r="X22" i="2"/>
  <c r="T22" i="2"/>
  <c r="R22" i="2"/>
  <c r="Q22" i="2"/>
  <c r="O22" i="2"/>
  <c r="N22" i="2"/>
  <c r="X21" i="2"/>
  <c r="R21" i="2"/>
  <c r="Q21" i="2"/>
  <c r="O21" i="2"/>
  <c r="N21" i="2"/>
  <c r="X20" i="2"/>
  <c r="Z20" i="2" s="1"/>
  <c r="R20" i="2"/>
  <c r="T20" i="2" s="1"/>
  <c r="Q20" i="2"/>
  <c r="O20" i="2"/>
  <c r="N20" i="2"/>
  <c r="Z19" i="2"/>
  <c r="X19" i="2"/>
  <c r="T19" i="2"/>
  <c r="R19" i="2"/>
  <c r="Q19" i="2"/>
  <c r="O19" i="2"/>
  <c r="N19" i="2"/>
  <c r="X18" i="2"/>
  <c r="R18" i="2"/>
  <c r="O18" i="2"/>
  <c r="N18" i="2"/>
  <c r="Z17" i="2"/>
  <c r="X17" i="2"/>
  <c r="U17" i="2"/>
  <c r="R17" i="2"/>
  <c r="O17" i="2"/>
  <c r="N17" i="2"/>
  <c r="Z16" i="2"/>
  <c r="X16" i="2"/>
  <c r="T16" i="2"/>
  <c r="R16" i="2"/>
  <c r="Q16" i="2"/>
  <c r="O16" i="2"/>
  <c r="N16" i="2"/>
  <c r="X15" i="2"/>
  <c r="U15" i="2"/>
  <c r="R15" i="2"/>
  <c r="O15" i="2"/>
  <c r="Q15" i="2" s="1"/>
  <c r="N15" i="2"/>
  <c r="X14" i="2"/>
  <c r="Z14" i="2" s="1"/>
  <c r="R14" i="2"/>
  <c r="T14" i="2" s="1"/>
  <c r="O14" i="2"/>
  <c r="Q14" i="2" s="1"/>
  <c r="N14" i="2"/>
  <c r="Z13" i="2"/>
  <c r="X13" i="2"/>
  <c r="T13" i="2"/>
  <c r="R13" i="2"/>
  <c r="Q13" i="2"/>
  <c r="O13" i="2"/>
  <c r="N13" i="2"/>
  <c r="X12" i="2"/>
  <c r="R12" i="2"/>
  <c r="O12" i="2"/>
  <c r="N12" i="2"/>
  <c r="X11" i="2"/>
  <c r="Z11" i="2" s="1"/>
  <c r="R11" i="2"/>
  <c r="T11" i="2" s="1"/>
  <c r="O11" i="2"/>
  <c r="Q11" i="2" s="1"/>
  <c r="N11" i="2"/>
  <c r="Z10" i="2"/>
  <c r="X10" i="2"/>
  <c r="T10" i="2"/>
  <c r="R10" i="2"/>
  <c r="Q10" i="2"/>
  <c r="O10" i="2"/>
  <c r="N10" i="2"/>
  <c r="Z9" i="2"/>
  <c r="X9" i="2"/>
  <c r="R9" i="2"/>
  <c r="O9" i="2"/>
  <c r="Q9" i="2" s="1"/>
  <c r="N9" i="2"/>
  <c r="X8" i="2"/>
  <c r="R8" i="2"/>
  <c r="N8" i="2"/>
  <c r="O8" i="2"/>
  <c r="R7" i="2"/>
  <c r="N7" i="2"/>
  <c r="X7" i="2"/>
  <c r="O7" i="2"/>
  <c r="U9" i="2"/>
  <c r="S19" i="10"/>
  <c r="O19" i="10"/>
  <c r="Y19" i="10"/>
  <c r="S18" i="10"/>
  <c r="O18" i="10"/>
  <c r="Y18" i="10"/>
  <c r="P18" i="10"/>
  <c r="S17" i="10"/>
  <c r="O17" i="10"/>
  <c r="Y17" i="10"/>
  <c r="S16" i="10"/>
  <c r="O16" i="10"/>
  <c r="Y16" i="10"/>
  <c r="S15" i="10"/>
  <c r="O15" i="10"/>
  <c r="Y15" i="10"/>
  <c r="P15" i="10"/>
  <c r="S14" i="10"/>
  <c r="O14" i="10"/>
  <c r="Y14" i="10"/>
  <c r="P14" i="10"/>
  <c r="S13" i="10"/>
  <c r="O13" i="10"/>
  <c r="Y13" i="10"/>
  <c r="S12" i="10"/>
  <c r="O12" i="10"/>
  <c r="Y12" i="10"/>
  <c r="S11" i="10"/>
  <c r="O11" i="10"/>
  <c r="Y11" i="10"/>
  <c r="P11" i="10"/>
  <c r="S10" i="10"/>
  <c r="O10" i="10"/>
  <c r="Y10" i="10"/>
  <c r="P10" i="10"/>
  <c r="S9" i="10"/>
  <c r="O9" i="10"/>
  <c r="Y9" i="10"/>
  <c r="O8" i="10"/>
  <c r="Y8" i="10"/>
  <c r="O7" i="10"/>
  <c r="Y7" i="10"/>
  <c r="P13" i="10" l="1"/>
  <c r="E13" i="10"/>
  <c r="P9" i="10"/>
  <c r="E9" i="10"/>
  <c r="P19" i="10"/>
  <c r="E19" i="10"/>
  <c r="P17" i="10"/>
  <c r="E17" i="10"/>
  <c r="P16" i="10"/>
  <c r="E16" i="10"/>
  <c r="P12" i="10"/>
  <c r="E12" i="10"/>
  <c r="P6" i="16"/>
  <c r="P12" i="16"/>
  <c r="P5" i="16"/>
  <c r="P7" i="16"/>
  <c r="P13" i="16"/>
  <c r="P8" i="16"/>
  <c r="P14" i="16"/>
  <c r="P9" i="16"/>
  <c r="P15" i="16"/>
  <c r="P10" i="16"/>
  <c r="P16" i="16"/>
  <c r="P17" i="16"/>
  <c r="Q5" i="16"/>
  <c r="P11" i="16"/>
  <c r="P5" i="6"/>
  <c r="Y8" i="16"/>
  <c r="Y6" i="16"/>
  <c r="Y9" i="16"/>
  <c r="Y15" i="16"/>
  <c r="Y10" i="16"/>
  <c r="Y11" i="16"/>
  <c r="Y17" i="16"/>
  <c r="Y12" i="16"/>
  <c r="Y7" i="16"/>
  <c r="Y13" i="16"/>
  <c r="Y5" i="16"/>
  <c r="Y16" i="16"/>
  <c r="Y14" i="16"/>
  <c r="Y14" i="6"/>
  <c r="Y8" i="6"/>
  <c r="Y11" i="6"/>
  <c r="Y17" i="6"/>
  <c r="Y6" i="6"/>
  <c r="Y12" i="6"/>
  <c r="Y5" i="6"/>
  <c r="Y7" i="6"/>
  <c r="Y13" i="6"/>
  <c r="Y9" i="6"/>
  <c r="Y15" i="6"/>
  <c r="Y10" i="6"/>
  <c r="Y16" i="6"/>
  <c r="Q12" i="16"/>
  <c r="S6" i="16"/>
  <c r="S15" i="16"/>
  <c r="Q11" i="16"/>
  <c r="Q9" i="16"/>
  <c r="Q7" i="16"/>
  <c r="Q8" i="16"/>
  <c r="Q10" i="6"/>
  <c r="Q9" i="6"/>
  <c r="T14" i="6"/>
  <c r="Q7" i="6"/>
  <c r="S13" i="6"/>
  <c r="S17" i="6"/>
  <c r="T15" i="6"/>
  <c r="T16" i="6"/>
  <c r="T7" i="6"/>
  <c r="T18" i="9"/>
  <c r="AA9" i="10"/>
  <c r="Z9" i="10"/>
  <c r="AA10" i="10"/>
  <c r="Z10" i="10"/>
  <c r="Q8" i="2"/>
  <c r="P8" i="2"/>
  <c r="Y14" i="9"/>
  <c r="Z14" i="9"/>
  <c r="Z11" i="10"/>
  <c r="AA11" i="10"/>
  <c r="Y16" i="9"/>
  <c r="Z16" i="9"/>
  <c r="Y17" i="9"/>
  <c r="Z6" i="6"/>
  <c r="Z7" i="6"/>
  <c r="AA12" i="10"/>
  <c r="Z12" i="10"/>
  <c r="P17" i="6"/>
  <c r="Q5" i="6"/>
  <c r="P8" i="6"/>
  <c r="P17" i="2"/>
  <c r="P14" i="2"/>
  <c r="P10" i="2"/>
  <c r="P20" i="2"/>
  <c r="P11" i="2"/>
  <c r="Q7" i="2"/>
  <c r="P26" i="2"/>
  <c r="P16" i="2"/>
  <c r="P7" i="2"/>
  <c r="P28" i="2"/>
  <c r="P22" i="2"/>
  <c r="Y29" i="2"/>
  <c r="Y23" i="2"/>
  <c r="Y17" i="2"/>
  <c r="Z7" i="2"/>
  <c r="Y31" i="2"/>
  <c r="Y25" i="2"/>
  <c r="Y19" i="2"/>
  <c r="Y7" i="2"/>
  <c r="Y11" i="2"/>
  <c r="Y20" i="2"/>
  <c r="Y13" i="2"/>
  <c r="Y26" i="2"/>
  <c r="Y8" i="2"/>
  <c r="AA7" i="10"/>
  <c r="Z7" i="10"/>
  <c r="AA14" i="10"/>
  <c r="Z14" i="10"/>
  <c r="AA16" i="10"/>
  <c r="Z16" i="10"/>
  <c r="Z17" i="10"/>
  <c r="AA17" i="10"/>
  <c r="Z18" i="9"/>
  <c r="Q6" i="6"/>
  <c r="Z8" i="10"/>
  <c r="AA8" i="10"/>
  <c r="Z15" i="10"/>
  <c r="AA15" i="10"/>
  <c r="AA18" i="10"/>
  <c r="Z18" i="10"/>
  <c r="AA19" i="10"/>
  <c r="Z19" i="10"/>
  <c r="Y15" i="9"/>
  <c r="Q11" i="6"/>
  <c r="Z9" i="6"/>
  <c r="U7" i="2"/>
  <c r="W9" i="2" s="1"/>
  <c r="Y9" i="2"/>
  <c r="T12" i="2"/>
  <c r="Y18" i="2"/>
  <c r="T21" i="2"/>
  <c r="Y24" i="2"/>
  <c r="T27" i="2"/>
  <c r="Y30" i="2"/>
  <c r="O33" i="2"/>
  <c r="P33" i="2" s="1"/>
  <c r="Y37" i="2"/>
  <c r="V9" i="9"/>
  <c r="V12" i="9"/>
  <c r="T16" i="9"/>
  <c r="Z19" i="9"/>
  <c r="Y19" i="9"/>
  <c r="V19" i="9"/>
  <c r="W8" i="6"/>
  <c r="P16" i="6"/>
  <c r="Q16" i="6"/>
  <c r="Q6" i="16"/>
  <c r="Y12" i="2"/>
  <c r="U12" i="2"/>
  <c r="T15" i="2"/>
  <c r="Y16" i="2"/>
  <c r="Z18" i="2"/>
  <c r="U21" i="2"/>
  <c r="Z24" i="2"/>
  <c r="U27" i="2"/>
  <c r="Z30" i="2"/>
  <c r="R33" i="2"/>
  <c r="S33" i="2" s="1"/>
  <c r="Z8" i="9"/>
  <c r="Y8" i="9"/>
  <c r="T8" i="9"/>
  <c r="Z11" i="9"/>
  <c r="Y11" i="9"/>
  <c r="P9" i="6"/>
  <c r="Z13" i="6"/>
  <c r="V18" i="9"/>
  <c r="P11" i="6"/>
  <c r="Z16" i="16"/>
  <c r="Z13" i="10"/>
  <c r="S8" i="2"/>
  <c r="Z8" i="2"/>
  <c r="T9" i="2"/>
  <c r="Z12" i="2"/>
  <c r="Y14" i="2"/>
  <c r="P19" i="2"/>
  <c r="Z21" i="2"/>
  <c r="Y21" i="2"/>
  <c r="Q23" i="2"/>
  <c r="V23" i="2"/>
  <c r="P25" i="2"/>
  <c r="Z27" i="2"/>
  <c r="Y27" i="2"/>
  <c r="Q29" i="2"/>
  <c r="P31" i="2"/>
  <c r="Z7" i="9"/>
  <c r="Y7" i="9"/>
  <c r="Z10" i="9"/>
  <c r="Y10" i="9"/>
  <c r="Z13" i="9"/>
  <c r="Y13" i="9"/>
  <c r="Z15" i="6"/>
  <c r="Z5" i="6"/>
  <c r="Q24" i="2"/>
  <c r="P24" i="2"/>
  <c r="Y18" i="9"/>
  <c r="Q10" i="16"/>
  <c r="Q17" i="16"/>
  <c r="AA13" i="10"/>
  <c r="S7" i="2"/>
  <c r="T8" i="2"/>
  <c r="Y10" i="2"/>
  <c r="Q12" i="2"/>
  <c r="P12" i="2"/>
  <c r="Z15" i="2"/>
  <c r="Y15" i="2"/>
  <c r="Q17" i="2"/>
  <c r="T18" i="2"/>
  <c r="P21" i="2"/>
  <c r="P23" i="2"/>
  <c r="T24" i="2"/>
  <c r="P27" i="2"/>
  <c r="P29" i="2"/>
  <c r="T30" i="2"/>
  <c r="P37" i="2"/>
  <c r="V7" i="9"/>
  <c r="V10" i="9"/>
  <c r="V13" i="9"/>
  <c r="Z15" i="9"/>
  <c r="V15" i="9"/>
  <c r="W17" i="6"/>
  <c r="W14" i="6"/>
  <c r="V13" i="6"/>
  <c r="V11" i="6"/>
  <c r="V10" i="6"/>
  <c r="V9" i="6"/>
  <c r="W12" i="6"/>
  <c r="W6" i="6"/>
  <c r="V5" i="6"/>
  <c r="V17" i="6"/>
  <c r="W11" i="6"/>
  <c r="W10" i="6"/>
  <c r="Q8" i="6"/>
  <c r="Q18" i="2"/>
  <c r="P18" i="2"/>
  <c r="Q30" i="2"/>
  <c r="P30" i="2"/>
  <c r="V11" i="9"/>
  <c r="U33" i="2"/>
  <c r="V33" i="2" s="1"/>
  <c r="U37" i="2"/>
  <c r="V37" i="2" s="1"/>
  <c r="U28" i="2"/>
  <c r="U22" i="2"/>
  <c r="U16" i="2"/>
  <c r="U10" i="2"/>
  <c r="U26" i="2"/>
  <c r="U20" i="2"/>
  <c r="U14" i="2"/>
  <c r="U31" i="2"/>
  <c r="U25" i="2"/>
  <c r="U19" i="2"/>
  <c r="U13" i="2"/>
  <c r="T7" i="2"/>
  <c r="U8" i="2"/>
  <c r="P9" i="2"/>
  <c r="U11" i="2"/>
  <c r="P13" i="2"/>
  <c r="P15" i="2"/>
  <c r="U18" i="2"/>
  <c r="U24" i="2"/>
  <c r="U30" i="2"/>
  <c r="Z9" i="9"/>
  <c r="Y9" i="9"/>
  <c r="Z12" i="9"/>
  <c r="Y12" i="9"/>
  <c r="S14" i="9"/>
  <c r="T14" i="9"/>
  <c r="Z17" i="9"/>
  <c r="V17" i="9"/>
  <c r="T19" i="9"/>
  <c r="P6" i="6"/>
  <c r="P7" i="6"/>
  <c r="V8" i="6"/>
  <c r="P10" i="6"/>
  <c r="P12" i="6"/>
  <c r="Q12" i="6"/>
  <c r="Z7" i="16"/>
  <c r="Z13" i="16"/>
  <c r="S7" i="9"/>
  <c r="S8" i="9"/>
  <c r="S9" i="9"/>
  <c r="S10" i="9"/>
  <c r="S11" i="9"/>
  <c r="S12" i="9"/>
  <c r="S13" i="9"/>
  <c r="V16" i="9"/>
  <c r="S19" i="9"/>
  <c r="S5" i="6"/>
  <c r="T6" i="6"/>
  <c r="V7" i="6"/>
  <c r="Z14" i="6"/>
  <c r="Q15" i="6"/>
  <c r="P15" i="6"/>
  <c r="Z16" i="6"/>
  <c r="Q17" i="6"/>
  <c r="Q13" i="16"/>
  <c r="Q14" i="16"/>
  <c r="Z15" i="16"/>
  <c r="T16" i="16"/>
  <c r="Y22" i="2"/>
  <c r="Y28" i="2"/>
  <c r="X33" i="2"/>
  <c r="Y33" i="2" s="1"/>
  <c r="T7" i="9"/>
  <c r="T9" i="9"/>
  <c r="T10" i="9"/>
  <c r="T11" i="9"/>
  <c r="T12" i="9"/>
  <c r="T13" i="9"/>
  <c r="U14" i="9"/>
  <c r="W12" i="9" s="1"/>
  <c r="T5" i="6"/>
  <c r="W7" i="6"/>
  <c r="T8" i="6"/>
  <c r="T12" i="6"/>
  <c r="S12" i="6"/>
  <c r="Z17" i="6"/>
  <c r="Z8" i="16"/>
  <c r="Z11" i="16"/>
  <c r="V16" i="16"/>
  <c r="W11" i="16"/>
  <c r="W10" i="16"/>
  <c r="W9" i="16"/>
  <c r="W8" i="16"/>
  <c r="W7" i="16"/>
  <c r="W6" i="16"/>
  <c r="W5" i="16"/>
  <c r="W16" i="16"/>
  <c r="T17" i="16"/>
  <c r="T17" i="2"/>
  <c r="T17" i="9"/>
  <c r="Z10" i="6"/>
  <c r="Z11" i="6"/>
  <c r="T13" i="6"/>
  <c r="Q14" i="6"/>
  <c r="P14" i="6"/>
  <c r="W15" i="6"/>
  <c r="V15" i="6"/>
  <c r="T14" i="16"/>
  <c r="Z6" i="16"/>
  <c r="Z10" i="16"/>
  <c r="T9" i="16"/>
  <c r="Z14" i="16"/>
  <c r="W14" i="16"/>
  <c r="Z17" i="16"/>
  <c r="Z12" i="6"/>
  <c r="Z5" i="16"/>
  <c r="S13" i="16"/>
  <c r="T7" i="16"/>
  <c r="T6" i="16"/>
  <c r="T5" i="16"/>
  <c r="T13" i="16"/>
  <c r="T15" i="16"/>
  <c r="T15" i="9"/>
  <c r="T17" i="6"/>
  <c r="T11" i="6"/>
  <c r="T10" i="6"/>
  <c r="T9" i="6"/>
  <c r="Z8" i="6"/>
  <c r="Q13" i="6"/>
  <c r="P13" i="6"/>
  <c r="V16" i="6"/>
  <c r="W16" i="6"/>
  <c r="Z9" i="16"/>
  <c r="Z12" i="16"/>
  <c r="Q15" i="16"/>
  <c r="Q16" i="16"/>
  <c r="S12" i="16"/>
  <c r="V15" i="16"/>
  <c r="S7" i="6"/>
  <c r="S8" i="6"/>
  <c r="S9" i="6"/>
  <c r="S10" i="6"/>
  <c r="S11" i="6"/>
  <c r="V14" i="6"/>
  <c r="S8" i="16"/>
  <c r="T12" i="16"/>
  <c r="V14" i="16"/>
  <c r="S17" i="16"/>
  <c r="S16" i="6"/>
  <c r="T8" i="16"/>
  <c r="T10" i="16"/>
  <c r="T11" i="16"/>
  <c r="V13" i="16"/>
  <c r="V12" i="6"/>
  <c r="W13" i="6"/>
  <c r="S15" i="6"/>
  <c r="W15" i="9" l="1"/>
  <c r="W18" i="2"/>
  <c r="V18" i="2"/>
  <c r="W8" i="2"/>
  <c r="V8" i="2"/>
  <c r="W14" i="2"/>
  <c r="V14" i="2"/>
  <c r="W28" i="2"/>
  <c r="V28" i="2"/>
  <c r="W19" i="9"/>
  <c r="W18" i="9"/>
  <c r="V21" i="2"/>
  <c r="W21" i="2"/>
  <c r="W20" i="2"/>
  <c r="V20" i="2"/>
  <c r="W16" i="9"/>
  <c r="V13" i="2"/>
  <c r="W13" i="2"/>
  <c r="W26" i="2"/>
  <c r="V26" i="2"/>
  <c r="V17" i="2"/>
  <c r="W9" i="9"/>
  <c r="V7" i="2"/>
  <c r="W7" i="2"/>
  <c r="W17" i="2"/>
  <c r="V9" i="2"/>
  <c r="W11" i="9"/>
  <c r="W17" i="9"/>
  <c r="W7" i="9"/>
  <c r="W11" i="2"/>
  <c r="V11" i="2"/>
  <c r="V19" i="2"/>
  <c r="W19" i="2"/>
  <c r="V10" i="2"/>
  <c r="W10" i="2"/>
  <c r="W8" i="9"/>
  <c r="V29" i="2"/>
  <c r="W29" i="2"/>
  <c r="W13" i="9"/>
  <c r="W10" i="9"/>
  <c r="W30" i="2"/>
  <c r="V30" i="2"/>
  <c r="V25" i="2"/>
  <c r="W25" i="2"/>
  <c r="V16" i="2"/>
  <c r="W16" i="2"/>
  <c r="W15" i="2"/>
  <c r="V27" i="2"/>
  <c r="W27" i="2"/>
  <c r="W14" i="9"/>
  <c r="V14" i="9"/>
  <c r="W24" i="2"/>
  <c r="V24" i="2"/>
  <c r="V31" i="2"/>
  <c r="W31" i="2"/>
  <c r="W22" i="2"/>
  <c r="V22" i="2"/>
  <c r="W23" i="2"/>
  <c r="W12" i="2"/>
  <c r="V12" i="2"/>
  <c r="V15" i="2"/>
  <c r="O18" i="9" l="1"/>
  <c r="P11" i="9" l="1"/>
  <c r="P7" i="9"/>
  <c r="Q8" i="9"/>
  <c r="P9" i="9"/>
  <c r="P19" i="9"/>
  <c r="P16" i="9"/>
  <c r="P14" i="9"/>
  <c r="Q18" i="9"/>
  <c r="Q13" i="9"/>
  <c r="Q15" i="9"/>
  <c r="Q9" i="9"/>
  <c r="Q17" i="9"/>
  <c r="P13" i="9"/>
  <c r="P10" i="9"/>
  <c r="Q11" i="9"/>
  <c r="Q19" i="9"/>
  <c r="P8" i="9"/>
  <c r="P18" i="9"/>
  <c r="Q7" i="9"/>
  <c r="Q10" i="9"/>
  <c r="Q12" i="9"/>
  <c r="P17" i="9"/>
  <c r="P12" i="9"/>
  <c r="P15" i="9"/>
  <c r="Q14" i="9"/>
  <c r="Q16" i="9"/>
  <c r="V8" i="10" l="1"/>
  <c r="P8" i="10" l="1"/>
  <c r="S8" i="10" l="1"/>
  <c r="E8" i="10"/>
  <c r="V7" i="10" l="1"/>
  <c r="W13" i="10" l="1"/>
  <c r="W19" i="10"/>
  <c r="X19" i="10"/>
  <c r="W7" i="10"/>
  <c r="X13" i="10"/>
  <c r="X14" i="10"/>
  <c r="W14" i="10"/>
  <c r="X15" i="10"/>
  <c r="X10" i="10"/>
  <c r="W15" i="10"/>
  <c r="X9" i="10"/>
  <c r="W18" i="10"/>
  <c r="W9" i="10"/>
  <c r="X12" i="10"/>
  <c r="W12" i="10"/>
  <c r="X18" i="10"/>
  <c r="W17" i="10"/>
  <c r="X11" i="10"/>
  <c r="W11" i="10"/>
  <c r="X17" i="10"/>
  <c r="W10" i="10"/>
  <c r="X16" i="10"/>
  <c r="W16" i="10"/>
  <c r="X8" i="10"/>
  <c r="W8" i="10"/>
  <c r="X7" i="10"/>
  <c r="P7" i="10" l="1"/>
  <c r="S7" i="10"/>
  <c r="T7" i="10" s="1"/>
  <c r="T9" i="10" l="1"/>
  <c r="T12" i="10"/>
  <c r="U11" i="10"/>
  <c r="U18" i="10"/>
  <c r="T15" i="10"/>
  <c r="T18" i="10"/>
  <c r="U17" i="10"/>
  <c r="T10" i="10"/>
  <c r="U7" i="10"/>
  <c r="U15" i="10"/>
  <c r="T16" i="10"/>
  <c r="T13" i="10"/>
  <c r="U19" i="10"/>
  <c r="U12" i="10"/>
  <c r="T14" i="10"/>
  <c r="T11" i="10"/>
  <c r="T19" i="10"/>
  <c r="U9" i="10"/>
  <c r="U14" i="10"/>
  <c r="U13" i="10"/>
  <c r="T17" i="10"/>
  <c r="U10" i="10"/>
  <c r="U16" i="10"/>
  <c r="T8" i="10"/>
  <c r="U8" i="10"/>
  <c r="R18" i="10"/>
  <c r="R15" i="10"/>
  <c r="R13" i="10"/>
  <c r="Q19" i="10"/>
  <c r="Q14" i="10"/>
  <c r="R12" i="10"/>
  <c r="R9" i="10"/>
  <c r="R14" i="10"/>
  <c r="Q9" i="10"/>
  <c r="Q16" i="10"/>
  <c r="R16" i="10"/>
  <c r="Q18" i="10"/>
  <c r="Q13" i="10"/>
  <c r="Q15" i="10"/>
  <c r="R19" i="10"/>
  <c r="Q12" i="10"/>
  <c r="Q10" i="10"/>
  <c r="R17" i="10"/>
  <c r="R10" i="10"/>
  <c r="Q17" i="10"/>
  <c r="R11" i="10"/>
  <c r="Q11" i="10"/>
  <c r="R7" i="10"/>
  <c r="Q7" i="10"/>
  <c r="R8" i="10"/>
  <c r="Q8" i="10"/>
  <c r="E7" i="10"/>
</calcChain>
</file>

<file path=xl/sharedStrings.xml><?xml version="1.0" encoding="utf-8"?>
<sst xmlns="http://schemas.openxmlformats.org/spreadsheetml/2006/main" count="310" uniqueCount="68">
  <si>
    <t>AVG Load (gwH)</t>
  </si>
  <si>
    <t>ST PVRR</t>
  </si>
  <si>
    <t>ST PVRR plus 5% of 95th Stochastic</t>
  </si>
  <si>
    <t>Study Name - MM</t>
  </si>
  <si>
    <t>CO2 emissions
(ktons)</t>
  </si>
  <si>
    <t>CO2 emissions cost 
($millions)</t>
  </si>
  <si>
    <t>Avg Annual Energy Not Served plus Reserve Deficiency (GWh)</t>
  </si>
  <si>
    <t>Delta PVRR</t>
  </si>
  <si>
    <t>Delta Risk adjusted</t>
  </si>
  <si>
    <t>Case - MM</t>
  </si>
  <si>
    <t>ST Value</t>
  </si>
  <si>
    <t>Risk Adjusted</t>
  </si>
  <si>
    <t>ENS Average Percent of Load</t>
  </si>
  <si>
    <t>CO2 Emissions</t>
  </si>
  <si>
    <t>PVRR
($m)</t>
  </si>
  <si>
    <t>Change from Lowest Cost Portfolio
($m)</t>
  </si>
  <si>
    <t>Rank</t>
  </si>
  <si>
    <t>ST PVRR plus 5% of 95th Stochastic
($m)</t>
  </si>
  <si>
    <t>Change from Lowest ENS Portfolio</t>
  </si>
  <si>
    <t>Change from Lowest Emission Portfolio</t>
  </si>
  <si>
    <t>Case - LN</t>
  </si>
  <si>
    <t>Case - MN</t>
  </si>
  <si>
    <t>Case - SC</t>
  </si>
  <si>
    <t>Study Name - HH</t>
  </si>
  <si>
    <t>Study Name - SC</t>
  </si>
  <si>
    <t>Total CO2 Emissions, 2023-2042
(Thousand  Tons)</t>
  </si>
  <si>
    <t>Case - HH</t>
  </si>
  <si>
    <t>Study Name - LN</t>
  </si>
  <si>
    <t>Study Name - MN</t>
  </si>
  <si>
    <t>D3 29</t>
  </si>
  <si>
    <t>Updated</t>
  </si>
  <si>
    <t>2023 to 2042</t>
  </si>
  <si>
    <t>hard coded</t>
  </si>
  <si>
    <t>hard code</t>
  </si>
  <si>
    <t>formula</t>
  </si>
  <si>
    <t>AVG Load (GWh)</t>
  </si>
  <si>
    <t>Average Annual ENS, 2023-2042 % of Average Load</t>
  </si>
  <si>
    <t>P20-JB3-4 CCUS 56.7CF</t>
  </si>
  <si>
    <t>Integrated Base MN</t>
  </si>
  <si>
    <t>Integrated No Coal Post 2032 MN</t>
  </si>
  <si>
    <t>Integrated Offshore Wind MN</t>
  </si>
  <si>
    <t>Integrated No Nuclear MN</t>
  </si>
  <si>
    <t>Integrated Base HH</t>
  </si>
  <si>
    <t>Integrated Base SC</t>
  </si>
  <si>
    <t>*</t>
  </si>
  <si>
    <t>Integrated Base MR</t>
  </si>
  <si>
    <t>Base MR Integrated</t>
  </si>
  <si>
    <t>No Coal Post 2032</t>
  </si>
  <si>
    <t>Integrated Geothermal MN</t>
  </si>
  <si>
    <t>Integrated Hunter Retire MN</t>
  </si>
  <si>
    <t>Integrated No CCS MR</t>
  </si>
  <si>
    <t>Integrated No CCS MN</t>
  </si>
  <si>
    <t>Integrated Base LN</t>
  </si>
  <si>
    <t>Integrated No Future Tech MN</t>
  </si>
  <si>
    <t>Risk Adjusted PVRR</t>
  </si>
  <si>
    <t>Stochastic PVRR</t>
  </si>
  <si>
    <t>Total Risk Adjustment</t>
  </si>
  <si>
    <t>2025-245</t>
  </si>
  <si>
    <t>With End Effects</t>
  </si>
  <si>
    <t>PVRR ($m)</t>
  </si>
  <si>
    <t>Change from Lowest Portfolio</t>
  </si>
  <si>
    <t>End Effects PVRR</t>
  </si>
  <si>
    <t>Total CO2 Emissions, 2025-2045
(Thousand  Tons)</t>
  </si>
  <si>
    <t>MN</t>
  </si>
  <si>
    <t>MR</t>
  </si>
  <si>
    <t>LN</t>
  </si>
  <si>
    <t>HH</t>
  </si>
  <si>
    <t>SC (original Update)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</si>
</sst>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164" formatCode="0.0"/>
    <numFmt numFmtId="165" formatCode="&quot;$&quot;#,##0"/>
    <numFmt numFmtId="166" formatCode="0.0000%"/>
    <numFmt numFmtId="167" formatCode="0.00000%"/>
    <numFmt numFmtId="168" formatCode="0.0%"/>
    <numFmt numFmtId="169" formatCode="0.000"/>
    <numFmt numFmtId="170" formatCode="0.000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5" fillId="0" borderId="0" xfId="2" applyFont="1" applyFill="1" applyBorder="1"/>
    <xf numFmtId="0" fontId="3" fillId="0" borderId="0" xfId="0" applyFont="1"/>
    <xf numFmtId="37" fontId="2" fillId="0" borderId="0" xfId="1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center" wrapText="1"/>
    </xf>
    <xf numFmtId="3" fontId="3" fillId="0" borderId="0" xfId="0" applyNumberFormat="1" applyFont="1"/>
    <xf numFmtId="0" fontId="7" fillId="0" borderId="0" xfId="0" applyFont="1"/>
    <xf numFmtId="1" fontId="3" fillId="0" borderId="0" xfId="0" applyNumberFormat="1" applyFont="1"/>
    <xf numFmtId="37" fontId="3" fillId="0" borderId="0" xfId="0" applyNumberFormat="1" applyFont="1"/>
    <xf numFmtId="164" fontId="3" fillId="0" borderId="0" xfId="0" applyNumberFormat="1" applyFont="1"/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2" fontId="3" fillId="0" borderId="0" xfId="0" applyNumberFormat="1" applyFont="1"/>
    <xf numFmtId="165" fontId="3" fillId="0" borderId="0" xfId="0" applyNumberFormat="1" applyFont="1"/>
    <xf numFmtId="169" fontId="3" fillId="0" borderId="0" xfId="0" applyNumberFormat="1" applyFont="1" applyAlignment="1">
      <alignment horizontal="left"/>
    </xf>
    <xf numFmtId="37" fontId="8" fillId="0" borderId="0" xfId="0" applyNumberFormat="1" applyFont="1" applyAlignment="1">
      <alignment horizontal="center" vertical="center"/>
    </xf>
    <xf numFmtId="5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37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indent="1"/>
    </xf>
    <xf numFmtId="3" fontId="2" fillId="0" borderId="0" xfId="0" applyNumberFormat="1" applyFont="1" applyAlignment="1">
      <alignment horizontal="center" vertical="center"/>
    </xf>
    <xf numFmtId="0" fontId="2" fillId="0" borderId="0" xfId="0" applyFont="1"/>
    <xf numFmtId="168" fontId="2" fillId="0" borderId="0" xfId="0" applyNumberFormat="1" applyFont="1"/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</cellXfs>
  <cellStyles count="3">
    <cellStyle name="Hyperlink" xfId="2" builtinId="8"/>
    <cellStyle name="Normal" xfId="0" builtinId="0"/>
    <cellStyle name="Normal 2" xfId="1" xr:uid="{BC09CB04-0A41-4FF2-80B0-689215169216}"/>
  </cellStyles>
  <dxfs count="0"/>
  <tableStyles count="0" defaultTableStyle="TableStyleMedium2" defaultPivotStyle="PivotStyleLight16"/>
  <colors>
    <mruColors>
      <color rgb="FF8DB4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2EF2A-2445-44B1-A03C-91CCB364D4B3}">
  <sheetPr codeName="Sheet6"/>
  <dimension ref="A1:A5"/>
  <sheetViews>
    <sheetView tabSelected="1" zoomScaleNormal="100" workbookViewId="0"/>
  </sheetViews>
  <sheetFormatPr defaultRowHeight="15" x14ac:dyDescent="0.25"/>
  <cols>
    <col min="1" max="16384" width="9.140625" style="2"/>
  </cols>
  <sheetData>
    <row r="1" spans="1:1" x14ac:dyDescent="0.25">
      <c r="A1" s="1" t="s">
        <v>63</v>
      </c>
    </row>
    <row r="2" spans="1:1" x14ac:dyDescent="0.25">
      <c r="A2" s="1" t="s">
        <v>64</v>
      </c>
    </row>
    <row r="3" spans="1:1" x14ac:dyDescent="0.25">
      <c r="A3" s="1" t="s">
        <v>65</v>
      </c>
    </row>
    <row r="4" spans="1:1" x14ac:dyDescent="0.25">
      <c r="A4" s="1" t="s">
        <v>66</v>
      </c>
    </row>
    <row r="5" spans="1:1" x14ac:dyDescent="0.25">
      <c r="A5" s="1" t="s">
        <v>67</v>
      </c>
    </row>
  </sheetData>
  <hyperlinks>
    <hyperlink ref="A1" location="'MN'!A1" display="MN" xr:uid="{CB479686-1320-4DD1-8468-F773CFA3B39E}"/>
    <hyperlink ref="A2" location="'MR'!A1" display="MR" xr:uid="{1DC895A0-D5E8-4583-ACE9-DE9FA48A7D19}"/>
    <hyperlink ref="A3" location="'LN'!A1" display="LN" xr:uid="{DEA1C46A-16B7-40D7-82C4-D33689F14B3A}"/>
    <hyperlink ref="A4" location="'HH'!A1" display="HH" xr:uid="{04276157-11B6-4363-8E29-98CAE9544B3D}"/>
    <hyperlink ref="A5" location="'SC (original Update)'!A1" display="SC (original Update)" xr:uid="{E58A8CB1-1DB2-4B2F-9429-1514CAD4FE6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A0E77-720A-464D-B674-DEFBD33D49E1}">
  <sheetPr codeName="Sheet1"/>
  <dimension ref="A1:AA23"/>
  <sheetViews>
    <sheetView showGridLines="0" topLeftCell="R1" zoomScaleNormal="100" workbookViewId="0">
      <selection activeCell="M6" sqref="M6"/>
    </sheetView>
  </sheetViews>
  <sheetFormatPr defaultRowHeight="15" x14ac:dyDescent="0.25"/>
  <cols>
    <col min="1" max="1" width="9.140625" style="2"/>
    <col min="2" max="2" width="30.28515625" style="2" customWidth="1"/>
    <col min="3" max="4" width="9.140625" style="2"/>
    <col min="5" max="5" width="10.5703125" style="2" customWidth="1"/>
    <col min="6" max="6" width="10.7109375" style="2" bestFit="1" customWidth="1"/>
    <col min="7" max="7" width="10.28515625" style="2" customWidth="1"/>
    <col min="8" max="14" width="9.140625" style="2"/>
    <col min="15" max="15" width="34.7109375" style="2" bestFit="1" customWidth="1"/>
    <col min="16" max="17" width="13.140625" style="2" customWidth="1"/>
    <col min="18" max="18" width="14.140625" style="2" bestFit="1" customWidth="1"/>
    <col min="19" max="20" width="13.140625" style="2" customWidth="1"/>
    <col min="21" max="21" width="6.7109375" style="2" customWidth="1"/>
    <col min="22" max="22" width="16.140625" style="2" bestFit="1" customWidth="1"/>
    <col min="23" max="23" width="13.140625" style="2" customWidth="1"/>
    <col min="24" max="24" width="6.7109375" style="2" customWidth="1"/>
    <col min="25" max="25" width="14.7109375" style="2" customWidth="1"/>
    <col min="26" max="26" width="13.140625" style="2" customWidth="1"/>
    <col min="27" max="27" width="9.7109375" style="2" bestFit="1" customWidth="1"/>
    <col min="28" max="16384" width="9.140625" style="2"/>
  </cols>
  <sheetData>
    <row r="1" spans="1:27" x14ac:dyDescent="0.25">
      <c r="H1" s="2" t="s">
        <v>33</v>
      </c>
      <c r="I1" s="2" t="s">
        <v>34</v>
      </c>
    </row>
    <row r="2" spans="1:27" x14ac:dyDescent="0.25">
      <c r="R2" s="2" t="s">
        <v>0</v>
      </c>
      <c r="S2" s="6">
        <v>81008.635691949996</v>
      </c>
    </row>
    <row r="3" spans="1:27" x14ac:dyDescent="0.25">
      <c r="F3" s="7" t="s">
        <v>57</v>
      </c>
      <c r="S3" s="6"/>
    </row>
    <row r="4" spans="1:27" ht="53.45" customHeight="1" x14ac:dyDescent="0.25">
      <c r="B4" s="5" t="s">
        <v>28</v>
      </c>
      <c r="C4" s="5" t="s">
        <v>1</v>
      </c>
      <c r="D4" s="5" t="s">
        <v>54</v>
      </c>
      <c r="E4" s="5" t="s">
        <v>56</v>
      </c>
      <c r="F4" s="5" t="s">
        <v>4</v>
      </c>
      <c r="G4" s="5" t="s">
        <v>5</v>
      </c>
      <c r="H4" s="5" t="s">
        <v>61</v>
      </c>
      <c r="J4" s="5" t="s">
        <v>7</v>
      </c>
      <c r="K4" s="5" t="s">
        <v>8</v>
      </c>
    </row>
    <row r="5" spans="1:27" ht="15.75" x14ac:dyDescent="0.25">
      <c r="A5" s="8"/>
      <c r="C5" s="9"/>
      <c r="D5" s="9"/>
      <c r="E5" s="9"/>
      <c r="F5" s="6"/>
      <c r="G5" s="9"/>
      <c r="H5" s="10"/>
      <c r="O5" s="28" t="s">
        <v>21</v>
      </c>
      <c r="P5" s="29" t="s">
        <v>10</v>
      </c>
      <c r="Q5" s="29"/>
      <c r="R5" s="29"/>
      <c r="S5" s="29" t="s">
        <v>11</v>
      </c>
      <c r="T5" s="29"/>
      <c r="U5" s="29"/>
      <c r="V5" s="29" t="s">
        <v>58</v>
      </c>
      <c r="W5" s="29"/>
      <c r="X5" s="29"/>
      <c r="Y5" s="29" t="s">
        <v>13</v>
      </c>
      <c r="Z5" s="29"/>
      <c r="AA5" s="29"/>
    </row>
    <row r="6" spans="1:27" ht="78" customHeight="1" x14ac:dyDescent="0.25">
      <c r="A6" s="8"/>
      <c r="C6" s="9"/>
      <c r="D6" s="9"/>
      <c r="E6" s="9"/>
      <c r="F6" s="6"/>
      <c r="G6" s="9"/>
      <c r="H6" s="10"/>
      <c r="I6" s="13"/>
      <c r="N6" s="9"/>
      <c r="O6" s="28"/>
      <c r="P6" s="11" t="s">
        <v>14</v>
      </c>
      <c r="Q6" s="11" t="s">
        <v>15</v>
      </c>
      <c r="R6" s="12" t="s">
        <v>16</v>
      </c>
      <c r="S6" s="11" t="s">
        <v>55</v>
      </c>
      <c r="T6" s="11" t="s">
        <v>15</v>
      </c>
      <c r="U6" s="12" t="s">
        <v>16</v>
      </c>
      <c r="V6" s="11" t="s">
        <v>59</v>
      </c>
      <c r="W6" s="11" t="s">
        <v>60</v>
      </c>
      <c r="X6" s="12" t="s">
        <v>16</v>
      </c>
      <c r="Y6" s="11" t="s">
        <v>62</v>
      </c>
      <c r="Z6" s="11" t="s">
        <v>19</v>
      </c>
      <c r="AA6" s="12" t="s">
        <v>16</v>
      </c>
    </row>
    <row r="7" spans="1:27" ht="15.75" x14ac:dyDescent="0.25">
      <c r="A7" s="8"/>
      <c r="B7" s="4" t="s">
        <v>38</v>
      </c>
      <c r="C7" s="9">
        <v>27232.625081589747</v>
      </c>
      <c r="D7" s="9">
        <v>27617.678238157714</v>
      </c>
      <c r="E7" s="9">
        <f>D7-C7</f>
        <v>385.05315656796665</v>
      </c>
      <c r="F7" s="6">
        <v>317053.7714044897</v>
      </c>
      <c r="G7" s="14">
        <v>31.721278657202795</v>
      </c>
      <c r="H7" s="14">
        <v>34662.743766286178</v>
      </c>
      <c r="I7" s="15"/>
      <c r="N7" s="9"/>
      <c r="O7" s="16" t="str">
        <f>B7</f>
        <v>Integrated Base MN</v>
      </c>
      <c r="P7" s="3">
        <f>C7</f>
        <v>27232.625081589747</v>
      </c>
      <c r="Q7" s="17">
        <f>IFERROR(P7-MIN($P$7:$P$19),"")</f>
        <v>170.76043521917745</v>
      </c>
      <c r="R7" s="18">
        <f>IFERROR(IF(P7="","",RANK(P7,P$7:P$30,2)),"")</f>
        <v>4</v>
      </c>
      <c r="S7" s="3">
        <f>D7</f>
        <v>27617.678238157714</v>
      </c>
      <c r="T7" s="17">
        <f>IFERROR(S7-MIN($S$7:$S$19),"")</f>
        <v>105.56157901908227</v>
      </c>
      <c r="U7" s="18">
        <f>IFERROR(IF(S7="","",RANK(S7,S$7:S$30,2)),"")</f>
        <v>2</v>
      </c>
      <c r="V7" s="3">
        <f>H7</f>
        <v>34662.743766286178</v>
      </c>
      <c r="W7" s="17">
        <f>IFERROR(V7-MIN($V$7:$V$19),"")</f>
        <v>0</v>
      </c>
      <c r="X7" s="18">
        <f>IFERROR(IF(V7="","",RANK(V7,V$7:V$30,2)),"")</f>
        <v>1</v>
      </c>
      <c r="Y7" s="19">
        <f>F7</f>
        <v>317053.7714044897</v>
      </c>
      <c r="Z7" s="19">
        <f>IFERROR(Y7-MIN($Y$7:$Y$19),"")</f>
        <v>109082.46500704187</v>
      </c>
      <c r="AA7" s="18">
        <f>IFERROR(IF(Y7="","",RANK(Y7,Y$7:Y$30,2)),"")</f>
        <v>9</v>
      </c>
    </row>
    <row r="8" spans="1:27" ht="15.75" x14ac:dyDescent="0.25">
      <c r="A8" s="8"/>
      <c r="B8" s="4" t="s">
        <v>51</v>
      </c>
      <c r="C8" s="9">
        <v>28344.991463681468</v>
      </c>
      <c r="D8" s="9">
        <v>28825.506373519747</v>
      </c>
      <c r="E8" s="9">
        <f t="shared" ref="E8:E19" si="0">D8-C8</f>
        <v>480.51490983827898</v>
      </c>
      <c r="F8" s="6">
        <v>386022.52428144438</v>
      </c>
      <c r="G8" s="14">
        <v>31.10501716116406</v>
      </c>
      <c r="H8" s="14">
        <v>35738.903021713682</v>
      </c>
      <c r="I8" s="15"/>
      <c r="N8" s="9"/>
      <c r="O8" s="16" t="str">
        <f t="shared" ref="O8:O19" si="1">B8</f>
        <v>Integrated No CCS MN</v>
      </c>
      <c r="P8" s="3">
        <f t="shared" ref="P8:P19" si="2">C8</f>
        <v>28344.991463681468</v>
      </c>
      <c r="Q8" s="17">
        <f t="shared" ref="Q8:Q19" si="3">IFERROR(P8-MIN($P$7:$P$19),"")</f>
        <v>1283.1268173108983</v>
      </c>
      <c r="R8" s="18">
        <f t="shared" ref="R8:R19" si="4">IFERROR(IF(P8="","",RANK(P8,P$7:P$30,2)),"")</f>
        <v>6</v>
      </c>
      <c r="S8" s="3">
        <f t="shared" ref="S8:S19" si="5">D8</f>
        <v>28825.506373519747</v>
      </c>
      <c r="T8" s="17">
        <f t="shared" ref="T8:T19" si="6">IFERROR(S8-MIN($S$7:$S$19),"")</f>
        <v>1313.3897143811155</v>
      </c>
      <c r="U8" s="18">
        <f t="shared" ref="U8:U19" si="7">IFERROR(IF(S8="","",RANK(S8,S$7:S$30,2)),"")</f>
        <v>6</v>
      </c>
      <c r="V8" s="3">
        <f t="shared" ref="V8:V19" si="8">H8</f>
        <v>35738.903021713682</v>
      </c>
      <c r="W8" s="17">
        <f t="shared" ref="W8:W19" si="9">IFERROR(V8-MIN($V$7:$V$19),"")</f>
        <v>1076.1592554275048</v>
      </c>
      <c r="X8" s="18">
        <f t="shared" ref="X8:X19" si="10">IFERROR(IF(V8="","",RANK(V8,V$7:V$30,2)),"")</f>
        <v>6</v>
      </c>
      <c r="Y8" s="19">
        <f t="shared" ref="Y8:Y19" si="11">F8</f>
        <v>386022.52428144438</v>
      </c>
      <c r="Z8" s="19">
        <f t="shared" ref="Z8:Z19" si="12">IFERROR(Y8-MIN($Y$7:$Y$19),"")</f>
        <v>178051.21788399655</v>
      </c>
      <c r="AA8" s="18">
        <f t="shared" ref="AA8:AA19" si="13">IFERROR(IF(Y8="","",RANK(Y8,Y$7:Y$30,2)),"")</f>
        <v>13</v>
      </c>
    </row>
    <row r="9" spans="1:27" ht="15.75" x14ac:dyDescent="0.25">
      <c r="B9" s="4" t="s">
        <v>41</v>
      </c>
      <c r="C9" s="9">
        <v>28877.533492755858</v>
      </c>
      <c r="D9" s="9">
        <v>29301.442069587425</v>
      </c>
      <c r="E9" s="9">
        <f t="shared" si="0"/>
        <v>423.90857683156719</v>
      </c>
      <c r="F9" s="6">
        <v>320485.85808913811</v>
      </c>
      <c r="G9" s="14">
        <v>30.918024225710678</v>
      </c>
      <c r="H9" s="14">
        <v>36456.735529591591</v>
      </c>
      <c r="I9" s="15"/>
      <c r="O9" s="16" t="str">
        <f t="shared" si="1"/>
        <v>Integrated No Nuclear MN</v>
      </c>
      <c r="P9" s="3">
        <f t="shared" si="2"/>
        <v>28877.533492755858</v>
      </c>
      <c r="Q9" s="17">
        <f t="shared" si="3"/>
        <v>1815.6688463852879</v>
      </c>
      <c r="R9" s="18">
        <f t="shared" si="4"/>
        <v>9</v>
      </c>
      <c r="S9" s="3">
        <f t="shared" si="5"/>
        <v>29301.442069587425</v>
      </c>
      <c r="T9" s="17">
        <f t="shared" si="6"/>
        <v>1789.3254104487933</v>
      </c>
      <c r="U9" s="18">
        <f t="shared" si="7"/>
        <v>8</v>
      </c>
      <c r="V9" s="3">
        <f t="shared" si="8"/>
        <v>36456.735529591591</v>
      </c>
      <c r="W9" s="17">
        <f t="shared" si="9"/>
        <v>1793.9917633054138</v>
      </c>
      <c r="X9" s="18">
        <f t="shared" si="10"/>
        <v>7</v>
      </c>
      <c r="Y9" s="19">
        <f t="shared" si="11"/>
        <v>320485.85808913811</v>
      </c>
      <c r="Z9" s="19">
        <f t="shared" si="12"/>
        <v>112514.55169169029</v>
      </c>
      <c r="AA9" s="18">
        <f t="shared" si="13"/>
        <v>10</v>
      </c>
    </row>
    <row r="10" spans="1:27" ht="15.75" x14ac:dyDescent="0.25">
      <c r="B10" s="4" t="s">
        <v>39</v>
      </c>
      <c r="C10" s="9">
        <v>28437.745868151174</v>
      </c>
      <c r="D10" s="9">
        <v>29235.151342974266</v>
      </c>
      <c r="E10" s="9">
        <f t="shared" si="0"/>
        <v>797.40547482309194</v>
      </c>
      <c r="F10" s="6">
        <v>215236.59331701603</v>
      </c>
      <c r="G10" s="14">
        <v>45.376998818387172</v>
      </c>
      <c r="H10" s="14">
        <v>36750.700603781312</v>
      </c>
      <c r="I10" s="15"/>
      <c r="O10" s="16" t="str">
        <f t="shared" si="1"/>
        <v>Integrated No Coal Post 2032 MN</v>
      </c>
      <c r="P10" s="3">
        <f t="shared" si="2"/>
        <v>28437.745868151174</v>
      </c>
      <c r="Q10" s="17">
        <f t="shared" si="3"/>
        <v>1375.8812217806044</v>
      </c>
      <c r="R10" s="18">
        <f t="shared" si="4"/>
        <v>7</v>
      </c>
      <c r="S10" s="3">
        <f t="shared" si="5"/>
        <v>29235.151342974266</v>
      </c>
      <c r="T10" s="17">
        <f t="shared" si="6"/>
        <v>1723.0346838356345</v>
      </c>
      <c r="U10" s="18">
        <f t="shared" si="7"/>
        <v>7</v>
      </c>
      <c r="V10" s="3">
        <f t="shared" si="8"/>
        <v>36750.700603781312</v>
      </c>
      <c r="W10" s="17">
        <f t="shared" si="9"/>
        <v>2087.9568374951341</v>
      </c>
      <c r="X10" s="18">
        <f t="shared" si="10"/>
        <v>8</v>
      </c>
      <c r="Y10" s="19">
        <f t="shared" si="11"/>
        <v>215236.59331701603</v>
      </c>
      <c r="Z10" s="19">
        <f t="shared" si="12"/>
        <v>7265.2869195681997</v>
      </c>
      <c r="AA10" s="18">
        <f t="shared" si="13"/>
        <v>3</v>
      </c>
    </row>
    <row r="11" spans="1:27" ht="15.75" x14ac:dyDescent="0.25">
      <c r="B11" s="4" t="s">
        <v>40</v>
      </c>
      <c r="C11" s="9">
        <v>34645.269160052725</v>
      </c>
      <c r="D11" s="9">
        <v>35126.962310248375</v>
      </c>
      <c r="E11" s="9">
        <f t="shared" si="0"/>
        <v>481.69315019564965</v>
      </c>
      <c r="F11" s="6">
        <v>310014.36656043155</v>
      </c>
      <c r="G11" s="14">
        <v>28.498548541491107</v>
      </c>
      <c r="H11" s="14">
        <v>42917.382653175904</v>
      </c>
      <c r="I11" s="15"/>
      <c r="O11" s="16" t="str">
        <f t="shared" si="1"/>
        <v>Integrated Offshore Wind MN</v>
      </c>
      <c r="P11" s="3">
        <f t="shared" si="2"/>
        <v>34645.269160052725</v>
      </c>
      <c r="Q11" s="17">
        <f t="shared" si="3"/>
        <v>7583.4045136821551</v>
      </c>
      <c r="R11" s="18">
        <f t="shared" si="4"/>
        <v>13</v>
      </c>
      <c r="S11" s="3">
        <f t="shared" si="5"/>
        <v>35126.962310248375</v>
      </c>
      <c r="T11" s="17">
        <f t="shared" si="6"/>
        <v>7614.8456511097429</v>
      </c>
      <c r="U11" s="18">
        <f t="shared" si="7"/>
        <v>13</v>
      </c>
      <c r="V11" s="3">
        <f t="shared" si="8"/>
        <v>42917.382653175904</v>
      </c>
      <c r="W11" s="17">
        <f t="shared" si="9"/>
        <v>8254.6388868897266</v>
      </c>
      <c r="X11" s="18">
        <f t="shared" si="10"/>
        <v>13</v>
      </c>
      <c r="Y11" s="19">
        <f t="shared" si="11"/>
        <v>310014.36656043155</v>
      </c>
      <c r="Z11" s="19">
        <f t="shared" si="12"/>
        <v>102043.06016298372</v>
      </c>
      <c r="AA11" s="18">
        <f t="shared" si="13"/>
        <v>7</v>
      </c>
    </row>
    <row r="12" spans="1:27" ht="15.75" x14ac:dyDescent="0.25">
      <c r="B12" s="4" t="s">
        <v>53</v>
      </c>
      <c r="C12" s="9">
        <v>29110.359506505767</v>
      </c>
      <c r="D12" s="9">
        <v>29534.268083337334</v>
      </c>
      <c r="E12" s="9">
        <f t="shared" si="0"/>
        <v>423.90857683156719</v>
      </c>
      <c r="F12" s="6">
        <v>330034.07340079453</v>
      </c>
      <c r="G12" s="14">
        <v>31.639729839728332</v>
      </c>
      <c r="H12" s="14">
        <v>36946.252309641844</v>
      </c>
      <c r="I12" s="15"/>
      <c r="O12" s="16" t="str">
        <f t="shared" si="1"/>
        <v>Integrated No Future Tech MN</v>
      </c>
      <c r="P12" s="3">
        <f t="shared" si="2"/>
        <v>29110.359506505767</v>
      </c>
      <c r="Q12" s="17">
        <f t="shared" si="3"/>
        <v>2048.4948601351971</v>
      </c>
      <c r="R12" s="18">
        <f t="shared" si="4"/>
        <v>10</v>
      </c>
      <c r="S12" s="3">
        <f t="shared" si="5"/>
        <v>29534.268083337334</v>
      </c>
      <c r="T12" s="17">
        <f t="shared" si="6"/>
        <v>2022.1514241987024</v>
      </c>
      <c r="U12" s="18">
        <f t="shared" si="7"/>
        <v>10</v>
      </c>
      <c r="V12" s="3">
        <f t="shared" si="8"/>
        <v>36946.252309641844</v>
      </c>
      <c r="W12" s="17">
        <f t="shared" si="9"/>
        <v>2283.5085433556669</v>
      </c>
      <c r="X12" s="18">
        <f t="shared" si="10"/>
        <v>10</v>
      </c>
      <c r="Y12" s="19">
        <f t="shared" si="11"/>
        <v>330034.07340079453</v>
      </c>
      <c r="Z12" s="19">
        <f t="shared" si="12"/>
        <v>122062.7670033467</v>
      </c>
      <c r="AA12" s="18">
        <f t="shared" si="13"/>
        <v>11</v>
      </c>
    </row>
    <row r="13" spans="1:27" ht="15.75" x14ac:dyDescent="0.25">
      <c r="B13" s="4" t="s">
        <v>48</v>
      </c>
      <c r="C13" s="9">
        <v>29207.909446328809</v>
      </c>
      <c r="D13" s="9">
        <v>29945.760002340441</v>
      </c>
      <c r="E13" s="9">
        <f t="shared" si="0"/>
        <v>737.85055601163185</v>
      </c>
      <c r="F13" s="6">
        <v>310138.10054804443</v>
      </c>
      <c r="G13" s="14">
        <v>26.034111464033117</v>
      </c>
      <c r="H13" s="14">
        <v>37187.820907469839</v>
      </c>
      <c r="I13" s="15"/>
      <c r="O13" s="16" t="str">
        <f t="shared" si="1"/>
        <v>Integrated Geothermal MN</v>
      </c>
      <c r="P13" s="3">
        <f t="shared" si="2"/>
        <v>29207.909446328809</v>
      </c>
      <c r="Q13" s="17">
        <f t="shared" si="3"/>
        <v>2146.0447999582393</v>
      </c>
      <c r="R13" s="18">
        <f t="shared" si="4"/>
        <v>11</v>
      </c>
      <c r="S13" s="3">
        <f t="shared" si="5"/>
        <v>29945.760002340441</v>
      </c>
      <c r="T13" s="17">
        <f t="shared" si="6"/>
        <v>2433.6433432018093</v>
      </c>
      <c r="U13" s="18">
        <f t="shared" si="7"/>
        <v>11</v>
      </c>
      <c r="V13" s="3">
        <f t="shared" si="8"/>
        <v>37187.820907469839</v>
      </c>
      <c r="W13" s="17">
        <f t="shared" si="9"/>
        <v>2525.0771411836613</v>
      </c>
      <c r="X13" s="18">
        <f t="shared" si="10"/>
        <v>11</v>
      </c>
      <c r="Y13" s="19">
        <f t="shared" si="11"/>
        <v>310138.10054804443</v>
      </c>
      <c r="Z13" s="19">
        <f t="shared" si="12"/>
        <v>102166.7941505966</v>
      </c>
      <c r="AA13" s="18">
        <f t="shared" si="13"/>
        <v>8</v>
      </c>
    </row>
    <row r="14" spans="1:27" ht="15.75" x14ac:dyDescent="0.25">
      <c r="B14" s="4" t="s">
        <v>49</v>
      </c>
      <c r="C14" s="9">
        <v>27061.86464637057</v>
      </c>
      <c r="D14" s="9">
        <v>27765.114055380043</v>
      </c>
      <c r="E14" s="9">
        <f>D14-C14</f>
        <v>703.24940900947331</v>
      </c>
      <c r="F14" s="6">
        <v>269207.97487189923</v>
      </c>
      <c r="G14" s="14">
        <v>31.955195157736867</v>
      </c>
      <c r="H14" s="14">
        <v>34959.635449659494</v>
      </c>
      <c r="I14" s="13"/>
      <c r="O14" s="16" t="str">
        <f t="shared" si="1"/>
        <v>Integrated Hunter Retire MN</v>
      </c>
      <c r="P14" s="3">
        <f t="shared" si="2"/>
        <v>27061.86464637057</v>
      </c>
      <c r="Q14" s="17">
        <f t="shared" si="3"/>
        <v>0</v>
      </c>
      <c r="R14" s="18">
        <f t="shared" si="4"/>
        <v>1</v>
      </c>
      <c r="S14" s="3">
        <f t="shared" si="5"/>
        <v>27765.114055380043</v>
      </c>
      <c r="T14" s="17">
        <f t="shared" si="6"/>
        <v>252.99739624141148</v>
      </c>
      <c r="U14" s="18">
        <f t="shared" si="7"/>
        <v>3</v>
      </c>
      <c r="V14" s="3">
        <f t="shared" si="8"/>
        <v>34959.635449659494</v>
      </c>
      <c r="W14" s="17">
        <f t="shared" si="9"/>
        <v>296.89168337331648</v>
      </c>
      <c r="X14" s="18">
        <f t="shared" si="10"/>
        <v>3</v>
      </c>
      <c r="Y14" s="19">
        <f t="shared" si="11"/>
        <v>269207.97487189923</v>
      </c>
      <c r="Z14" s="19">
        <f t="shared" si="12"/>
        <v>61236.668474451406</v>
      </c>
      <c r="AA14" s="18">
        <f t="shared" si="13"/>
        <v>6</v>
      </c>
    </row>
    <row r="15" spans="1:27" ht="15.75" x14ac:dyDescent="0.25">
      <c r="B15" s="4" t="s">
        <v>45</v>
      </c>
      <c r="C15" s="9">
        <v>27175.566411318305</v>
      </c>
      <c r="D15" s="9">
        <v>27913.416967329937</v>
      </c>
      <c r="E15" s="9">
        <f t="shared" si="0"/>
        <v>737.85055601163185</v>
      </c>
      <c r="F15" s="6">
        <v>207971.30639744783</v>
      </c>
      <c r="G15" s="14">
        <v>42.111003412581717</v>
      </c>
      <c r="H15" s="14">
        <v>35385.403185344854</v>
      </c>
      <c r="I15" s="13"/>
      <c r="O15" s="16" t="str">
        <f t="shared" si="1"/>
        <v>Integrated Base MR</v>
      </c>
      <c r="P15" s="3">
        <f t="shared" si="2"/>
        <v>27175.566411318305</v>
      </c>
      <c r="Q15" s="17">
        <f t="shared" si="3"/>
        <v>113.70176494773477</v>
      </c>
      <c r="R15" s="18">
        <f t="shared" si="4"/>
        <v>3</v>
      </c>
      <c r="S15" s="3">
        <f t="shared" si="5"/>
        <v>27913.416967329937</v>
      </c>
      <c r="T15" s="17">
        <f t="shared" si="6"/>
        <v>401.30030819130479</v>
      </c>
      <c r="U15" s="18">
        <f t="shared" si="7"/>
        <v>4</v>
      </c>
      <c r="V15" s="3">
        <f t="shared" si="8"/>
        <v>35385.403185344854</v>
      </c>
      <c r="W15" s="17">
        <f t="shared" si="9"/>
        <v>722.65941905867658</v>
      </c>
      <c r="X15" s="18">
        <f t="shared" si="10"/>
        <v>5</v>
      </c>
      <c r="Y15" s="19">
        <f t="shared" si="11"/>
        <v>207971.30639744783</v>
      </c>
      <c r="Z15" s="19">
        <f t="shared" si="12"/>
        <v>0</v>
      </c>
      <c r="AA15" s="18">
        <f t="shared" si="13"/>
        <v>1</v>
      </c>
    </row>
    <row r="16" spans="1:27" ht="15.75" x14ac:dyDescent="0.25">
      <c r="B16" s="4" t="s">
        <v>50</v>
      </c>
      <c r="C16" s="9">
        <v>28580.994776128919</v>
      </c>
      <c r="D16" s="9">
        <v>29374.270752851178</v>
      </c>
      <c r="E16" s="9">
        <f t="shared" si="0"/>
        <v>793.27597672225966</v>
      </c>
      <c r="F16" s="6">
        <v>213302.21817667835</v>
      </c>
      <c r="G16" s="14">
        <v>43.77566676231875</v>
      </c>
      <c r="H16" s="14">
        <v>36895.5840179648</v>
      </c>
      <c r="I16" s="13"/>
      <c r="O16" s="16" t="str">
        <f t="shared" si="1"/>
        <v>Integrated No CCS MR</v>
      </c>
      <c r="P16" s="3">
        <f t="shared" si="2"/>
        <v>28580.994776128919</v>
      </c>
      <c r="Q16" s="17">
        <f t="shared" si="3"/>
        <v>1519.1301297583486</v>
      </c>
      <c r="R16" s="18">
        <f t="shared" si="4"/>
        <v>8</v>
      </c>
      <c r="S16" s="3">
        <f t="shared" si="5"/>
        <v>29374.270752851178</v>
      </c>
      <c r="T16" s="17">
        <f t="shared" si="6"/>
        <v>1862.1540937125465</v>
      </c>
      <c r="U16" s="18">
        <f t="shared" si="7"/>
        <v>9</v>
      </c>
      <c r="V16" s="3">
        <f t="shared" si="8"/>
        <v>36895.5840179648</v>
      </c>
      <c r="W16" s="17">
        <f t="shared" si="9"/>
        <v>2232.8402516786227</v>
      </c>
      <c r="X16" s="18">
        <f t="shared" si="10"/>
        <v>9</v>
      </c>
      <c r="Y16" s="19">
        <f t="shared" si="11"/>
        <v>213302.21817667835</v>
      </c>
      <c r="Z16" s="19">
        <f t="shared" si="12"/>
        <v>5330.9117792305187</v>
      </c>
      <c r="AA16" s="18">
        <f t="shared" si="13"/>
        <v>2</v>
      </c>
    </row>
    <row r="17" spans="2:27" ht="15.75" x14ac:dyDescent="0.25">
      <c r="B17" s="4" t="s">
        <v>52</v>
      </c>
      <c r="C17" s="9">
        <v>27784.565298950161</v>
      </c>
      <c r="D17" s="9">
        <v>27969.830469808498</v>
      </c>
      <c r="E17" s="9">
        <f t="shared" si="0"/>
        <v>185.26517085833621</v>
      </c>
      <c r="F17" s="6">
        <v>340067.71129495889</v>
      </c>
      <c r="G17" s="14">
        <v>31.700403949979709</v>
      </c>
      <c r="H17" s="14">
        <v>35166.748375479146</v>
      </c>
      <c r="I17" s="13"/>
      <c r="O17" s="16" t="str">
        <f t="shared" si="1"/>
        <v>Integrated Base LN</v>
      </c>
      <c r="P17" s="3">
        <f t="shared" si="2"/>
        <v>27784.565298950161</v>
      </c>
      <c r="Q17" s="17">
        <f t="shared" si="3"/>
        <v>722.70065257959141</v>
      </c>
      <c r="R17" s="18">
        <f t="shared" si="4"/>
        <v>5</v>
      </c>
      <c r="S17" s="3">
        <f t="shared" si="5"/>
        <v>27969.830469808498</v>
      </c>
      <c r="T17" s="17">
        <f t="shared" si="6"/>
        <v>457.71381066986578</v>
      </c>
      <c r="U17" s="18">
        <f t="shared" si="7"/>
        <v>5</v>
      </c>
      <c r="V17" s="3">
        <f t="shared" si="8"/>
        <v>35166.748375479146</v>
      </c>
      <c r="W17" s="17">
        <f t="shared" si="9"/>
        <v>504.00460919296893</v>
      </c>
      <c r="X17" s="18">
        <f t="shared" si="10"/>
        <v>4</v>
      </c>
      <c r="Y17" s="19">
        <f t="shared" si="11"/>
        <v>340067.71129495889</v>
      </c>
      <c r="Z17" s="19">
        <f t="shared" si="12"/>
        <v>132096.40489751106</v>
      </c>
      <c r="AA17" s="18">
        <f t="shared" si="13"/>
        <v>12</v>
      </c>
    </row>
    <row r="18" spans="2:27" ht="15.75" x14ac:dyDescent="0.25">
      <c r="B18" s="4" t="s">
        <v>42</v>
      </c>
      <c r="C18" s="9">
        <v>27119.287970640526</v>
      </c>
      <c r="D18" s="9">
        <v>27512.116659138632</v>
      </c>
      <c r="E18" s="9">
        <f t="shared" si="0"/>
        <v>392.8286884981062</v>
      </c>
      <c r="F18" s="6">
        <v>238450.20047247989</v>
      </c>
      <c r="G18" s="14">
        <v>31.297029049458608</v>
      </c>
      <c r="H18" s="14">
        <v>34714.215344483055</v>
      </c>
      <c r="I18" s="13"/>
      <c r="O18" s="16" t="str">
        <f t="shared" si="1"/>
        <v>Integrated Base HH</v>
      </c>
      <c r="P18" s="3">
        <f t="shared" si="2"/>
        <v>27119.287970640526</v>
      </c>
      <c r="Q18" s="17">
        <f t="shared" si="3"/>
        <v>57.423324269955629</v>
      </c>
      <c r="R18" s="18">
        <f t="shared" si="4"/>
        <v>2</v>
      </c>
      <c r="S18" s="3">
        <f t="shared" si="5"/>
        <v>27512.116659138632</v>
      </c>
      <c r="T18" s="17">
        <f t="shared" si="6"/>
        <v>0</v>
      </c>
      <c r="U18" s="18">
        <f t="shared" si="7"/>
        <v>1</v>
      </c>
      <c r="V18" s="3">
        <f t="shared" si="8"/>
        <v>34714.215344483055</v>
      </c>
      <c r="W18" s="17">
        <f t="shared" si="9"/>
        <v>51.47157819687709</v>
      </c>
      <c r="X18" s="18">
        <f t="shared" si="10"/>
        <v>2</v>
      </c>
      <c r="Y18" s="19">
        <f t="shared" si="11"/>
        <v>238450.20047247989</v>
      </c>
      <c r="Z18" s="19">
        <f t="shared" si="12"/>
        <v>30478.894075032062</v>
      </c>
      <c r="AA18" s="18">
        <f t="shared" si="13"/>
        <v>4</v>
      </c>
    </row>
    <row r="19" spans="2:27" ht="15.75" x14ac:dyDescent="0.25">
      <c r="B19" s="4" t="s">
        <v>43</v>
      </c>
      <c r="C19" s="9">
        <v>29787.047835715344</v>
      </c>
      <c r="D19" s="9">
        <v>30087.524381232979</v>
      </c>
      <c r="E19" s="9">
        <f t="shared" si="0"/>
        <v>300.4765455176348</v>
      </c>
      <c r="F19" s="6">
        <v>257126.29397348341</v>
      </c>
      <c r="G19" s="14">
        <v>31.732950010016186</v>
      </c>
      <c r="H19" s="14">
        <v>37904.456102181197</v>
      </c>
      <c r="I19" s="13"/>
      <c r="O19" s="16" t="str">
        <f t="shared" si="1"/>
        <v>Integrated Base SC</v>
      </c>
      <c r="P19" s="3">
        <f t="shared" si="2"/>
        <v>29787.047835715344</v>
      </c>
      <c r="Q19" s="17">
        <f t="shared" si="3"/>
        <v>2725.1831893447743</v>
      </c>
      <c r="R19" s="18">
        <f t="shared" si="4"/>
        <v>12</v>
      </c>
      <c r="S19" s="3">
        <f t="shared" si="5"/>
        <v>30087.524381232979</v>
      </c>
      <c r="T19" s="17">
        <f t="shared" si="6"/>
        <v>2575.4077220943473</v>
      </c>
      <c r="U19" s="18">
        <f t="shared" si="7"/>
        <v>12</v>
      </c>
      <c r="V19" s="3">
        <f t="shared" si="8"/>
        <v>37904.456102181197</v>
      </c>
      <c r="W19" s="17">
        <f t="shared" si="9"/>
        <v>3241.7123358950194</v>
      </c>
      <c r="X19" s="18">
        <f t="shared" si="10"/>
        <v>12</v>
      </c>
      <c r="Y19" s="19">
        <f t="shared" si="11"/>
        <v>257126.29397348341</v>
      </c>
      <c r="Z19" s="19">
        <f t="shared" si="12"/>
        <v>49154.987576035579</v>
      </c>
      <c r="AA19" s="18">
        <f t="shared" si="13"/>
        <v>5</v>
      </c>
    </row>
    <row r="20" spans="2:27" ht="15.75" x14ac:dyDescent="0.25">
      <c r="I20" s="13"/>
      <c r="O20" s="16"/>
      <c r="P20" s="19"/>
      <c r="Q20" s="19"/>
      <c r="R20" s="18"/>
      <c r="S20" s="3"/>
      <c r="T20" s="17"/>
      <c r="U20" s="18"/>
      <c r="V20" s="20"/>
      <c r="W20" s="21"/>
      <c r="X20" s="18"/>
      <c r="Y20" s="19"/>
      <c r="Z20" s="19"/>
      <c r="AA20" s="18"/>
    </row>
    <row r="21" spans="2:27" ht="15.75" x14ac:dyDescent="0.25">
      <c r="I21" s="13"/>
      <c r="O21" s="16"/>
      <c r="P21" s="19"/>
      <c r="Q21" s="19"/>
      <c r="R21" s="18"/>
      <c r="S21" s="3"/>
      <c r="T21" s="17"/>
      <c r="U21" s="18"/>
      <c r="V21" s="20"/>
      <c r="W21" s="22"/>
      <c r="X21" s="18"/>
      <c r="Y21" s="19"/>
      <c r="Z21" s="19"/>
      <c r="AA21" s="18"/>
    </row>
    <row r="22" spans="2:27" ht="15.75" x14ac:dyDescent="0.25">
      <c r="I22" s="13"/>
      <c r="O22" s="16"/>
      <c r="P22" s="19"/>
      <c r="Q22" s="19"/>
      <c r="R22" s="18"/>
      <c r="S22" s="3"/>
      <c r="T22" s="17"/>
      <c r="U22" s="18"/>
      <c r="V22" s="20"/>
      <c r="W22" s="22"/>
      <c r="X22" s="18"/>
      <c r="Y22" s="19"/>
      <c r="Z22" s="19"/>
      <c r="AA22" s="18"/>
    </row>
    <row r="23" spans="2:27" ht="15.75" x14ac:dyDescent="0.25">
      <c r="O23" s="16"/>
      <c r="P23" s="19"/>
      <c r="Q23" s="19"/>
      <c r="R23" s="18"/>
      <c r="S23" s="3"/>
      <c r="T23" s="17"/>
      <c r="U23" s="18"/>
      <c r="V23" s="20"/>
      <c r="W23" s="22"/>
      <c r="X23" s="18"/>
      <c r="Y23" s="19"/>
      <c r="Z23" s="19"/>
      <c r="AA23" s="18"/>
    </row>
  </sheetData>
  <mergeCells count="5">
    <mergeCell ref="O5:O6"/>
    <mergeCell ref="P5:R5"/>
    <mergeCell ref="S5:U5"/>
    <mergeCell ref="V5:X5"/>
    <mergeCell ref="Y5:AA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4EFD4-FE9E-4724-927D-E45D76C9829A}">
  <sheetPr codeName="Sheet2"/>
  <dimension ref="A1:Z37"/>
  <sheetViews>
    <sheetView showGridLines="0" zoomScaleNormal="100" workbookViewId="0">
      <selection activeCell="H31" sqref="H31:H38"/>
    </sheetView>
  </sheetViews>
  <sheetFormatPr defaultRowHeight="15" x14ac:dyDescent="0.25"/>
  <cols>
    <col min="1" max="1" width="20.28515625" style="2" bestFit="1" customWidth="1"/>
    <col min="2" max="2" width="25.7109375" style="2" customWidth="1"/>
    <col min="3" max="3" width="10.5703125" style="2" customWidth="1"/>
    <col min="4" max="4" width="11.5703125" style="2" customWidth="1"/>
    <col min="5" max="5" width="12" style="2" bestFit="1" customWidth="1"/>
    <col min="6" max="6" width="17" style="2" customWidth="1"/>
    <col min="7" max="7" width="17.7109375" style="2" customWidth="1"/>
    <col min="8" max="12" width="9.140625" style="2"/>
    <col min="13" max="13" width="19.5703125" style="2" customWidth="1"/>
    <col min="14" max="14" width="26.28515625" style="2" customWidth="1"/>
    <col min="15" max="16" width="13.140625" style="2" customWidth="1"/>
    <col min="17" max="17" width="10.42578125" style="2" customWidth="1"/>
    <col min="18" max="19" width="13.140625" style="2" customWidth="1"/>
    <col min="20" max="20" width="7.85546875" style="2" customWidth="1"/>
    <col min="21" max="22" width="13.140625" style="2" customWidth="1"/>
    <col min="23" max="23" width="6.7109375" style="2" customWidth="1"/>
    <col min="24" max="25" width="13.140625" style="2" customWidth="1"/>
    <col min="26" max="26" width="6.7109375" style="2" customWidth="1"/>
    <col min="27" max="16384" width="9.140625" style="2"/>
  </cols>
  <sheetData>
    <row r="1" spans="1:26" x14ac:dyDescent="0.25">
      <c r="G1" s="2" t="s">
        <v>33</v>
      </c>
      <c r="H1" s="2" t="s">
        <v>34</v>
      </c>
    </row>
    <row r="2" spans="1:26" x14ac:dyDescent="0.25">
      <c r="Q2" s="2" t="s">
        <v>35</v>
      </c>
      <c r="R2" s="6">
        <v>81008.635691949996</v>
      </c>
    </row>
    <row r="3" spans="1:26" x14ac:dyDescent="0.25">
      <c r="E3" s="7" t="s">
        <v>31</v>
      </c>
      <c r="R3" s="6"/>
    </row>
    <row r="4" spans="1:26" ht="51.75" x14ac:dyDescent="0.25">
      <c r="B4" s="5" t="s">
        <v>3</v>
      </c>
      <c r="C4" s="5" t="s">
        <v>1</v>
      </c>
      <c r="D4" s="5" t="s">
        <v>2</v>
      </c>
      <c r="E4" s="5" t="s">
        <v>4</v>
      </c>
      <c r="F4" s="5" t="s">
        <v>5</v>
      </c>
      <c r="G4" s="5" t="s">
        <v>6</v>
      </c>
      <c r="I4" s="5" t="s">
        <v>7</v>
      </c>
      <c r="J4" s="5" t="s">
        <v>8</v>
      </c>
    </row>
    <row r="5" spans="1:26" ht="15.75" x14ac:dyDescent="0.25">
      <c r="A5" s="8"/>
      <c r="C5" s="9"/>
      <c r="D5" s="9"/>
      <c r="E5" s="6"/>
      <c r="F5" s="9"/>
      <c r="G5" s="10"/>
      <c r="N5" s="28" t="s">
        <v>9</v>
      </c>
      <c r="O5" s="29" t="s">
        <v>10</v>
      </c>
      <c r="P5" s="29"/>
      <c r="Q5" s="29"/>
      <c r="R5" s="29" t="s">
        <v>11</v>
      </c>
      <c r="S5" s="29"/>
      <c r="T5" s="29"/>
      <c r="U5" s="29" t="s">
        <v>12</v>
      </c>
      <c r="V5" s="29"/>
      <c r="W5" s="29"/>
      <c r="X5" s="29" t="s">
        <v>13</v>
      </c>
      <c r="Y5" s="29"/>
      <c r="Z5" s="29"/>
    </row>
    <row r="6" spans="1:26" ht="94.5" x14ac:dyDescent="0.25">
      <c r="A6" s="8"/>
      <c r="C6" s="9"/>
      <c r="D6" s="9"/>
      <c r="E6" s="6"/>
      <c r="F6" s="9"/>
      <c r="G6" s="10" t="s">
        <v>32</v>
      </c>
      <c r="M6" s="9"/>
      <c r="N6" s="28"/>
      <c r="O6" s="11" t="s">
        <v>14</v>
      </c>
      <c r="P6" s="11" t="s">
        <v>15</v>
      </c>
      <c r="Q6" s="12" t="s">
        <v>16</v>
      </c>
      <c r="R6" s="11" t="s">
        <v>17</v>
      </c>
      <c r="S6" s="11" t="s">
        <v>15</v>
      </c>
      <c r="T6" s="12" t="s">
        <v>16</v>
      </c>
      <c r="U6" s="11" t="s">
        <v>36</v>
      </c>
      <c r="V6" s="11" t="s">
        <v>18</v>
      </c>
      <c r="W6" s="12" t="s">
        <v>16</v>
      </c>
      <c r="X6" s="11" t="s">
        <v>25</v>
      </c>
      <c r="Y6" s="11" t="s">
        <v>19</v>
      </c>
      <c r="Z6" s="12" t="s">
        <v>16</v>
      </c>
    </row>
    <row r="7" spans="1:26" ht="15.75" x14ac:dyDescent="0.25">
      <c r="A7" s="8" t="s">
        <v>29</v>
      </c>
      <c r="B7" s="2" t="s">
        <v>46</v>
      </c>
      <c r="C7" s="9">
        <v>23083.439096189864</v>
      </c>
      <c r="D7" s="9"/>
      <c r="E7" s="6">
        <v>154652.51878410246</v>
      </c>
      <c r="F7" s="14">
        <v>199.33800951677316</v>
      </c>
      <c r="G7" s="10">
        <v>3.6633886634284991</v>
      </c>
      <c r="H7" s="15"/>
      <c r="M7" s="9"/>
      <c r="N7" s="16" t="str">
        <f>B7</f>
        <v>Base MR Integrated</v>
      </c>
      <c r="O7" s="19">
        <f>C7</f>
        <v>23083.439096189864</v>
      </c>
      <c r="P7" s="17">
        <f>IFERROR(O7-MIN($O$7:$O$12),"")</f>
        <v>0</v>
      </c>
      <c r="Q7" s="23">
        <f>IFERROR(IF(O7="","",RANK(O7,O$7:O$30,2)),"")</f>
        <v>1</v>
      </c>
      <c r="R7" s="3">
        <f>D7</f>
        <v>0</v>
      </c>
      <c r="S7" s="17">
        <f>IF(R7:R7="","",R7-R$7)</f>
        <v>0</v>
      </c>
      <c r="T7" s="18">
        <f>IFERROR(IF(R7="","",RANK(R7,R$7:R$30,2)),"")</f>
        <v>1</v>
      </c>
      <c r="U7" s="20">
        <f>IFERROR(G7/$R$2,"")</f>
        <v>4.5222199240080992E-5</v>
      </c>
      <c r="V7" s="22">
        <f>IFERROR(U7-MIN($U$7:$U$12),"")</f>
        <v>4.5222199240080992E-5</v>
      </c>
      <c r="W7" s="18">
        <f>IFERROR(IF(U7="","",RANK(U7,U$7:U$30,2)),"")</f>
        <v>23</v>
      </c>
      <c r="X7" s="19">
        <f>E7</f>
        <v>154652.51878410246</v>
      </c>
      <c r="Y7" s="19">
        <f>IFERROR(X7-MIN($X$7:$X$14),"")</f>
        <v>976.02952673047548</v>
      </c>
      <c r="Z7" s="18">
        <f>IFERROR(IF(X7="","",RANK(X7,X$7:X$30,2)),"")</f>
        <v>2</v>
      </c>
    </row>
    <row r="8" spans="1:26" ht="15.75" x14ac:dyDescent="0.25">
      <c r="A8" s="8" t="s">
        <v>30</v>
      </c>
      <c r="B8" s="24" t="s">
        <v>47</v>
      </c>
      <c r="C8" s="9">
        <v>23890.733848279273</v>
      </c>
      <c r="D8" s="9"/>
      <c r="E8" s="6">
        <v>153676.48925737198</v>
      </c>
      <c r="F8" s="14">
        <v>191.95200986556151</v>
      </c>
      <c r="G8" s="10">
        <v>3.6633886634284991</v>
      </c>
      <c r="H8" s="15"/>
      <c r="M8" s="9"/>
      <c r="N8" s="16" t="str">
        <f t="shared" ref="N8:N31" si="0">B8</f>
        <v>No Coal Post 2032</v>
      </c>
      <c r="O8" s="19">
        <f t="shared" ref="O8:O31" si="1">C8</f>
        <v>23890.733848279273</v>
      </c>
      <c r="P8" s="17">
        <f>IFERROR(O8-MIN($O$7:$O$12),"")</f>
        <v>807.29475208940858</v>
      </c>
      <c r="Q8" s="23">
        <f t="shared" ref="Q8:Q31" si="2">IFERROR(IF(O8="","",RANK(O8,O$7:O$30,2)),"")</f>
        <v>2</v>
      </c>
      <c r="R8" s="3">
        <f t="shared" ref="R8:R31" si="3">D8</f>
        <v>0</v>
      </c>
      <c r="S8" s="17">
        <f t="shared" ref="S8:S31" si="4">IF(R8:R8="","",R8-R$7)</f>
        <v>0</v>
      </c>
      <c r="T8" s="18">
        <f t="shared" ref="T8:T31" si="5">IFERROR(IF(R8="","",RANK(R8,R$7:R$30,2)),"")</f>
        <v>1</v>
      </c>
      <c r="U8" s="20">
        <f t="shared" ref="U8:U31" si="6">IFERROR(G8/$R$2,"")</f>
        <v>4.5222199240080992E-5</v>
      </c>
      <c r="V8" s="22">
        <f t="shared" ref="V8:V31" si="7">IFERROR(U8-MIN($U$7:$U$12),"")</f>
        <v>4.5222199240080992E-5</v>
      </c>
      <c r="W8" s="18">
        <f t="shared" ref="W8:W31" si="8">IFERROR(IF(U8="","",RANK(U8,U$7:U$30,2)),"")</f>
        <v>23</v>
      </c>
      <c r="X8" s="19">
        <f t="shared" ref="X8:X31" si="9">E8</f>
        <v>153676.48925737198</v>
      </c>
      <c r="Y8" s="19">
        <f t="shared" ref="Y8:Y31" si="10">IFERROR(X8-MIN($X$7:$X$14),"")</f>
        <v>0</v>
      </c>
      <c r="Z8" s="18">
        <f t="shared" ref="Z8:Z31" si="11">IFERROR(IF(X8="","",RANK(X8,X$7:X$30,2)),"")</f>
        <v>1</v>
      </c>
    </row>
    <row r="9" spans="1:26" ht="15.75" x14ac:dyDescent="0.25">
      <c r="A9" s="8"/>
      <c r="B9" s="24"/>
      <c r="C9" s="9" t="s">
        <v>44</v>
      </c>
      <c r="D9" s="9" t="s">
        <v>44</v>
      </c>
      <c r="E9" s="9" t="s">
        <v>44</v>
      </c>
      <c r="F9" s="9" t="s">
        <v>44</v>
      </c>
      <c r="G9" s="10"/>
      <c r="H9" s="13"/>
      <c r="M9" s="9"/>
      <c r="N9" s="16">
        <f t="shared" si="0"/>
        <v>0</v>
      </c>
      <c r="O9" s="19" t="str">
        <f t="shared" si="1"/>
        <v>*</v>
      </c>
      <c r="P9" s="17" t="str">
        <f t="shared" ref="P9:P31" si="12">IFERROR(O9-MIN($O$7:$O$12),"")</f>
        <v/>
      </c>
      <c r="Q9" s="23" t="str">
        <f t="shared" si="2"/>
        <v/>
      </c>
      <c r="R9" s="3" t="str">
        <f t="shared" si="3"/>
        <v>*</v>
      </c>
      <c r="S9" s="17" t="str">
        <f>IF(R9:R9="*","",R9-R$7)</f>
        <v/>
      </c>
      <c r="T9" s="18" t="str">
        <f t="shared" si="5"/>
        <v/>
      </c>
      <c r="U9" s="20">
        <f t="shared" si="6"/>
        <v>0</v>
      </c>
      <c r="V9" s="22">
        <f t="shared" si="7"/>
        <v>0</v>
      </c>
      <c r="W9" s="18">
        <f t="shared" si="8"/>
        <v>1</v>
      </c>
      <c r="X9" s="19" t="str">
        <f t="shared" si="9"/>
        <v>*</v>
      </c>
      <c r="Y9" s="19" t="str">
        <f t="shared" si="10"/>
        <v/>
      </c>
      <c r="Z9" s="18" t="str">
        <f t="shared" si="11"/>
        <v/>
      </c>
    </row>
    <row r="10" spans="1:26" ht="15.75" x14ac:dyDescent="0.25">
      <c r="A10" s="8"/>
      <c r="B10" s="24"/>
      <c r="C10" s="9" t="s">
        <v>44</v>
      </c>
      <c r="D10" s="9" t="s">
        <v>44</v>
      </c>
      <c r="E10" s="9" t="s">
        <v>44</v>
      </c>
      <c r="F10" s="9" t="s">
        <v>44</v>
      </c>
      <c r="G10" s="10"/>
      <c r="H10" s="13"/>
      <c r="M10" s="9"/>
      <c r="N10" s="16">
        <f t="shared" si="0"/>
        <v>0</v>
      </c>
      <c r="O10" s="19" t="str">
        <f t="shared" si="1"/>
        <v>*</v>
      </c>
      <c r="P10" s="17" t="str">
        <f t="shared" si="12"/>
        <v/>
      </c>
      <c r="Q10" s="23" t="str">
        <f t="shared" si="2"/>
        <v/>
      </c>
      <c r="R10" s="3" t="str">
        <f t="shared" si="3"/>
        <v>*</v>
      </c>
      <c r="S10" s="17" t="str">
        <f t="shared" ref="S10:S31" si="13">IF(R10:R10="*","",R10-R$7)</f>
        <v/>
      </c>
      <c r="T10" s="18" t="str">
        <f t="shared" si="5"/>
        <v/>
      </c>
      <c r="U10" s="20">
        <f t="shared" si="6"/>
        <v>0</v>
      </c>
      <c r="V10" s="22">
        <f t="shared" si="7"/>
        <v>0</v>
      </c>
      <c r="W10" s="18">
        <f t="shared" si="8"/>
        <v>1</v>
      </c>
      <c r="X10" s="19" t="str">
        <f t="shared" si="9"/>
        <v>*</v>
      </c>
      <c r="Y10" s="19" t="str">
        <f t="shared" si="10"/>
        <v/>
      </c>
      <c r="Z10" s="18" t="str">
        <f t="shared" si="11"/>
        <v/>
      </c>
    </row>
    <row r="11" spans="1:26" ht="15.75" x14ac:dyDescent="0.25">
      <c r="B11" s="24"/>
      <c r="C11" s="9" t="s">
        <v>44</v>
      </c>
      <c r="D11" s="9" t="s">
        <v>44</v>
      </c>
      <c r="E11" s="9" t="s">
        <v>44</v>
      </c>
      <c r="F11" s="9" t="s">
        <v>44</v>
      </c>
      <c r="G11" s="10"/>
      <c r="H11" s="13"/>
      <c r="N11" s="16">
        <f t="shared" si="0"/>
        <v>0</v>
      </c>
      <c r="O11" s="19" t="str">
        <f t="shared" si="1"/>
        <v>*</v>
      </c>
      <c r="P11" s="17" t="str">
        <f t="shared" si="12"/>
        <v/>
      </c>
      <c r="Q11" s="23" t="str">
        <f t="shared" si="2"/>
        <v/>
      </c>
      <c r="R11" s="3" t="str">
        <f t="shared" si="3"/>
        <v>*</v>
      </c>
      <c r="S11" s="17" t="str">
        <f t="shared" si="13"/>
        <v/>
      </c>
      <c r="T11" s="18" t="str">
        <f t="shared" si="5"/>
        <v/>
      </c>
      <c r="U11" s="20">
        <f t="shared" si="6"/>
        <v>0</v>
      </c>
      <c r="V11" s="22">
        <f t="shared" si="7"/>
        <v>0</v>
      </c>
      <c r="W11" s="18">
        <f t="shared" si="8"/>
        <v>1</v>
      </c>
      <c r="X11" s="19" t="str">
        <f t="shared" si="9"/>
        <v>*</v>
      </c>
      <c r="Y11" s="19" t="str">
        <f t="shared" si="10"/>
        <v/>
      </c>
      <c r="Z11" s="18" t="str">
        <f t="shared" si="11"/>
        <v/>
      </c>
    </row>
    <row r="12" spans="1:26" ht="15.75" x14ac:dyDescent="0.25">
      <c r="B12" s="24"/>
      <c r="C12" s="9" t="s">
        <v>44</v>
      </c>
      <c r="D12" s="9" t="s">
        <v>44</v>
      </c>
      <c r="E12" s="9" t="s">
        <v>44</v>
      </c>
      <c r="F12" s="9" t="s">
        <v>44</v>
      </c>
      <c r="G12" s="10"/>
      <c r="H12" s="13"/>
      <c r="M12" s="9"/>
      <c r="N12" s="16">
        <f t="shared" si="0"/>
        <v>0</v>
      </c>
      <c r="O12" s="19" t="str">
        <f t="shared" si="1"/>
        <v>*</v>
      </c>
      <c r="P12" s="17" t="str">
        <f t="shared" si="12"/>
        <v/>
      </c>
      <c r="Q12" s="23" t="str">
        <f t="shared" si="2"/>
        <v/>
      </c>
      <c r="R12" s="3" t="str">
        <f t="shared" si="3"/>
        <v>*</v>
      </c>
      <c r="S12" s="17" t="str">
        <f t="shared" si="13"/>
        <v/>
      </c>
      <c r="T12" s="18" t="str">
        <f t="shared" si="5"/>
        <v/>
      </c>
      <c r="U12" s="20">
        <f t="shared" si="6"/>
        <v>0</v>
      </c>
      <c r="V12" s="22">
        <f t="shared" si="7"/>
        <v>0</v>
      </c>
      <c r="W12" s="18">
        <f t="shared" si="8"/>
        <v>1</v>
      </c>
      <c r="X12" s="19" t="str">
        <f t="shared" si="9"/>
        <v>*</v>
      </c>
      <c r="Y12" s="19" t="str">
        <f t="shared" si="10"/>
        <v/>
      </c>
      <c r="Z12" s="18" t="str">
        <f t="shared" si="11"/>
        <v/>
      </c>
    </row>
    <row r="13" spans="1:26" ht="15.75" x14ac:dyDescent="0.25">
      <c r="B13" s="24"/>
      <c r="C13" s="9" t="s">
        <v>44</v>
      </c>
      <c r="D13" s="9" t="s">
        <v>44</v>
      </c>
      <c r="E13" s="9" t="s">
        <v>44</v>
      </c>
      <c r="F13" s="9" t="s">
        <v>44</v>
      </c>
      <c r="G13" s="10"/>
      <c r="H13" s="13"/>
      <c r="N13" s="16">
        <f t="shared" si="0"/>
        <v>0</v>
      </c>
      <c r="O13" s="19" t="str">
        <f t="shared" si="1"/>
        <v>*</v>
      </c>
      <c r="P13" s="17" t="str">
        <f t="shared" si="12"/>
        <v/>
      </c>
      <c r="Q13" s="23" t="str">
        <f t="shared" si="2"/>
        <v/>
      </c>
      <c r="R13" s="3" t="str">
        <f t="shared" si="3"/>
        <v>*</v>
      </c>
      <c r="S13" s="17" t="str">
        <f t="shared" si="13"/>
        <v/>
      </c>
      <c r="T13" s="18" t="str">
        <f t="shared" si="5"/>
        <v/>
      </c>
      <c r="U13" s="20">
        <f t="shared" si="6"/>
        <v>0</v>
      </c>
      <c r="V13" s="22">
        <f t="shared" si="7"/>
        <v>0</v>
      </c>
      <c r="W13" s="18">
        <f t="shared" si="8"/>
        <v>1</v>
      </c>
      <c r="X13" s="19" t="str">
        <f t="shared" si="9"/>
        <v>*</v>
      </c>
      <c r="Y13" s="19" t="str">
        <f t="shared" si="10"/>
        <v/>
      </c>
      <c r="Z13" s="18" t="str">
        <f t="shared" si="11"/>
        <v/>
      </c>
    </row>
    <row r="14" spans="1:26" ht="15.75" x14ac:dyDescent="0.25">
      <c r="B14" s="24"/>
      <c r="C14" s="9" t="s">
        <v>44</v>
      </c>
      <c r="D14" s="9" t="s">
        <v>44</v>
      </c>
      <c r="E14" s="9" t="s">
        <v>44</v>
      </c>
      <c r="F14" s="9" t="s">
        <v>44</v>
      </c>
      <c r="G14" s="10"/>
      <c r="H14" s="13"/>
      <c r="N14" s="16">
        <f t="shared" si="0"/>
        <v>0</v>
      </c>
      <c r="O14" s="19" t="str">
        <f t="shared" si="1"/>
        <v>*</v>
      </c>
      <c r="P14" s="17" t="str">
        <f t="shared" si="12"/>
        <v/>
      </c>
      <c r="Q14" s="23" t="str">
        <f t="shared" si="2"/>
        <v/>
      </c>
      <c r="R14" s="3" t="str">
        <f t="shared" si="3"/>
        <v>*</v>
      </c>
      <c r="S14" s="17" t="str">
        <f t="shared" si="13"/>
        <v/>
      </c>
      <c r="T14" s="18" t="str">
        <f t="shared" si="5"/>
        <v/>
      </c>
      <c r="U14" s="20">
        <f t="shared" si="6"/>
        <v>0</v>
      </c>
      <c r="V14" s="22">
        <f t="shared" si="7"/>
        <v>0</v>
      </c>
      <c r="W14" s="18">
        <f t="shared" si="8"/>
        <v>1</v>
      </c>
      <c r="X14" s="19" t="str">
        <f t="shared" si="9"/>
        <v>*</v>
      </c>
      <c r="Y14" s="19" t="str">
        <f t="shared" si="10"/>
        <v/>
      </c>
      <c r="Z14" s="18" t="str">
        <f t="shared" si="11"/>
        <v/>
      </c>
    </row>
    <row r="15" spans="1:26" ht="15.75" x14ac:dyDescent="0.25">
      <c r="B15" s="24"/>
      <c r="C15" s="9" t="s">
        <v>44</v>
      </c>
      <c r="D15" s="9" t="s">
        <v>44</v>
      </c>
      <c r="E15" s="9" t="s">
        <v>44</v>
      </c>
      <c r="F15" s="9" t="s">
        <v>44</v>
      </c>
      <c r="G15" s="10"/>
      <c r="H15" s="13"/>
      <c r="N15" s="16">
        <f t="shared" si="0"/>
        <v>0</v>
      </c>
      <c r="O15" s="19" t="str">
        <f t="shared" si="1"/>
        <v>*</v>
      </c>
      <c r="P15" s="17" t="str">
        <f t="shared" si="12"/>
        <v/>
      </c>
      <c r="Q15" s="23" t="str">
        <f t="shared" si="2"/>
        <v/>
      </c>
      <c r="R15" s="3" t="str">
        <f t="shared" si="3"/>
        <v>*</v>
      </c>
      <c r="S15" s="17" t="str">
        <f t="shared" si="13"/>
        <v/>
      </c>
      <c r="T15" s="18" t="str">
        <f t="shared" si="5"/>
        <v/>
      </c>
      <c r="U15" s="20">
        <f t="shared" si="6"/>
        <v>0</v>
      </c>
      <c r="V15" s="22">
        <f t="shared" si="7"/>
        <v>0</v>
      </c>
      <c r="W15" s="18">
        <f t="shared" si="8"/>
        <v>1</v>
      </c>
      <c r="X15" s="19" t="str">
        <f t="shared" si="9"/>
        <v>*</v>
      </c>
      <c r="Y15" s="19" t="str">
        <f t="shared" si="10"/>
        <v/>
      </c>
      <c r="Z15" s="18" t="str">
        <f t="shared" si="11"/>
        <v/>
      </c>
    </row>
    <row r="16" spans="1:26" ht="15.75" x14ac:dyDescent="0.25">
      <c r="B16" s="24"/>
      <c r="C16" s="9" t="s">
        <v>44</v>
      </c>
      <c r="D16" s="9" t="s">
        <v>44</v>
      </c>
      <c r="E16" s="9" t="s">
        <v>44</v>
      </c>
      <c r="F16" s="9" t="s">
        <v>44</v>
      </c>
      <c r="G16" s="10"/>
      <c r="H16" s="13"/>
      <c r="N16" s="16">
        <f t="shared" si="0"/>
        <v>0</v>
      </c>
      <c r="O16" s="19" t="str">
        <f t="shared" si="1"/>
        <v>*</v>
      </c>
      <c r="P16" s="17" t="str">
        <f t="shared" si="12"/>
        <v/>
      </c>
      <c r="Q16" s="23" t="str">
        <f t="shared" si="2"/>
        <v/>
      </c>
      <c r="R16" s="3" t="str">
        <f t="shared" si="3"/>
        <v>*</v>
      </c>
      <c r="S16" s="17" t="str">
        <f t="shared" si="13"/>
        <v/>
      </c>
      <c r="T16" s="18" t="str">
        <f t="shared" si="5"/>
        <v/>
      </c>
      <c r="U16" s="20">
        <f t="shared" si="6"/>
        <v>0</v>
      </c>
      <c r="V16" s="22">
        <f t="shared" si="7"/>
        <v>0</v>
      </c>
      <c r="W16" s="18">
        <f t="shared" si="8"/>
        <v>1</v>
      </c>
      <c r="X16" s="19" t="str">
        <f t="shared" si="9"/>
        <v>*</v>
      </c>
      <c r="Y16" s="19" t="str">
        <f t="shared" si="10"/>
        <v/>
      </c>
      <c r="Z16" s="18" t="str">
        <f t="shared" si="11"/>
        <v/>
      </c>
    </row>
    <row r="17" spans="2:26" ht="15.75" x14ac:dyDescent="0.25">
      <c r="B17" s="24"/>
      <c r="C17" s="9" t="s">
        <v>44</v>
      </c>
      <c r="D17" s="9" t="s">
        <v>44</v>
      </c>
      <c r="E17" s="9" t="s">
        <v>44</v>
      </c>
      <c r="F17" s="9" t="s">
        <v>44</v>
      </c>
      <c r="G17" s="10"/>
      <c r="H17" s="13"/>
      <c r="N17" s="16">
        <f t="shared" si="0"/>
        <v>0</v>
      </c>
      <c r="O17" s="19" t="str">
        <f t="shared" si="1"/>
        <v>*</v>
      </c>
      <c r="P17" s="17" t="str">
        <f t="shared" si="12"/>
        <v/>
      </c>
      <c r="Q17" s="23" t="str">
        <f t="shared" si="2"/>
        <v/>
      </c>
      <c r="R17" s="3" t="str">
        <f t="shared" si="3"/>
        <v>*</v>
      </c>
      <c r="S17" s="17" t="str">
        <f t="shared" si="13"/>
        <v/>
      </c>
      <c r="T17" s="18" t="str">
        <f t="shared" si="5"/>
        <v/>
      </c>
      <c r="U17" s="20">
        <f t="shared" si="6"/>
        <v>0</v>
      </c>
      <c r="V17" s="22">
        <f t="shared" si="7"/>
        <v>0</v>
      </c>
      <c r="W17" s="18">
        <f t="shared" si="8"/>
        <v>1</v>
      </c>
      <c r="X17" s="19" t="str">
        <f t="shared" si="9"/>
        <v>*</v>
      </c>
      <c r="Y17" s="19" t="str">
        <f t="shared" si="10"/>
        <v/>
      </c>
      <c r="Z17" s="18" t="str">
        <f t="shared" si="11"/>
        <v/>
      </c>
    </row>
    <row r="18" spans="2:26" ht="15.75" x14ac:dyDescent="0.25">
      <c r="B18" s="24"/>
      <c r="C18" s="9" t="s">
        <v>44</v>
      </c>
      <c r="D18" s="9" t="s">
        <v>44</v>
      </c>
      <c r="E18" s="9" t="s">
        <v>44</v>
      </c>
      <c r="F18" s="9" t="s">
        <v>44</v>
      </c>
      <c r="G18" s="10"/>
      <c r="H18" s="13"/>
      <c r="N18" s="16">
        <f t="shared" si="0"/>
        <v>0</v>
      </c>
      <c r="O18" s="19" t="str">
        <f t="shared" si="1"/>
        <v>*</v>
      </c>
      <c r="P18" s="17" t="str">
        <f t="shared" si="12"/>
        <v/>
      </c>
      <c r="Q18" s="23" t="str">
        <f t="shared" si="2"/>
        <v/>
      </c>
      <c r="R18" s="3" t="str">
        <f t="shared" si="3"/>
        <v>*</v>
      </c>
      <c r="S18" s="17" t="str">
        <f t="shared" si="13"/>
        <v/>
      </c>
      <c r="T18" s="18" t="str">
        <f t="shared" si="5"/>
        <v/>
      </c>
      <c r="U18" s="20">
        <f t="shared" si="6"/>
        <v>0</v>
      </c>
      <c r="V18" s="22">
        <f t="shared" si="7"/>
        <v>0</v>
      </c>
      <c r="W18" s="18">
        <f t="shared" si="8"/>
        <v>1</v>
      </c>
      <c r="X18" s="19" t="str">
        <f t="shared" si="9"/>
        <v>*</v>
      </c>
      <c r="Y18" s="19" t="str">
        <f t="shared" si="10"/>
        <v/>
      </c>
      <c r="Z18" s="18" t="str">
        <f t="shared" si="11"/>
        <v/>
      </c>
    </row>
    <row r="19" spans="2:26" ht="15.75" x14ac:dyDescent="0.25">
      <c r="B19" s="24"/>
      <c r="C19" s="9" t="s">
        <v>44</v>
      </c>
      <c r="D19" s="9" t="s">
        <v>44</v>
      </c>
      <c r="E19" s="9" t="s">
        <v>44</v>
      </c>
      <c r="F19" s="9" t="s">
        <v>44</v>
      </c>
      <c r="G19" s="10"/>
      <c r="H19" s="13"/>
      <c r="N19" s="16">
        <f t="shared" si="0"/>
        <v>0</v>
      </c>
      <c r="O19" s="19" t="str">
        <f t="shared" si="1"/>
        <v>*</v>
      </c>
      <c r="P19" s="17" t="str">
        <f t="shared" si="12"/>
        <v/>
      </c>
      <c r="Q19" s="23" t="str">
        <f t="shared" si="2"/>
        <v/>
      </c>
      <c r="R19" s="3" t="str">
        <f t="shared" si="3"/>
        <v>*</v>
      </c>
      <c r="S19" s="17" t="str">
        <f t="shared" si="13"/>
        <v/>
      </c>
      <c r="T19" s="18" t="str">
        <f t="shared" si="5"/>
        <v/>
      </c>
      <c r="U19" s="20">
        <f t="shared" si="6"/>
        <v>0</v>
      </c>
      <c r="V19" s="22">
        <f t="shared" si="7"/>
        <v>0</v>
      </c>
      <c r="W19" s="18">
        <f t="shared" si="8"/>
        <v>1</v>
      </c>
      <c r="X19" s="19" t="str">
        <f t="shared" si="9"/>
        <v>*</v>
      </c>
      <c r="Y19" s="19" t="str">
        <f t="shared" si="10"/>
        <v/>
      </c>
      <c r="Z19" s="18" t="str">
        <f t="shared" si="11"/>
        <v/>
      </c>
    </row>
    <row r="20" spans="2:26" ht="15.75" x14ac:dyDescent="0.25">
      <c r="B20" s="24"/>
      <c r="C20" s="9" t="s">
        <v>44</v>
      </c>
      <c r="D20" s="9" t="s">
        <v>44</v>
      </c>
      <c r="E20" s="9" t="s">
        <v>44</v>
      </c>
      <c r="F20" s="9" t="s">
        <v>44</v>
      </c>
      <c r="G20" s="10"/>
      <c r="H20" s="13"/>
      <c r="N20" s="16">
        <f t="shared" si="0"/>
        <v>0</v>
      </c>
      <c r="O20" s="19" t="str">
        <f t="shared" si="1"/>
        <v>*</v>
      </c>
      <c r="P20" s="17" t="str">
        <f t="shared" si="12"/>
        <v/>
      </c>
      <c r="Q20" s="23" t="str">
        <f t="shared" si="2"/>
        <v/>
      </c>
      <c r="R20" s="3" t="str">
        <f t="shared" si="3"/>
        <v>*</v>
      </c>
      <c r="S20" s="17" t="str">
        <f t="shared" si="13"/>
        <v/>
      </c>
      <c r="T20" s="18" t="str">
        <f t="shared" si="5"/>
        <v/>
      </c>
      <c r="U20" s="20">
        <f t="shared" si="6"/>
        <v>0</v>
      </c>
      <c r="V20" s="22">
        <f t="shared" si="7"/>
        <v>0</v>
      </c>
      <c r="W20" s="18">
        <f t="shared" si="8"/>
        <v>1</v>
      </c>
      <c r="X20" s="19" t="str">
        <f t="shared" si="9"/>
        <v>*</v>
      </c>
      <c r="Y20" s="19" t="str">
        <f t="shared" si="10"/>
        <v/>
      </c>
      <c r="Z20" s="18" t="str">
        <f t="shared" si="11"/>
        <v/>
      </c>
    </row>
    <row r="21" spans="2:26" ht="15.75" x14ac:dyDescent="0.25">
      <c r="B21" s="24"/>
      <c r="C21" s="9" t="s">
        <v>44</v>
      </c>
      <c r="D21" s="9" t="s">
        <v>44</v>
      </c>
      <c r="E21" s="9" t="s">
        <v>44</v>
      </c>
      <c r="F21" s="9" t="s">
        <v>44</v>
      </c>
      <c r="G21" s="10"/>
      <c r="H21" s="13"/>
      <c r="N21" s="16">
        <f t="shared" si="0"/>
        <v>0</v>
      </c>
      <c r="O21" s="19" t="str">
        <f t="shared" si="1"/>
        <v>*</v>
      </c>
      <c r="P21" s="17" t="str">
        <f t="shared" si="12"/>
        <v/>
      </c>
      <c r="Q21" s="23" t="str">
        <f t="shared" si="2"/>
        <v/>
      </c>
      <c r="R21" s="3" t="str">
        <f t="shared" si="3"/>
        <v>*</v>
      </c>
      <c r="S21" s="17" t="str">
        <f t="shared" si="13"/>
        <v/>
      </c>
      <c r="T21" s="18" t="str">
        <f t="shared" si="5"/>
        <v/>
      </c>
      <c r="U21" s="20">
        <f t="shared" si="6"/>
        <v>0</v>
      </c>
      <c r="V21" s="22">
        <f t="shared" si="7"/>
        <v>0</v>
      </c>
      <c r="W21" s="18">
        <f t="shared" si="8"/>
        <v>1</v>
      </c>
      <c r="X21" s="19" t="str">
        <f t="shared" si="9"/>
        <v>*</v>
      </c>
      <c r="Y21" s="19" t="str">
        <f t="shared" si="10"/>
        <v/>
      </c>
      <c r="Z21" s="18" t="str">
        <f t="shared" si="11"/>
        <v/>
      </c>
    </row>
    <row r="22" spans="2:26" ht="15.75" x14ac:dyDescent="0.25">
      <c r="B22" s="24"/>
      <c r="C22" s="9" t="s">
        <v>44</v>
      </c>
      <c r="D22" s="9" t="s">
        <v>44</v>
      </c>
      <c r="E22" s="9" t="s">
        <v>44</v>
      </c>
      <c r="F22" s="9" t="s">
        <v>44</v>
      </c>
      <c r="G22" s="10"/>
      <c r="H22" s="13"/>
      <c r="N22" s="16">
        <f t="shared" si="0"/>
        <v>0</v>
      </c>
      <c r="O22" s="19" t="str">
        <f t="shared" si="1"/>
        <v>*</v>
      </c>
      <c r="P22" s="17" t="str">
        <f t="shared" si="12"/>
        <v/>
      </c>
      <c r="Q22" s="23" t="str">
        <f t="shared" si="2"/>
        <v/>
      </c>
      <c r="R22" s="3" t="str">
        <f t="shared" si="3"/>
        <v>*</v>
      </c>
      <c r="S22" s="17" t="str">
        <f t="shared" si="13"/>
        <v/>
      </c>
      <c r="T22" s="18" t="str">
        <f t="shared" si="5"/>
        <v/>
      </c>
      <c r="U22" s="20">
        <f t="shared" si="6"/>
        <v>0</v>
      </c>
      <c r="V22" s="22">
        <f t="shared" si="7"/>
        <v>0</v>
      </c>
      <c r="W22" s="18">
        <f t="shared" si="8"/>
        <v>1</v>
      </c>
      <c r="X22" s="19" t="str">
        <f t="shared" si="9"/>
        <v>*</v>
      </c>
      <c r="Y22" s="19" t="str">
        <f t="shared" si="10"/>
        <v/>
      </c>
      <c r="Z22" s="18" t="str">
        <f t="shared" si="11"/>
        <v/>
      </c>
    </row>
    <row r="23" spans="2:26" ht="15.75" x14ac:dyDescent="0.25">
      <c r="B23" s="24"/>
      <c r="C23" s="9" t="s">
        <v>44</v>
      </c>
      <c r="D23" s="9" t="s">
        <v>44</v>
      </c>
      <c r="E23" s="9" t="s">
        <v>44</v>
      </c>
      <c r="F23" s="9" t="s">
        <v>44</v>
      </c>
      <c r="G23" s="10"/>
      <c r="H23" s="13"/>
      <c r="N23" s="16">
        <f t="shared" si="0"/>
        <v>0</v>
      </c>
      <c r="O23" s="19" t="str">
        <f t="shared" si="1"/>
        <v>*</v>
      </c>
      <c r="P23" s="17" t="str">
        <f t="shared" si="12"/>
        <v/>
      </c>
      <c r="Q23" s="23" t="str">
        <f t="shared" si="2"/>
        <v/>
      </c>
      <c r="R23" s="3" t="str">
        <f t="shared" si="3"/>
        <v>*</v>
      </c>
      <c r="S23" s="17" t="str">
        <f t="shared" si="13"/>
        <v/>
      </c>
      <c r="T23" s="18" t="str">
        <f t="shared" si="5"/>
        <v/>
      </c>
      <c r="U23" s="20">
        <f t="shared" si="6"/>
        <v>0</v>
      </c>
      <c r="V23" s="22">
        <f t="shared" si="7"/>
        <v>0</v>
      </c>
      <c r="W23" s="18">
        <f t="shared" si="8"/>
        <v>1</v>
      </c>
      <c r="X23" s="19" t="str">
        <f t="shared" si="9"/>
        <v>*</v>
      </c>
      <c r="Y23" s="19" t="str">
        <f t="shared" si="10"/>
        <v/>
      </c>
      <c r="Z23" s="18" t="str">
        <f t="shared" si="11"/>
        <v/>
      </c>
    </row>
    <row r="24" spans="2:26" ht="15.75" x14ac:dyDescent="0.25">
      <c r="B24" s="24"/>
      <c r="C24" s="9" t="s">
        <v>44</v>
      </c>
      <c r="D24" s="9" t="s">
        <v>44</v>
      </c>
      <c r="E24" s="9" t="s">
        <v>44</v>
      </c>
      <c r="F24" s="9" t="s">
        <v>44</v>
      </c>
      <c r="G24" s="10"/>
      <c r="H24" s="13"/>
      <c r="N24" s="16">
        <f t="shared" si="0"/>
        <v>0</v>
      </c>
      <c r="O24" s="19" t="str">
        <f t="shared" si="1"/>
        <v>*</v>
      </c>
      <c r="P24" s="17" t="str">
        <f t="shared" si="12"/>
        <v/>
      </c>
      <c r="Q24" s="23" t="str">
        <f t="shared" si="2"/>
        <v/>
      </c>
      <c r="R24" s="3" t="str">
        <f t="shared" si="3"/>
        <v>*</v>
      </c>
      <c r="S24" s="17" t="str">
        <f t="shared" si="13"/>
        <v/>
      </c>
      <c r="T24" s="18" t="str">
        <f t="shared" si="5"/>
        <v/>
      </c>
      <c r="U24" s="20">
        <f t="shared" si="6"/>
        <v>0</v>
      </c>
      <c r="V24" s="22">
        <f t="shared" si="7"/>
        <v>0</v>
      </c>
      <c r="W24" s="18">
        <f t="shared" si="8"/>
        <v>1</v>
      </c>
      <c r="X24" s="19" t="str">
        <f t="shared" si="9"/>
        <v>*</v>
      </c>
      <c r="Y24" s="19" t="str">
        <f t="shared" si="10"/>
        <v/>
      </c>
      <c r="Z24" s="18" t="str">
        <f t="shared" si="11"/>
        <v/>
      </c>
    </row>
    <row r="25" spans="2:26" ht="15.75" x14ac:dyDescent="0.25">
      <c r="B25" s="24"/>
      <c r="C25" s="9" t="s">
        <v>44</v>
      </c>
      <c r="D25" s="9" t="s">
        <v>44</v>
      </c>
      <c r="E25" s="9" t="s">
        <v>44</v>
      </c>
      <c r="F25" s="9" t="s">
        <v>44</v>
      </c>
      <c r="G25" s="10"/>
      <c r="H25" s="13"/>
      <c r="N25" s="16">
        <f t="shared" si="0"/>
        <v>0</v>
      </c>
      <c r="O25" s="19" t="str">
        <f t="shared" si="1"/>
        <v>*</v>
      </c>
      <c r="P25" s="17" t="str">
        <f t="shared" si="12"/>
        <v/>
      </c>
      <c r="Q25" s="23" t="str">
        <f t="shared" si="2"/>
        <v/>
      </c>
      <c r="R25" s="3" t="str">
        <f t="shared" si="3"/>
        <v>*</v>
      </c>
      <c r="S25" s="17" t="str">
        <f t="shared" si="13"/>
        <v/>
      </c>
      <c r="T25" s="18" t="str">
        <f t="shared" si="5"/>
        <v/>
      </c>
      <c r="U25" s="20">
        <f t="shared" si="6"/>
        <v>0</v>
      </c>
      <c r="V25" s="22">
        <f t="shared" si="7"/>
        <v>0</v>
      </c>
      <c r="W25" s="18">
        <f t="shared" si="8"/>
        <v>1</v>
      </c>
      <c r="X25" s="19" t="str">
        <f t="shared" si="9"/>
        <v>*</v>
      </c>
      <c r="Y25" s="19" t="str">
        <f t="shared" si="10"/>
        <v/>
      </c>
      <c r="Z25" s="18" t="str">
        <f t="shared" si="11"/>
        <v/>
      </c>
    </row>
    <row r="26" spans="2:26" ht="15.75" x14ac:dyDescent="0.25">
      <c r="B26" s="24"/>
      <c r="C26" s="9" t="s">
        <v>44</v>
      </c>
      <c r="D26" s="9" t="s">
        <v>44</v>
      </c>
      <c r="E26" s="9" t="s">
        <v>44</v>
      </c>
      <c r="F26" s="9" t="s">
        <v>44</v>
      </c>
      <c r="G26" s="10"/>
      <c r="H26" s="13"/>
      <c r="N26" s="16">
        <f t="shared" si="0"/>
        <v>0</v>
      </c>
      <c r="O26" s="19" t="str">
        <f t="shared" si="1"/>
        <v>*</v>
      </c>
      <c r="P26" s="17" t="str">
        <f t="shared" si="12"/>
        <v/>
      </c>
      <c r="Q26" s="23" t="str">
        <f t="shared" si="2"/>
        <v/>
      </c>
      <c r="R26" s="3" t="str">
        <f t="shared" si="3"/>
        <v>*</v>
      </c>
      <c r="S26" s="17" t="str">
        <f t="shared" si="13"/>
        <v/>
      </c>
      <c r="T26" s="18" t="str">
        <f t="shared" si="5"/>
        <v/>
      </c>
      <c r="U26" s="20">
        <f t="shared" si="6"/>
        <v>0</v>
      </c>
      <c r="V26" s="22">
        <f t="shared" si="7"/>
        <v>0</v>
      </c>
      <c r="W26" s="18">
        <f t="shared" si="8"/>
        <v>1</v>
      </c>
      <c r="X26" s="19" t="str">
        <f t="shared" si="9"/>
        <v>*</v>
      </c>
      <c r="Y26" s="19" t="str">
        <f t="shared" si="10"/>
        <v/>
      </c>
      <c r="Z26" s="18" t="str">
        <f t="shared" si="11"/>
        <v/>
      </c>
    </row>
    <row r="27" spans="2:26" ht="15.75" x14ac:dyDescent="0.25">
      <c r="B27" s="24"/>
      <c r="C27" s="9" t="s">
        <v>44</v>
      </c>
      <c r="D27" s="9" t="s">
        <v>44</v>
      </c>
      <c r="E27" s="9" t="s">
        <v>44</v>
      </c>
      <c r="F27" s="9" t="s">
        <v>44</v>
      </c>
      <c r="G27" s="10"/>
      <c r="H27" s="13"/>
      <c r="N27" s="16">
        <f t="shared" si="0"/>
        <v>0</v>
      </c>
      <c r="O27" s="19" t="str">
        <f t="shared" si="1"/>
        <v>*</v>
      </c>
      <c r="P27" s="17" t="str">
        <f t="shared" si="12"/>
        <v/>
      </c>
      <c r="Q27" s="23" t="str">
        <f t="shared" si="2"/>
        <v/>
      </c>
      <c r="R27" s="3" t="str">
        <f t="shared" si="3"/>
        <v>*</v>
      </c>
      <c r="S27" s="17" t="str">
        <f t="shared" si="13"/>
        <v/>
      </c>
      <c r="T27" s="18" t="str">
        <f t="shared" si="5"/>
        <v/>
      </c>
      <c r="U27" s="20">
        <f t="shared" si="6"/>
        <v>0</v>
      </c>
      <c r="V27" s="22">
        <f t="shared" si="7"/>
        <v>0</v>
      </c>
      <c r="W27" s="18">
        <f t="shared" si="8"/>
        <v>1</v>
      </c>
      <c r="X27" s="19" t="str">
        <f t="shared" si="9"/>
        <v>*</v>
      </c>
      <c r="Y27" s="19" t="str">
        <f t="shared" si="10"/>
        <v/>
      </c>
      <c r="Z27" s="18" t="str">
        <f t="shared" si="11"/>
        <v/>
      </c>
    </row>
    <row r="28" spans="2:26" ht="15.75" x14ac:dyDescent="0.25">
      <c r="B28" s="24"/>
      <c r="C28" s="9" t="s">
        <v>44</v>
      </c>
      <c r="D28" s="9" t="s">
        <v>44</v>
      </c>
      <c r="E28" s="9" t="s">
        <v>44</v>
      </c>
      <c r="F28" s="9" t="s">
        <v>44</v>
      </c>
      <c r="G28" s="10"/>
      <c r="H28" s="13"/>
      <c r="N28" s="16">
        <f t="shared" si="0"/>
        <v>0</v>
      </c>
      <c r="O28" s="19" t="str">
        <f t="shared" si="1"/>
        <v>*</v>
      </c>
      <c r="P28" s="17" t="str">
        <f t="shared" si="12"/>
        <v/>
      </c>
      <c r="Q28" s="23" t="str">
        <f t="shared" si="2"/>
        <v/>
      </c>
      <c r="R28" s="3" t="str">
        <f t="shared" si="3"/>
        <v>*</v>
      </c>
      <c r="S28" s="17" t="str">
        <f t="shared" si="13"/>
        <v/>
      </c>
      <c r="T28" s="18" t="str">
        <f t="shared" si="5"/>
        <v/>
      </c>
      <c r="U28" s="20">
        <f t="shared" si="6"/>
        <v>0</v>
      </c>
      <c r="V28" s="22">
        <f t="shared" si="7"/>
        <v>0</v>
      </c>
      <c r="W28" s="18">
        <f t="shared" si="8"/>
        <v>1</v>
      </c>
      <c r="X28" s="19" t="str">
        <f t="shared" si="9"/>
        <v>*</v>
      </c>
      <c r="Y28" s="19" t="str">
        <f t="shared" si="10"/>
        <v/>
      </c>
      <c r="Z28" s="18" t="str">
        <f t="shared" si="11"/>
        <v/>
      </c>
    </row>
    <row r="29" spans="2:26" ht="15.75" x14ac:dyDescent="0.25">
      <c r="B29" s="24"/>
      <c r="C29" s="9" t="s">
        <v>44</v>
      </c>
      <c r="D29" s="9" t="s">
        <v>44</v>
      </c>
      <c r="E29" s="9" t="s">
        <v>44</v>
      </c>
      <c r="F29" s="9" t="s">
        <v>44</v>
      </c>
      <c r="G29" s="10"/>
      <c r="H29" s="13"/>
      <c r="N29" s="16">
        <f t="shared" si="0"/>
        <v>0</v>
      </c>
      <c r="O29" s="19" t="str">
        <f t="shared" si="1"/>
        <v>*</v>
      </c>
      <c r="P29" s="17" t="str">
        <f t="shared" si="12"/>
        <v/>
      </c>
      <c r="Q29" s="23" t="str">
        <f t="shared" si="2"/>
        <v/>
      </c>
      <c r="R29" s="3" t="str">
        <f t="shared" si="3"/>
        <v>*</v>
      </c>
      <c r="S29" s="17" t="str">
        <f t="shared" si="13"/>
        <v/>
      </c>
      <c r="T29" s="18" t="str">
        <f t="shared" si="5"/>
        <v/>
      </c>
      <c r="U29" s="20">
        <f t="shared" si="6"/>
        <v>0</v>
      </c>
      <c r="V29" s="22">
        <f t="shared" si="7"/>
        <v>0</v>
      </c>
      <c r="W29" s="18">
        <f t="shared" si="8"/>
        <v>1</v>
      </c>
      <c r="X29" s="19" t="str">
        <f t="shared" si="9"/>
        <v>*</v>
      </c>
      <c r="Y29" s="19" t="str">
        <f t="shared" si="10"/>
        <v/>
      </c>
      <c r="Z29" s="18" t="str">
        <f t="shared" si="11"/>
        <v/>
      </c>
    </row>
    <row r="30" spans="2:26" ht="15.75" x14ac:dyDescent="0.25">
      <c r="B30" s="24"/>
      <c r="C30" s="9" t="s">
        <v>44</v>
      </c>
      <c r="D30" s="9" t="s">
        <v>44</v>
      </c>
      <c r="E30" s="9" t="s">
        <v>44</v>
      </c>
      <c r="F30" s="9" t="s">
        <v>44</v>
      </c>
      <c r="G30" s="10"/>
      <c r="H30" s="13"/>
      <c r="N30" s="16">
        <f t="shared" si="0"/>
        <v>0</v>
      </c>
      <c r="O30" s="19" t="str">
        <f t="shared" si="1"/>
        <v>*</v>
      </c>
      <c r="P30" s="17" t="str">
        <f t="shared" si="12"/>
        <v/>
      </c>
      <c r="Q30" s="23" t="str">
        <f t="shared" si="2"/>
        <v/>
      </c>
      <c r="R30" s="3" t="str">
        <f t="shared" si="3"/>
        <v>*</v>
      </c>
      <c r="S30" s="17" t="str">
        <f t="shared" si="13"/>
        <v/>
      </c>
      <c r="T30" s="18" t="str">
        <f t="shared" si="5"/>
        <v/>
      </c>
      <c r="U30" s="20">
        <f t="shared" si="6"/>
        <v>0</v>
      </c>
      <c r="V30" s="22">
        <f t="shared" si="7"/>
        <v>0</v>
      </c>
      <c r="W30" s="18">
        <f t="shared" si="8"/>
        <v>1</v>
      </c>
      <c r="X30" s="19" t="str">
        <f t="shared" si="9"/>
        <v>*</v>
      </c>
      <c r="Y30" s="19" t="str">
        <f t="shared" si="10"/>
        <v/>
      </c>
      <c r="Z30" s="18" t="str">
        <f t="shared" si="11"/>
        <v/>
      </c>
    </row>
    <row r="31" spans="2:26" ht="15.75" x14ac:dyDescent="0.25">
      <c r="B31" s="24"/>
      <c r="C31" s="9" t="s">
        <v>44</v>
      </c>
      <c r="D31" s="9" t="s">
        <v>44</v>
      </c>
      <c r="E31" s="9" t="s">
        <v>44</v>
      </c>
      <c r="F31" s="9" t="s">
        <v>44</v>
      </c>
      <c r="G31" s="10"/>
      <c r="H31" s="13"/>
      <c r="N31" s="16">
        <f t="shared" si="0"/>
        <v>0</v>
      </c>
      <c r="O31" s="19" t="str">
        <f t="shared" si="1"/>
        <v>*</v>
      </c>
      <c r="P31" s="17" t="str">
        <f t="shared" si="12"/>
        <v/>
      </c>
      <c r="Q31" s="23" t="str">
        <f t="shared" si="2"/>
        <v/>
      </c>
      <c r="R31" s="3" t="str">
        <f t="shared" si="3"/>
        <v>*</v>
      </c>
      <c r="S31" s="17" t="str">
        <f t="shared" si="13"/>
        <v/>
      </c>
      <c r="T31" s="18" t="str">
        <f t="shared" si="5"/>
        <v/>
      </c>
      <c r="U31" s="20">
        <f t="shared" si="6"/>
        <v>0</v>
      </c>
      <c r="V31" s="22">
        <f t="shared" si="7"/>
        <v>0</v>
      </c>
      <c r="W31" s="18">
        <f t="shared" si="8"/>
        <v>1</v>
      </c>
      <c r="X31" s="19" t="str">
        <f t="shared" si="9"/>
        <v>*</v>
      </c>
      <c r="Y31" s="19" t="str">
        <f t="shared" si="10"/>
        <v/>
      </c>
      <c r="Z31" s="18" t="str">
        <f t="shared" si="11"/>
        <v/>
      </c>
    </row>
    <row r="32" spans="2:26" ht="15.75" x14ac:dyDescent="0.25">
      <c r="B32" s="24"/>
      <c r="C32" s="9"/>
      <c r="D32" s="9"/>
      <c r="E32" s="9"/>
      <c r="F32" s="9"/>
      <c r="G32" s="9"/>
      <c r="N32" s="16"/>
      <c r="O32" s="19"/>
      <c r="P32" s="17"/>
      <c r="Q32" s="18"/>
      <c r="R32" s="3"/>
      <c r="S32" s="17"/>
      <c r="T32" s="18"/>
      <c r="U32" s="20"/>
      <c r="V32" s="22"/>
      <c r="W32" s="18"/>
      <c r="X32" s="19"/>
      <c r="Y32" s="25"/>
      <c r="Z32" s="18"/>
    </row>
    <row r="33" spans="2:26" ht="15.75" x14ac:dyDescent="0.25">
      <c r="B33" s="24"/>
      <c r="C33" s="9">
        <v>48007.485934422504</v>
      </c>
      <c r="D33" s="9">
        <v>47899.151608360866</v>
      </c>
      <c r="E33" s="6">
        <v>257153.65313755785</v>
      </c>
      <c r="F33" s="14">
        <v>2235.5269540472846</v>
      </c>
      <c r="G33" s="10">
        <v>4.2819486570222498</v>
      </c>
      <c r="H33" s="13"/>
      <c r="N33" s="16">
        <f>B33</f>
        <v>0</v>
      </c>
      <c r="O33" s="19">
        <f>C33</f>
        <v>48007.485934422504</v>
      </c>
      <c r="P33" s="17">
        <f>IF(O33:O33="","",O33-O$7)</f>
        <v>24924.04683823264</v>
      </c>
      <c r="Q33" s="18"/>
      <c r="R33" s="3">
        <f>D33</f>
        <v>47899.151608360866</v>
      </c>
      <c r="S33" s="17">
        <f>IF(R33:R33="","",R33-R$7)</f>
        <v>47899.151608360866</v>
      </c>
      <c r="T33" s="18"/>
      <c r="U33" s="20">
        <f>G33/$R$2</f>
        <v>5.2857928299214108E-5</v>
      </c>
      <c r="V33" s="22">
        <f>IF(U33:U33="","",U33-U$7)</f>
        <v>7.6357290591331164E-6</v>
      </c>
      <c r="W33" s="18"/>
      <c r="X33" s="19">
        <f>E33</f>
        <v>257153.65313755785</v>
      </c>
      <c r="Y33" s="25">
        <f>IF(X33:X33="","",X33-X$7)</f>
        <v>102501.13435345539</v>
      </c>
      <c r="Z33" s="18"/>
    </row>
    <row r="34" spans="2:26" ht="15.75" x14ac:dyDescent="0.25"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</row>
    <row r="35" spans="2:26" ht="15.75" x14ac:dyDescent="0.25">
      <c r="N35" s="26"/>
      <c r="O35" s="29" t="s">
        <v>10</v>
      </c>
      <c r="P35" s="29"/>
      <c r="Q35" s="29"/>
      <c r="R35" s="29" t="s">
        <v>11</v>
      </c>
      <c r="S35" s="29"/>
      <c r="T35" s="29"/>
      <c r="U35" s="26"/>
      <c r="V35" s="26"/>
      <c r="W35" s="26"/>
      <c r="X35" s="26"/>
      <c r="Y35" s="26"/>
      <c r="Z35" s="26"/>
    </row>
    <row r="36" spans="2:26" ht="78.75" x14ac:dyDescent="0.25">
      <c r="N36" s="26" t="str">
        <f>N5</f>
        <v>Case - MM</v>
      </c>
      <c r="O36" s="11" t="s">
        <v>14</v>
      </c>
      <c r="P36" s="11" t="s">
        <v>15</v>
      </c>
      <c r="Q36" s="12" t="s">
        <v>16</v>
      </c>
      <c r="R36" s="11" t="s">
        <v>17</v>
      </c>
      <c r="S36" s="11" t="s">
        <v>15</v>
      </c>
      <c r="T36" s="12" t="s">
        <v>16</v>
      </c>
      <c r="U36" s="26"/>
      <c r="V36" s="26"/>
      <c r="W36" s="26"/>
      <c r="X36" s="26"/>
      <c r="Y36" s="27"/>
      <c r="Z36" s="26"/>
    </row>
    <row r="37" spans="2:26" ht="15.75" x14ac:dyDescent="0.25">
      <c r="B37" s="24" t="s">
        <v>37</v>
      </c>
      <c r="C37" s="9">
        <v>38240.555571512014</v>
      </c>
      <c r="D37" s="9">
        <v>38252.01305303078</v>
      </c>
      <c r="E37" s="9">
        <v>231559.7793286735</v>
      </c>
      <c r="F37" s="9">
        <v>-1129.2814766363451</v>
      </c>
      <c r="G37" s="10">
        <v>3.5888473027002483</v>
      </c>
      <c r="H37" s="13"/>
      <c r="N37" s="26" t="str">
        <f>B37</f>
        <v>P20-JB3-4 CCUS 56.7CF</v>
      </c>
      <c r="O37" s="19">
        <f>C37</f>
        <v>38240.555571512014</v>
      </c>
      <c r="P37" s="17">
        <f>IF(O37:O37="","",O37-O$7)</f>
        <v>15157.116475322149</v>
      </c>
      <c r="Q37" s="18"/>
      <c r="R37" s="3">
        <f>D37</f>
        <v>38252.01305303078</v>
      </c>
      <c r="S37" s="17">
        <f>IF(R37:R37="","",R37-R$7)</f>
        <v>38252.01305303078</v>
      </c>
      <c r="T37" s="18"/>
      <c r="U37" s="20">
        <f>G37/$R$2</f>
        <v>4.4302033629445261E-5</v>
      </c>
      <c r="V37" s="22">
        <f>IF(U37:U37="","",U37-U$7)</f>
        <v>-9.2016561063573091E-7</v>
      </c>
      <c r="W37" s="18"/>
      <c r="X37" s="19">
        <f>E37</f>
        <v>231559.7793286735</v>
      </c>
      <c r="Y37" s="19">
        <f>IF(X37:X37="","",X37-X$7)</f>
        <v>76907.260544571036</v>
      </c>
      <c r="Z37" s="18"/>
    </row>
  </sheetData>
  <mergeCells count="7">
    <mergeCell ref="U5:W5"/>
    <mergeCell ref="X5:Z5"/>
    <mergeCell ref="O35:Q35"/>
    <mergeCell ref="R35:T35"/>
    <mergeCell ref="N5:N6"/>
    <mergeCell ref="O5:Q5"/>
    <mergeCell ref="R5:T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9BAEB-72F9-4C17-8C00-35A11DEE82FC}">
  <sheetPr codeName="Sheet3"/>
  <dimension ref="A1:Z21"/>
  <sheetViews>
    <sheetView showGridLines="0" zoomScaleNormal="100" workbookViewId="0">
      <selection activeCell="H6" sqref="H6:H15"/>
    </sheetView>
  </sheetViews>
  <sheetFormatPr defaultRowHeight="15" x14ac:dyDescent="0.25"/>
  <cols>
    <col min="1" max="1" width="9.140625" style="2"/>
    <col min="2" max="2" width="29" style="2" customWidth="1"/>
    <col min="3" max="4" width="9.140625" style="2"/>
    <col min="5" max="5" width="10.7109375" style="2" bestFit="1" customWidth="1"/>
    <col min="6" max="13" width="9.140625" style="2"/>
    <col min="14" max="14" width="33.28515625" style="2" bestFit="1" customWidth="1"/>
    <col min="15" max="16" width="13.140625" style="2" customWidth="1"/>
    <col min="17" max="17" width="6.7109375" style="2" customWidth="1"/>
    <col min="18" max="19" width="13.140625" style="2" customWidth="1"/>
    <col min="20" max="20" width="6.7109375" style="2" customWidth="1"/>
    <col min="21" max="22" width="13.140625" style="2" customWidth="1"/>
    <col min="23" max="23" width="6.7109375" style="2" customWidth="1"/>
    <col min="24" max="25" width="13.140625" style="2" customWidth="1"/>
    <col min="26" max="26" width="9.7109375" style="2" bestFit="1" customWidth="1"/>
    <col min="27" max="16384" width="9.140625" style="2"/>
  </cols>
  <sheetData>
    <row r="1" spans="1:26" x14ac:dyDescent="0.25">
      <c r="G1" s="2" t="s">
        <v>33</v>
      </c>
      <c r="H1" s="2" t="s">
        <v>34</v>
      </c>
    </row>
    <row r="2" spans="1:26" x14ac:dyDescent="0.25">
      <c r="Q2" s="2" t="s">
        <v>0</v>
      </c>
      <c r="R2" s="6">
        <v>81008.635691949996</v>
      </c>
    </row>
    <row r="3" spans="1:26" x14ac:dyDescent="0.25">
      <c r="E3" s="7" t="s">
        <v>31</v>
      </c>
      <c r="R3" s="6">
        <v>8</v>
      </c>
    </row>
    <row r="4" spans="1:26" ht="115.5" x14ac:dyDescent="0.25">
      <c r="B4" s="5" t="s">
        <v>27</v>
      </c>
      <c r="C4" s="5" t="s">
        <v>1</v>
      </c>
      <c r="D4" s="5" t="s">
        <v>2</v>
      </c>
      <c r="E4" s="5" t="s">
        <v>4</v>
      </c>
      <c r="F4" s="5" t="s">
        <v>5</v>
      </c>
      <c r="G4" s="5" t="s">
        <v>6</v>
      </c>
      <c r="I4" s="5" t="s">
        <v>7</v>
      </c>
      <c r="J4" s="5" t="s">
        <v>8</v>
      </c>
    </row>
    <row r="5" spans="1:26" ht="15.75" x14ac:dyDescent="0.25">
      <c r="A5" s="8"/>
      <c r="C5" s="9"/>
      <c r="D5" s="9"/>
      <c r="E5" s="6"/>
      <c r="F5" s="9"/>
      <c r="G5" s="10"/>
      <c r="N5" s="28" t="s">
        <v>20</v>
      </c>
      <c r="O5" s="29" t="s">
        <v>10</v>
      </c>
      <c r="P5" s="29"/>
      <c r="Q5" s="29"/>
      <c r="R5" s="29" t="s">
        <v>11</v>
      </c>
      <c r="S5" s="29"/>
      <c r="T5" s="29"/>
      <c r="U5" s="29" t="s">
        <v>12</v>
      </c>
      <c r="V5" s="29"/>
      <c r="W5" s="29"/>
      <c r="X5" s="29" t="s">
        <v>13</v>
      </c>
      <c r="Y5" s="29"/>
      <c r="Z5" s="29"/>
    </row>
    <row r="6" spans="1:26" ht="81" customHeight="1" x14ac:dyDescent="0.25">
      <c r="A6" s="8"/>
      <c r="C6" s="9"/>
      <c r="D6" s="9"/>
      <c r="E6" s="6"/>
      <c r="F6" s="9"/>
      <c r="G6" s="10"/>
      <c r="M6" s="9"/>
      <c r="N6" s="28"/>
      <c r="O6" s="11" t="s">
        <v>14</v>
      </c>
      <c r="P6" s="11" t="s">
        <v>15</v>
      </c>
      <c r="Q6" s="12" t="s">
        <v>16</v>
      </c>
      <c r="R6" s="11" t="s">
        <v>17</v>
      </c>
      <c r="S6" s="11" t="s">
        <v>15</v>
      </c>
      <c r="T6" s="12" t="s">
        <v>16</v>
      </c>
      <c r="U6" s="11" t="s">
        <v>36</v>
      </c>
      <c r="V6" s="11" t="s">
        <v>18</v>
      </c>
      <c r="W6" s="12" t="s">
        <v>16</v>
      </c>
      <c r="X6" s="11" t="s">
        <v>62</v>
      </c>
      <c r="Y6" s="11" t="s">
        <v>19</v>
      </c>
      <c r="Z6" s="12" t="s">
        <v>16</v>
      </c>
    </row>
    <row r="7" spans="1:26" ht="15.75" x14ac:dyDescent="0.25">
      <c r="A7" s="8"/>
      <c r="B7" s="4" t="s">
        <v>52</v>
      </c>
      <c r="C7" s="9">
        <v>25112.565921633945</v>
      </c>
      <c r="D7" s="9"/>
      <c r="E7" s="6">
        <v>315802.99322857824</v>
      </c>
      <c r="F7" s="14">
        <v>35.625554276519438</v>
      </c>
      <c r="G7" s="10">
        <v>3.6633886634285</v>
      </c>
      <c r="H7" s="13"/>
      <c r="M7" s="9"/>
      <c r="N7" s="16" t="str">
        <f t="shared" ref="N7:O9" si="0">B7</f>
        <v>Integrated Base LN</v>
      </c>
      <c r="O7" s="3">
        <f t="shared" si="0"/>
        <v>25112.565921633945</v>
      </c>
      <c r="P7" s="17">
        <f>IFERROR(O7-MIN($O$7:$O$19),"")</f>
        <v>497.68689229005395</v>
      </c>
      <c r="Q7" s="18">
        <f>IFERROR(IF(O7="","",RANK(O7,O$7:O$29,2)),"")</f>
        <v>4</v>
      </c>
      <c r="R7" s="3">
        <f>D7</f>
        <v>0</v>
      </c>
      <c r="S7" s="17">
        <f>IF(R7:R7="","",R7-R$7)</f>
        <v>0</v>
      </c>
      <c r="T7" s="18">
        <f t="shared" ref="T7:T19" si="1">IFERROR(IF(R7="","",RANK(R7,R$7:R$29,2)),"")</f>
        <v>1</v>
      </c>
      <c r="U7" s="20">
        <f>IFERROR(G7/$R$2,"")</f>
        <v>4.5222199240081005E-5</v>
      </c>
      <c r="V7" s="22">
        <f>IFERROR(U7-MIN($U$7:$U$12),"")</f>
        <v>0</v>
      </c>
      <c r="W7" s="18">
        <f t="shared" ref="W7:W19" si="2">IFERROR(IF(U7="","",RANK(U7,U$7:U$29,2)),"")</f>
        <v>7</v>
      </c>
      <c r="X7" s="19">
        <f>E7</f>
        <v>315802.99322857824</v>
      </c>
      <c r="Y7" s="19">
        <f>IFERROR(X7-MIN($X$7:$X$14),"")</f>
        <v>54379.681626801146</v>
      </c>
      <c r="Z7" s="18">
        <f t="shared" ref="Z7:Z19" si="3">IFERROR(IF(X7="","",RANK(X7,X$7:X$29,2)),"")</f>
        <v>10</v>
      </c>
    </row>
    <row r="8" spans="1:26" ht="15.75" x14ac:dyDescent="0.25">
      <c r="A8" s="8"/>
      <c r="B8" s="4" t="s">
        <v>38</v>
      </c>
      <c r="C8" s="9">
        <v>25225.955122716834</v>
      </c>
      <c r="D8" s="9"/>
      <c r="E8" s="6">
        <v>334469.91948766622</v>
      </c>
      <c r="F8" s="14">
        <v>35.485769305596641</v>
      </c>
      <c r="G8" s="10">
        <v>4.6633886634285</v>
      </c>
      <c r="H8" s="13"/>
      <c r="M8" s="9"/>
      <c r="N8" s="16" t="str">
        <f t="shared" si="0"/>
        <v>Integrated Base MN</v>
      </c>
      <c r="O8" s="3">
        <f t="shared" si="0"/>
        <v>25225.955122716834</v>
      </c>
      <c r="P8" s="17">
        <f t="shared" ref="P8:P19" si="4">IFERROR(O8-MIN($O$7:$O$19),"")</f>
        <v>611.07609337294343</v>
      </c>
      <c r="Q8" s="18">
        <f t="shared" ref="Q8:Q19" si="5">IFERROR(IF(O8="","",RANK(O8,O$7:O$29,2)),"")</f>
        <v>5</v>
      </c>
      <c r="R8" s="3">
        <f>D8</f>
        <v>0</v>
      </c>
      <c r="S8" s="17">
        <f>IF(R8:R8="","",R8-R$7)</f>
        <v>0</v>
      </c>
      <c r="T8" s="18">
        <f t="shared" si="1"/>
        <v>1</v>
      </c>
      <c r="U8" s="20">
        <f>IFERROR(G8/$R$2,"")</f>
        <v>5.7566562176924937E-5</v>
      </c>
      <c r="V8" s="22">
        <f>IFERROR(U8-MIN($U$7:$U$12),"")</f>
        <v>1.2344362936843931E-5</v>
      </c>
      <c r="W8" s="18">
        <f t="shared" si="2"/>
        <v>8</v>
      </c>
      <c r="X8" s="19">
        <f>E8</f>
        <v>334469.91948766622</v>
      </c>
      <c r="Y8" s="19">
        <f>IFERROR(X8-MIN($X$7:$X$14),"")</f>
        <v>73046.607885889127</v>
      </c>
      <c r="Z8" s="18">
        <f t="shared" si="3"/>
        <v>12</v>
      </c>
    </row>
    <row r="9" spans="1:26" ht="15.75" x14ac:dyDescent="0.25">
      <c r="A9" s="8"/>
      <c r="B9" s="4" t="s">
        <v>51</v>
      </c>
      <c r="C9" s="9">
        <v>25846.537868817668</v>
      </c>
      <c r="D9" s="9"/>
      <c r="E9" s="6">
        <v>361937.73305842048</v>
      </c>
      <c r="F9" s="14">
        <v>34.998864471125998</v>
      </c>
      <c r="G9" s="10">
        <v>5.6633886634285</v>
      </c>
      <c r="H9" s="13"/>
      <c r="M9" s="9"/>
      <c r="N9" s="16" t="str">
        <f t="shared" si="0"/>
        <v>Integrated No CCS MN</v>
      </c>
      <c r="O9" s="3">
        <f t="shared" si="0"/>
        <v>25846.537868817668</v>
      </c>
      <c r="P9" s="17">
        <f t="shared" si="4"/>
        <v>1231.6588394737773</v>
      </c>
      <c r="Q9" s="18">
        <f t="shared" si="5"/>
        <v>8</v>
      </c>
      <c r="R9" s="3">
        <f>D9</f>
        <v>0</v>
      </c>
      <c r="S9" s="17">
        <f>IF(R9:R9="","",R9-R$7)</f>
        <v>0</v>
      </c>
      <c r="T9" s="18">
        <f t="shared" si="1"/>
        <v>1</v>
      </c>
      <c r="U9" s="20">
        <f>IFERROR(G9/$R$2,"")</f>
        <v>6.9910925113768861E-5</v>
      </c>
      <c r="V9" s="22">
        <f>IFERROR(U9-MIN($U$7:$U$12),"")</f>
        <v>2.4688725873687856E-5</v>
      </c>
      <c r="W9" s="18">
        <f t="shared" si="2"/>
        <v>9</v>
      </c>
      <c r="X9" s="19">
        <f>E9</f>
        <v>361937.73305842048</v>
      </c>
      <c r="Y9" s="19">
        <f>IFERROR(X9-MIN($X$7:$X$14),"")</f>
        <v>100514.42145664338</v>
      </c>
      <c r="Z9" s="18">
        <f t="shared" si="3"/>
        <v>13</v>
      </c>
    </row>
    <row r="10" spans="1:26" ht="15.75" x14ac:dyDescent="0.25">
      <c r="A10" s="8"/>
      <c r="B10" s="4" t="s">
        <v>41</v>
      </c>
      <c r="C10" s="9">
        <v>28638.219857660431</v>
      </c>
      <c r="D10" s="9"/>
      <c r="E10" s="6">
        <v>315003.66767570097</v>
      </c>
      <c r="F10" s="14">
        <v>34.799441380146462</v>
      </c>
      <c r="G10" s="10">
        <v>6.6633886634285</v>
      </c>
      <c r="H10" s="13"/>
      <c r="M10" s="9"/>
      <c r="N10" s="16" t="str">
        <f t="shared" ref="N10:N19" si="6">B10</f>
        <v>Integrated No Nuclear MN</v>
      </c>
      <c r="O10" s="3">
        <f t="shared" ref="O10:O19" si="7">C10</f>
        <v>28638.219857660431</v>
      </c>
      <c r="P10" s="17">
        <f t="shared" si="4"/>
        <v>4023.3408283165409</v>
      </c>
      <c r="Q10" s="18">
        <f t="shared" si="5"/>
        <v>12</v>
      </c>
      <c r="R10" s="3">
        <f t="shared" ref="R10:R19" si="8">D10</f>
        <v>0</v>
      </c>
      <c r="S10" s="17">
        <f t="shared" ref="S10:S19" si="9">IF(R10:R10="","",R10-R$7)</f>
        <v>0</v>
      </c>
      <c r="T10" s="18">
        <f t="shared" si="1"/>
        <v>1</v>
      </c>
      <c r="U10" s="20">
        <f t="shared" ref="U10:U19" si="10">IFERROR(G10/$R$2,"")</f>
        <v>8.2255288050612799E-5</v>
      </c>
      <c r="V10" s="22">
        <f t="shared" ref="V10:V19" si="11">IFERROR(U10-MIN($U$7:$U$12),"")</f>
        <v>3.7033088810531794E-5</v>
      </c>
      <c r="W10" s="18">
        <f t="shared" si="2"/>
        <v>10</v>
      </c>
      <c r="X10" s="19">
        <f t="shared" ref="X10:X19" si="12">E10</f>
        <v>315003.66767570097</v>
      </c>
      <c r="Y10" s="19">
        <f t="shared" ref="Y10:Y19" si="13">IFERROR(X10-MIN($X$7:$X$14),"")</f>
        <v>53580.356073923875</v>
      </c>
      <c r="Z10" s="18">
        <f t="shared" si="3"/>
        <v>9</v>
      </c>
    </row>
    <row r="11" spans="1:26" ht="15.75" x14ac:dyDescent="0.25">
      <c r="B11" s="4" t="s">
        <v>39</v>
      </c>
      <c r="C11" s="9">
        <v>25428.498464320128</v>
      </c>
      <c r="D11" s="9"/>
      <c r="E11" s="6">
        <v>261423.3116017771</v>
      </c>
      <c r="F11" s="14">
        <v>68.698797241599905</v>
      </c>
      <c r="G11" s="10">
        <v>7.6633886634285</v>
      </c>
      <c r="H11" s="13"/>
      <c r="M11" s="9"/>
      <c r="N11" s="16" t="str">
        <f t="shared" si="6"/>
        <v>Integrated No Coal Post 2032 MN</v>
      </c>
      <c r="O11" s="3">
        <f t="shared" si="7"/>
        <v>25428.498464320128</v>
      </c>
      <c r="P11" s="17">
        <f t="shared" si="4"/>
        <v>813.61943497623724</v>
      </c>
      <c r="Q11" s="18">
        <f t="shared" si="5"/>
        <v>6</v>
      </c>
      <c r="R11" s="3">
        <f t="shared" si="8"/>
        <v>0</v>
      </c>
      <c r="S11" s="17">
        <f t="shared" si="9"/>
        <v>0</v>
      </c>
      <c r="T11" s="18">
        <f t="shared" si="1"/>
        <v>1</v>
      </c>
      <c r="U11" s="20">
        <f t="shared" si="10"/>
        <v>9.4599650987456737E-5</v>
      </c>
      <c r="V11" s="22">
        <f t="shared" si="11"/>
        <v>4.9377451747375732E-5</v>
      </c>
      <c r="W11" s="18">
        <f t="shared" si="2"/>
        <v>11</v>
      </c>
      <c r="X11" s="19">
        <f t="shared" si="12"/>
        <v>261423.3116017771</v>
      </c>
      <c r="Y11" s="19">
        <f t="shared" si="13"/>
        <v>0</v>
      </c>
      <c r="Z11" s="18">
        <f t="shared" si="3"/>
        <v>4</v>
      </c>
    </row>
    <row r="12" spans="1:26" ht="15.75" x14ac:dyDescent="0.25">
      <c r="B12" s="4" t="s">
        <v>40</v>
      </c>
      <c r="C12" s="9">
        <v>37504.744875070275</v>
      </c>
      <c r="D12" s="9"/>
      <c r="E12" s="6">
        <v>299472.22425304045</v>
      </c>
      <c r="F12" s="14">
        <v>31.889633747605767</v>
      </c>
      <c r="G12" s="10">
        <v>8.6633886634284991</v>
      </c>
      <c r="H12" s="13"/>
      <c r="M12" s="9"/>
      <c r="N12" s="16" t="str">
        <f t="shared" si="6"/>
        <v>Integrated Offshore Wind MN</v>
      </c>
      <c r="O12" s="3">
        <f t="shared" si="7"/>
        <v>37504.744875070275</v>
      </c>
      <c r="P12" s="17">
        <f t="shared" si="4"/>
        <v>12889.865845726385</v>
      </c>
      <c r="Q12" s="18">
        <f t="shared" si="5"/>
        <v>13</v>
      </c>
      <c r="R12" s="3">
        <f t="shared" si="8"/>
        <v>0</v>
      </c>
      <c r="S12" s="17">
        <f t="shared" si="9"/>
        <v>0</v>
      </c>
      <c r="T12" s="18">
        <f t="shared" si="1"/>
        <v>1</v>
      </c>
      <c r="U12" s="20">
        <f t="shared" si="10"/>
        <v>1.0694401392430065E-4</v>
      </c>
      <c r="V12" s="22">
        <f t="shared" si="11"/>
        <v>6.172181468421965E-5</v>
      </c>
      <c r="W12" s="18">
        <f t="shared" si="2"/>
        <v>12</v>
      </c>
      <c r="X12" s="19">
        <f t="shared" si="12"/>
        <v>299472.22425304045</v>
      </c>
      <c r="Y12" s="19">
        <f t="shared" si="13"/>
        <v>38048.912651263352</v>
      </c>
      <c r="Z12" s="18">
        <f t="shared" si="3"/>
        <v>7</v>
      </c>
    </row>
    <row r="13" spans="1:26" ht="15.75" x14ac:dyDescent="0.25">
      <c r="B13" s="4" t="s">
        <v>53</v>
      </c>
      <c r="C13" s="9">
        <v>26507.087981919994</v>
      </c>
      <c r="D13" s="9"/>
      <c r="E13" s="6">
        <v>326791.48568362324</v>
      </c>
      <c r="F13" s="14">
        <v>36.580231786833508</v>
      </c>
      <c r="G13" s="10">
        <v>9.6633886634284991</v>
      </c>
      <c r="H13" s="13"/>
      <c r="M13" s="9"/>
      <c r="N13" s="16" t="str">
        <f t="shared" si="6"/>
        <v>Integrated No Future Tech MN</v>
      </c>
      <c r="O13" s="3">
        <f t="shared" si="7"/>
        <v>26507.087981919994</v>
      </c>
      <c r="P13" s="17">
        <f t="shared" si="4"/>
        <v>1892.2089525761039</v>
      </c>
      <c r="Q13" s="18">
        <f t="shared" si="5"/>
        <v>9</v>
      </c>
      <c r="R13" s="3">
        <f t="shared" si="8"/>
        <v>0</v>
      </c>
      <c r="S13" s="17">
        <f t="shared" si="9"/>
        <v>0</v>
      </c>
      <c r="T13" s="18">
        <f t="shared" si="1"/>
        <v>1</v>
      </c>
      <c r="U13" s="20">
        <f t="shared" si="10"/>
        <v>1.1928837686114459E-4</v>
      </c>
      <c r="V13" s="22">
        <f t="shared" si="11"/>
        <v>7.4066177621063574E-5</v>
      </c>
      <c r="W13" s="18">
        <f t="shared" si="2"/>
        <v>13</v>
      </c>
      <c r="X13" s="19">
        <f t="shared" si="12"/>
        <v>326791.48568362324</v>
      </c>
      <c r="Y13" s="19">
        <f t="shared" si="13"/>
        <v>65368.17408184614</v>
      </c>
      <c r="Z13" s="18">
        <f t="shared" si="3"/>
        <v>11</v>
      </c>
    </row>
    <row r="14" spans="1:26" ht="15.75" x14ac:dyDescent="0.25">
      <c r="B14" s="4" t="s">
        <v>48</v>
      </c>
      <c r="C14" s="9">
        <v>26936.436591717422</v>
      </c>
      <c r="D14" s="9"/>
      <c r="E14" s="6">
        <v>300704.31547351414</v>
      </c>
      <c r="F14" s="14">
        <v>28.415159402734265</v>
      </c>
      <c r="G14" s="10"/>
      <c r="H14" s="13"/>
      <c r="N14" s="16" t="str">
        <f t="shared" si="6"/>
        <v>Integrated Geothermal MN</v>
      </c>
      <c r="O14" s="3">
        <f t="shared" si="7"/>
        <v>26936.436591717422</v>
      </c>
      <c r="P14" s="17">
        <f t="shared" si="4"/>
        <v>2321.5575623735313</v>
      </c>
      <c r="Q14" s="18">
        <f t="shared" si="5"/>
        <v>10</v>
      </c>
      <c r="R14" s="3">
        <f t="shared" si="8"/>
        <v>0</v>
      </c>
      <c r="S14" s="17">
        <f t="shared" si="9"/>
        <v>0</v>
      </c>
      <c r="T14" s="18">
        <f t="shared" si="1"/>
        <v>1</v>
      </c>
      <c r="U14" s="20">
        <f t="shared" si="10"/>
        <v>0</v>
      </c>
      <c r="V14" s="22">
        <f t="shared" si="11"/>
        <v>-4.5222199240081005E-5</v>
      </c>
      <c r="W14" s="18">
        <f t="shared" si="2"/>
        <v>1</v>
      </c>
      <c r="X14" s="19">
        <f t="shared" si="12"/>
        <v>300704.31547351414</v>
      </c>
      <c r="Y14" s="19">
        <f t="shared" si="13"/>
        <v>39281.003871737048</v>
      </c>
      <c r="Z14" s="18">
        <f t="shared" si="3"/>
        <v>8</v>
      </c>
    </row>
    <row r="15" spans="1:26" ht="15.75" x14ac:dyDescent="0.25">
      <c r="B15" s="4" t="s">
        <v>49</v>
      </c>
      <c r="C15" s="9">
        <v>24958.505825654043</v>
      </c>
      <c r="D15" s="9"/>
      <c r="E15" s="6">
        <v>273674.5637255343</v>
      </c>
      <c r="F15" s="14">
        <v>36.095941433278483</v>
      </c>
      <c r="G15" s="10"/>
      <c r="H15" s="13"/>
      <c r="N15" s="16" t="str">
        <f t="shared" si="6"/>
        <v>Integrated Hunter Retire MN</v>
      </c>
      <c r="O15" s="3">
        <f t="shared" si="7"/>
        <v>24958.505825654043</v>
      </c>
      <c r="P15" s="17">
        <f t="shared" si="4"/>
        <v>343.62679631015271</v>
      </c>
      <c r="Q15" s="18">
        <f t="shared" si="5"/>
        <v>2</v>
      </c>
      <c r="R15" s="3">
        <f t="shared" si="8"/>
        <v>0</v>
      </c>
      <c r="S15" s="17">
        <f t="shared" si="9"/>
        <v>0</v>
      </c>
      <c r="T15" s="18">
        <f t="shared" si="1"/>
        <v>1</v>
      </c>
      <c r="U15" s="20">
        <f t="shared" si="10"/>
        <v>0</v>
      </c>
      <c r="V15" s="22">
        <f t="shared" si="11"/>
        <v>-4.5222199240081005E-5</v>
      </c>
      <c r="W15" s="18">
        <f t="shared" si="2"/>
        <v>1</v>
      </c>
      <c r="X15" s="19">
        <f t="shared" si="12"/>
        <v>273674.5637255343</v>
      </c>
      <c r="Y15" s="19">
        <f t="shared" si="13"/>
        <v>12251.252123757207</v>
      </c>
      <c r="Z15" s="18">
        <f t="shared" si="3"/>
        <v>6</v>
      </c>
    </row>
    <row r="16" spans="1:26" ht="15.75" x14ac:dyDescent="0.25">
      <c r="B16" s="4" t="s">
        <v>45</v>
      </c>
      <c r="C16" s="9">
        <v>24614.879029343891</v>
      </c>
      <c r="D16" s="9"/>
      <c r="E16" s="6">
        <v>254697.1263793527</v>
      </c>
      <c r="F16" s="14">
        <v>57.635385508760102</v>
      </c>
      <c r="G16" s="10"/>
      <c r="N16" s="16" t="str">
        <f t="shared" si="6"/>
        <v>Integrated Base MR</v>
      </c>
      <c r="O16" s="3">
        <f t="shared" si="7"/>
        <v>24614.879029343891</v>
      </c>
      <c r="P16" s="17">
        <f t="shared" si="4"/>
        <v>0</v>
      </c>
      <c r="Q16" s="18">
        <f t="shared" si="5"/>
        <v>1</v>
      </c>
      <c r="R16" s="3">
        <f t="shared" si="8"/>
        <v>0</v>
      </c>
      <c r="S16" s="17">
        <f t="shared" si="9"/>
        <v>0</v>
      </c>
      <c r="T16" s="18">
        <f t="shared" si="1"/>
        <v>1</v>
      </c>
      <c r="U16" s="20">
        <f t="shared" si="10"/>
        <v>0</v>
      </c>
      <c r="V16" s="22">
        <f t="shared" si="11"/>
        <v>-4.5222199240081005E-5</v>
      </c>
      <c r="W16" s="18">
        <f t="shared" si="2"/>
        <v>1</v>
      </c>
      <c r="X16" s="19">
        <f t="shared" si="12"/>
        <v>254697.1263793527</v>
      </c>
      <c r="Y16" s="19">
        <f t="shared" si="13"/>
        <v>-6726.1852224243921</v>
      </c>
      <c r="Z16" s="18">
        <f t="shared" si="3"/>
        <v>2</v>
      </c>
    </row>
    <row r="17" spans="2:26" ht="15.75" x14ac:dyDescent="0.25">
      <c r="B17" s="4" t="s">
        <v>50</v>
      </c>
      <c r="C17" s="9">
        <v>25579.722067925279</v>
      </c>
      <c r="D17" s="9"/>
      <c r="E17" s="6">
        <v>261242.25263491494</v>
      </c>
      <c r="F17" s="14">
        <v>68.214377598953206</v>
      </c>
      <c r="G17" s="10"/>
      <c r="N17" s="16" t="str">
        <f t="shared" si="6"/>
        <v>Integrated No CCS MR</v>
      </c>
      <c r="O17" s="3">
        <f t="shared" si="7"/>
        <v>25579.722067925279</v>
      </c>
      <c r="P17" s="17">
        <f t="shared" si="4"/>
        <v>964.8430385813881</v>
      </c>
      <c r="Q17" s="18">
        <f t="shared" si="5"/>
        <v>7</v>
      </c>
      <c r="R17" s="3">
        <f t="shared" si="8"/>
        <v>0</v>
      </c>
      <c r="S17" s="17">
        <f t="shared" si="9"/>
        <v>0</v>
      </c>
      <c r="T17" s="18">
        <f t="shared" si="1"/>
        <v>1</v>
      </c>
      <c r="U17" s="20">
        <f t="shared" si="10"/>
        <v>0</v>
      </c>
      <c r="V17" s="22">
        <f t="shared" si="11"/>
        <v>-4.5222199240081005E-5</v>
      </c>
      <c r="W17" s="18">
        <f t="shared" si="2"/>
        <v>1</v>
      </c>
      <c r="X17" s="19">
        <f t="shared" si="12"/>
        <v>261242.25263491494</v>
      </c>
      <c r="Y17" s="19">
        <f t="shared" si="13"/>
        <v>-181.05896686215419</v>
      </c>
      <c r="Z17" s="18">
        <f t="shared" si="3"/>
        <v>3</v>
      </c>
    </row>
    <row r="18" spans="2:26" ht="15.75" x14ac:dyDescent="0.25">
      <c r="B18" s="4" t="s">
        <v>42</v>
      </c>
      <c r="C18" s="9">
        <v>24990.228644579427</v>
      </c>
      <c r="D18" s="9"/>
      <c r="E18" s="6">
        <v>248839.66199721413</v>
      </c>
      <c r="F18" s="14">
        <v>35.241591746982124</v>
      </c>
      <c r="G18" s="10"/>
      <c r="N18" s="16" t="str">
        <f t="shared" si="6"/>
        <v>Integrated Base HH</v>
      </c>
      <c r="O18" s="3">
        <f t="shared" si="7"/>
        <v>24990.228644579427</v>
      </c>
      <c r="P18" s="17">
        <f t="shared" si="4"/>
        <v>375.34961523553648</v>
      </c>
      <c r="Q18" s="18">
        <f t="shared" si="5"/>
        <v>3</v>
      </c>
      <c r="R18" s="3">
        <f t="shared" si="8"/>
        <v>0</v>
      </c>
      <c r="S18" s="17">
        <f t="shared" si="9"/>
        <v>0</v>
      </c>
      <c r="T18" s="18">
        <f t="shared" si="1"/>
        <v>1</v>
      </c>
      <c r="U18" s="20">
        <f t="shared" si="10"/>
        <v>0</v>
      </c>
      <c r="V18" s="22">
        <f t="shared" si="11"/>
        <v>-4.5222199240081005E-5</v>
      </c>
      <c r="W18" s="18">
        <f t="shared" si="2"/>
        <v>1</v>
      </c>
      <c r="X18" s="19">
        <f t="shared" si="12"/>
        <v>248839.66199721413</v>
      </c>
      <c r="Y18" s="19">
        <f t="shared" si="13"/>
        <v>-12583.649604562961</v>
      </c>
      <c r="Z18" s="18">
        <f t="shared" si="3"/>
        <v>1</v>
      </c>
    </row>
    <row r="19" spans="2:26" ht="15.75" x14ac:dyDescent="0.25">
      <c r="B19" s="4" t="s">
        <v>43</v>
      </c>
      <c r="C19" s="9">
        <v>27804.52924422326</v>
      </c>
      <c r="D19" s="9"/>
      <c r="E19" s="6">
        <v>270860.18711743067</v>
      </c>
      <c r="F19" s="14">
        <v>35.632248484608809</v>
      </c>
      <c r="G19" s="10"/>
      <c r="N19" s="16" t="str">
        <f t="shared" si="6"/>
        <v>Integrated Base SC</v>
      </c>
      <c r="O19" s="3">
        <f t="shared" si="7"/>
        <v>27804.52924422326</v>
      </c>
      <c r="P19" s="17">
        <f t="shared" si="4"/>
        <v>3189.6502148793697</v>
      </c>
      <c r="Q19" s="18">
        <f t="shared" si="5"/>
        <v>11</v>
      </c>
      <c r="R19" s="3">
        <f t="shared" si="8"/>
        <v>0</v>
      </c>
      <c r="S19" s="17">
        <f t="shared" si="9"/>
        <v>0</v>
      </c>
      <c r="T19" s="18">
        <f t="shared" si="1"/>
        <v>1</v>
      </c>
      <c r="U19" s="20">
        <f t="shared" si="10"/>
        <v>0</v>
      </c>
      <c r="V19" s="22">
        <f t="shared" si="11"/>
        <v>-4.5222199240081005E-5</v>
      </c>
      <c r="W19" s="18">
        <f t="shared" si="2"/>
        <v>1</v>
      </c>
      <c r="X19" s="19">
        <f t="shared" si="12"/>
        <v>270860.18711743067</v>
      </c>
      <c r="Y19" s="19">
        <f t="shared" si="13"/>
        <v>9436.8755156535772</v>
      </c>
      <c r="Z19" s="18">
        <f t="shared" si="3"/>
        <v>5</v>
      </c>
    </row>
    <row r="20" spans="2:26" x14ac:dyDescent="0.25">
      <c r="C20" s="9"/>
      <c r="D20" s="9"/>
      <c r="E20" s="6"/>
      <c r="F20" s="14"/>
      <c r="G20" s="10"/>
    </row>
    <row r="21" spans="2:26" x14ac:dyDescent="0.25">
      <c r="C21" s="9"/>
      <c r="D21" s="9"/>
      <c r="E21" s="6"/>
      <c r="F21" s="14"/>
      <c r="G21" s="10"/>
    </row>
  </sheetData>
  <mergeCells count="5">
    <mergeCell ref="N5:N6"/>
    <mergeCell ref="O5:Q5"/>
    <mergeCell ref="R5:T5"/>
    <mergeCell ref="U5:W5"/>
    <mergeCell ref="X5:Z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9326E-6FEC-4985-880B-48F330464B2D}">
  <sheetPr codeName="Sheet4"/>
  <dimension ref="B1:Z18"/>
  <sheetViews>
    <sheetView showGridLines="0" zoomScaleNormal="100" workbookViewId="0">
      <selection activeCell="H4" sqref="H4:H16"/>
    </sheetView>
  </sheetViews>
  <sheetFormatPr defaultRowHeight="15" x14ac:dyDescent="0.25"/>
  <cols>
    <col min="1" max="1" width="9.140625" style="2"/>
    <col min="2" max="2" width="20.28515625" style="2" bestFit="1" customWidth="1"/>
    <col min="3" max="13" width="9.140625" style="2"/>
    <col min="14" max="14" width="33.28515625" style="2" bestFit="1" customWidth="1"/>
    <col min="15" max="16" width="13.140625" style="2" customWidth="1"/>
    <col min="17" max="17" width="6.7109375" style="2" customWidth="1"/>
    <col min="18" max="19" width="13.140625" style="2" customWidth="1"/>
    <col min="20" max="20" width="6.7109375" style="2" customWidth="1"/>
    <col min="21" max="22" width="13.140625" style="2" customWidth="1"/>
    <col min="23" max="23" width="6.7109375" style="2" customWidth="1"/>
    <col min="24" max="25" width="13.140625" style="2" customWidth="1"/>
    <col min="26" max="26" width="6.7109375" style="2" customWidth="1"/>
    <col min="27" max="16384" width="9.140625" style="2"/>
  </cols>
  <sheetData>
    <row r="1" spans="2:26" x14ac:dyDescent="0.25">
      <c r="E1" s="7" t="s">
        <v>31</v>
      </c>
      <c r="G1" s="2" t="s">
        <v>33</v>
      </c>
      <c r="H1" s="2" t="s">
        <v>34</v>
      </c>
      <c r="R1" s="6"/>
    </row>
    <row r="2" spans="2:26" ht="115.5" x14ac:dyDescent="0.25">
      <c r="B2" s="5" t="s">
        <v>23</v>
      </c>
      <c r="C2" s="5" t="s">
        <v>1</v>
      </c>
      <c r="D2" s="5" t="s">
        <v>2</v>
      </c>
      <c r="E2" s="5" t="s">
        <v>4</v>
      </c>
      <c r="F2" s="5" t="s">
        <v>5</v>
      </c>
      <c r="G2" s="5" t="s">
        <v>6</v>
      </c>
      <c r="I2" s="5" t="s">
        <v>7</v>
      </c>
      <c r="J2" s="5" t="s">
        <v>8</v>
      </c>
      <c r="R2" s="2" t="s">
        <v>0</v>
      </c>
      <c r="S2" s="2">
        <v>81008.635691949996</v>
      </c>
    </row>
    <row r="3" spans="2:26" ht="15.75" x14ac:dyDescent="0.25">
      <c r="C3" s="9"/>
      <c r="D3" s="9"/>
      <c r="E3" s="6"/>
      <c r="F3" s="9"/>
      <c r="G3" s="10"/>
      <c r="N3" s="28" t="s">
        <v>26</v>
      </c>
      <c r="O3" s="29" t="s">
        <v>10</v>
      </c>
      <c r="P3" s="29"/>
      <c r="Q3" s="29"/>
      <c r="R3" s="29" t="s">
        <v>11</v>
      </c>
      <c r="S3" s="29"/>
      <c r="T3" s="29"/>
      <c r="U3" s="29" t="s">
        <v>12</v>
      </c>
      <c r="V3" s="29"/>
      <c r="W3" s="29"/>
      <c r="X3" s="29" t="s">
        <v>13</v>
      </c>
      <c r="Y3" s="29"/>
      <c r="Z3" s="29"/>
    </row>
    <row r="4" spans="2:26" ht="94.5" x14ac:dyDescent="0.25">
      <c r="C4" s="9"/>
      <c r="D4" s="9"/>
      <c r="E4" s="6"/>
      <c r="F4" s="9"/>
      <c r="G4" s="10"/>
      <c r="M4" s="9"/>
      <c r="N4" s="28"/>
      <c r="O4" s="11" t="s">
        <v>14</v>
      </c>
      <c r="P4" s="11" t="s">
        <v>15</v>
      </c>
      <c r="Q4" s="12" t="s">
        <v>16</v>
      </c>
      <c r="R4" s="11" t="s">
        <v>17</v>
      </c>
      <c r="S4" s="11" t="s">
        <v>15</v>
      </c>
      <c r="T4" s="12" t="s">
        <v>16</v>
      </c>
      <c r="U4" s="11" t="s">
        <v>36</v>
      </c>
      <c r="V4" s="11" t="s">
        <v>18</v>
      </c>
      <c r="W4" s="12" t="s">
        <v>16</v>
      </c>
      <c r="X4" s="11" t="s">
        <v>62</v>
      </c>
      <c r="Y4" s="11" t="s">
        <v>19</v>
      </c>
      <c r="Z4" s="12" t="s">
        <v>16</v>
      </c>
    </row>
    <row r="5" spans="2:26" ht="15.75" x14ac:dyDescent="0.25">
      <c r="B5" s="4" t="s">
        <v>42</v>
      </c>
      <c r="C5" s="9">
        <v>31498.383166225311</v>
      </c>
      <c r="D5" s="9"/>
      <c r="E5" s="6">
        <v>174520.97075295949</v>
      </c>
      <c r="F5" s="14">
        <v>1331.9142975625787</v>
      </c>
      <c r="G5" s="10">
        <v>3.6633886634285</v>
      </c>
      <c r="H5" s="13"/>
      <c r="M5" s="9"/>
      <c r="N5" s="16" t="str">
        <f>B5</f>
        <v>Integrated Base HH</v>
      </c>
      <c r="O5" s="3">
        <f>C5</f>
        <v>31498.383166225311</v>
      </c>
      <c r="P5" s="17">
        <f>IFERROR(O5-MIN($O$5:$O$20),"")</f>
        <v>0</v>
      </c>
      <c r="Q5" s="18">
        <f>IFERROR(IF(O5="","",RANK(O5,O$5:O$28,2)),"")</f>
        <v>1</v>
      </c>
      <c r="R5" s="3">
        <f>D5</f>
        <v>0</v>
      </c>
      <c r="S5" s="17">
        <f>IF(R5:R5="","",R5-R$7)</f>
        <v>0</v>
      </c>
      <c r="T5" s="18">
        <f>IFERROR(IF(R5="","",RANK(R5,R$5:R$28,2)),"")</f>
        <v>1</v>
      </c>
      <c r="U5" s="20">
        <f>IFERROR(G5/$S$2,"")</f>
        <v>4.5222199240081005E-5</v>
      </c>
      <c r="V5" s="21">
        <f>IFERROR(U5-MIN($U$5:$U$10),"")</f>
        <v>0</v>
      </c>
      <c r="W5" s="18">
        <f>IFERROR(IF(U5="","",RANK(U5,U$5:U$28,2)),"")</f>
        <v>1</v>
      </c>
      <c r="X5" s="19">
        <f>E5</f>
        <v>174520.97075295949</v>
      </c>
      <c r="Y5" s="19">
        <f>IFERROR(X5-MIN($X$5:$X$17),"")</f>
        <v>444.4053169664985</v>
      </c>
      <c r="Z5" s="18">
        <f>IFERROR(IF(X5="","",RANK(X5,X$5:X$28,2)),"")</f>
        <v>2</v>
      </c>
    </row>
    <row r="6" spans="2:26" ht="15.75" x14ac:dyDescent="0.25">
      <c r="B6" s="4" t="s">
        <v>38</v>
      </c>
      <c r="C6" s="9">
        <v>34498.430532830178</v>
      </c>
      <c r="D6" s="9"/>
      <c r="E6" s="6">
        <v>232976.2460843829</v>
      </c>
      <c r="F6" s="14">
        <v>3092.8133339424517</v>
      </c>
      <c r="G6" s="10">
        <v>4.6633886634285</v>
      </c>
      <c r="H6" s="13"/>
      <c r="M6" s="9"/>
      <c r="N6" s="16" t="str">
        <f t="shared" ref="N6:N17" si="0">B6</f>
        <v>Integrated Base MN</v>
      </c>
      <c r="O6" s="3">
        <f t="shared" ref="O6:O17" si="1">C6</f>
        <v>34498.430532830178</v>
      </c>
      <c r="P6" s="17">
        <f t="shared" ref="P6:P17" si="2">IFERROR(O6-MIN($O$5:$O$20),"")</f>
        <v>3000.0473666048674</v>
      </c>
      <c r="Q6" s="18">
        <f t="shared" ref="Q6:Q17" si="3">IFERROR(IF(O6="","",RANK(O6,O$5:O$28,2)),"")</f>
        <v>8</v>
      </c>
      <c r="R6" s="3">
        <f t="shared" ref="R6:R17" si="4">D6</f>
        <v>0</v>
      </c>
      <c r="S6" s="17">
        <f t="shared" ref="S6:S17" si="5">IF(R6:R6="","",R6-R$7)</f>
        <v>0</v>
      </c>
      <c r="T6" s="18">
        <f t="shared" ref="T6:T17" si="6">IFERROR(IF(R6="","",RANK(R6,R$5:R$28,2)),"")</f>
        <v>1</v>
      </c>
      <c r="U6" s="20">
        <f t="shared" ref="U6:U17" si="7">IFERROR(G6/$S$2,"")</f>
        <v>5.7566562176924937E-5</v>
      </c>
      <c r="V6" s="21">
        <f t="shared" ref="V6:V17" si="8">IFERROR(U6-MIN($U$5:$U$10),"")</f>
        <v>1.2344362936843931E-5</v>
      </c>
      <c r="W6" s="18">
        <f t="shared" ref="W6:W17" si="9">IFERROR(IF(U6="","",RANK(U6,U$5:U$28,2)),"")</f>
        <v>2</v>
      </c>
      <c r="X6" s="19">
        <f t="shared" ref="X6:X17" si="10">E6</f>
        <v>232976.2460843829</v>
      </c>
      <c r="Y6" s="19">
        <f t="shared" ref="Y6:Y17" si="11">IFERROR(X6-MIN($X$5:$X$17),"")</f>
        <v>58899.680648389913</v>
      </c>
      <c r="Z6" s="18">
        <f t="shared" ref="Z6:Z17" si="12">IFERROR(IF(X6="","",RANK(X6,X$5:X$28,2)),"")</f>
        <v>13</v>
      </c>
    </row>
    <row r="7" spans="2:26" ht="15.75" x14ac:dyDescent="0.25">
      <c r="B7" s="4" t="s">
        <v>51</v>
      </c>
      <c r="C7" s="9">
        <v>35762.291507214504</v>
      </c>
      <c r="D7" s="9"/>
      <c r="E7" s="6">
        <v>219378.21729424261</v>
      </c>
      <c r="F7" s="14">
        <v>2714.574923425524</v>
      </c>
      <c r="G7" s="10">
        <v>5.6633886634285</v>
      </c>
      <c r="H7" s="13"/>
      <c r="M7" s="9"/>
      <c r="N7" s="16" t="str">
        <f t="shared" si="0"/>
        <v>Integrated No CCS MN</v>
      </c>
      <c r="O7" s="3">
        <f t="shared" si="1"/>
        <v>35762.291507214504</v>
      </c>
      <c r="P7" s="17">
        <f t="shared" si="2"/>
        <v>4263.9083409891937</v>
      </c>
      <c r="Q7" s="18">
        <f t="shared" si="3"/>
        <v>11</v>
      </c>
      <c r="R7" s="3">
        <f t="shared" si="4"/>
        <v>0</v>
      </c>
      <c r="S7" s="17">
        <f t="shared" si="5"/>
        <v>0</v>
      </c>
      <c r="T7" s="18">
        <f t="shared" si="6"/>
        <v>1</v>
      </c>
      <c r="U7" s="20">
        <f t="shared" si="7"/>
        <v>6.9910925113768861E-5</v>
      </c>
      <c r="V7" s="21">
        <f t="shared" si="8"/>
        <v>2.4688725873687856E-5</v>
      </c>
      <c r="W7" s="18">
        <f t="shared" si="9"/>
        <v>3</v>
      </c>
      <c r="X7" s="19">
        <f t="shared" si="10"/>
        <v>219378.21729424261</v>
      </c>
      <c r="Y7" s="19">
        <f t="shared" si="11"/>
        <v>45301.651858249621</v>
      </c>
      <c r="Z7" s="18">
        <f t="shared" si="12"/>
        <v>12</v>
      </c>
    </row>
    <row r="8" spans="2:26" ht="15.75" x14ac:dyDescent="0.25">
      <c r="B8" s="4" t="s">
        <v>41</v>
      </c>
      <c r="C8" s="9">
        <v>35275.078393337288</v>
      </c>
      <c r="D8" s="9"/>
      <c r="E8" s="6">
        <v>202254.64147463554</v>
      </c>
      <c r="F8" s="14">
        <v>2223.3668209630191</v>
      </c>
      <c r="G8" s="10">
        <v>6.6633886634285</v>
      </c>
      <c r="H8" s="13"/>
      <c r="M8" s="9"/>
      <c r="N8" s="16" t="str">
        <f t="shared" si="0"/>
        <v>Integrated No Nuclear MN</v>
      </c>
      <c r="O8" s="3">
        <f t="shared" si="1"/>
        <v>35275.078393337288</v>
      </c>
      <c r="P8" s="17">
        <f t="shared" si="2"/>
        <v>3776.6952271119771</v>
      </c>
      <c r="Q8" s="18">
        <f t="shared" si="3"/>
        <v>10</v>
      </c>
      <c r="R8" s="3">
        <f t="shared" si="4"/>
        <v>0</v>
      </c>
      <c r="S8" s="17">
        <f t="shared" si="5"/>
        <v>0</v>
      </c>
      <c r="T8" s="18">
        <f t="shared" si="6"/>
        <v>1</v>
      </c>
      <c r="U8" s="20">
        <f t="shared" si="7"/>
        <v>8.2255288050612799E-5</v>
      </c>
      <c r="V8" s="21">
        <f t="shared" si="8"/>
        <v>3.7033088810531794E-5</v>
      </c>
      <c r="W8" s="18">
        <f t="shared" si="9"/>
        <v>4</v>
      </c>
      <c r="X8" s="19">
        <f t="shared" si="10"/>
        <v>202254.64147463554</v>
      </c>
      <c r="Y8" s="19">
        <f t="shared" si="11"/>
        <v>28178.076038642554</v>
      </c>
      <c r="Z8" s="18">
        <f t="shared" si="12"/>
        <v>10</v>
      </c>
    </row>
    <row r="9" spans="2:26" ht="15.75" x14ac:dyDescent="0.25">
      <c r="B9" s="4" t="s">
        <v>39</v>
      </c>
      <c r="C9" s="9">
        <v>33051.615756283943</v>
      </c>
      <c r="D9" s="9"/>
      <c r="E9" s="6">
        <v>179879.20818246141</v>
      </c>
      <c r="F9" s="14">
        <v>1493.4694494850212</v>
      </c>
      <c r="G9" s="10" t="s">
        <v>44</v>
      </c>
      <c r="H9" s="13"/>
      <c r="M9" s="9"/>
      <c r="N9" s="16" t="str">
        <f t="shared" si="0"/>
        <v>Integrated No Coal Post 2032 MN</v>
      </c>
      <c r="O9" s="3">
        <f t="shared" si="1"/>
        <v>33051.615756283943</v>
      </c>
      <c r="P9" s="17">
        <f t="shared" si="2"/>
        <v>1553.2325900586329</v>
      </c>
      <c r="Q9" s="18">
        <f t="shared" si="3"/>
        <v>4</v>
      </c>
      <c r="R9" s="3">
        <f t="shared" si="4"/>
        <v>0</v>
      </c>
      <c r="S9" s="17">
        <f t="shared" si="5"/>
        <v>0</v>
      </c>
      <c r="T9" s="18">
        <f t="shared" si="6"/>
        <v>1</v>
      </c>
      <c r="U9" s="20" t="str">
        <f t="shared" si="7"/>
        <v/>
      </c>
      <c r="V9" s="21" t="str">
        <f t="shared" si="8"/>
        <v/>
      </c>
      <c r="W9" s="18" t="str">
        <f t="shared" si="9"/>
        <v/>
      </c>
      <c r="X9" s="19">
        <f t="shared" si="10"/>
        <v>179879.20818246141</v>
      </c>
      <c r="Y9" s="19">
        <f t="shared" si="11"/>
        <v>5802.6427464684239</v>
      </c>
      <c r="Z9" s="18">
        <f t="shared" si="12"/>
        <v>4</v>
      </c>
    </row>
    <row r="10" spans="2:26" ht="15.75" x14ac:dyDescent="0.25">
      <c r="B10" s="4" t="s">
        <v>40</v>
      </c>
      <c r="C10" s="9">
        <v>45726.709969095202</v>
      </c>
      <c r="D10" s="9"/>
      <c r="E10" s="6">
        <v>194779.98371703297</v>
      </c>
      <c r="F10" s="14">
        <v>2000.0713915405522</v>
      </c>
      <c r="G10" s="10">
        <v>8.6633886634284991</v>
      </c>
      <c r="H10" s="13"/>
      <c r="M10" s="9"/>
      <c r="N10" s="16" t="str">
        <f t="shared" si="0"/>
        <v>Integrated Offshore Wind MN</v>
      </c>
      <c r="O10" s="3">
        <f t="shared" si="1"/>
        <v>45726.709969095202</v>
      </c>
      <c r="P10" s="17">
        <f t="shared" si="2"/>
        <v>14228.326802869891</v>
      </c>
      <c r="Q10" s="18">
        <f t="shared" si="3"/>
        <v>13</v>
      </c>
      <c r="R10" s="3">
        <f t="shared" si="4"/>
        <v>0</v>
      </c>
      <c r="S10" s="17">
        <f t="shared" si="5"/>
        <v>0</v>
      </c>
      <c r="T10" s="18">
        <f t="shared" si="6"/>
        <v>1</v>
      </c>
      <c r="U10" s="20">
        <f t="shared" si="7"/>
        <v>1.0694401392430065E-4</v>
      </c>
      <c r="V10" s="21">
        <f t="shared" si="8"/>
        <v>6.172181468421965E-5</v>
      </c>
      <c r="W10" s="18">
        <f t="shared" si="9"/>
        <v>5</v>
      </c>
      <c r="X10" s="19">
        <f t="shared" si="10"/>
        <v>194779.98371703297</v>
      </c>
      <c r="Y10" s="19">
        <f t="shared" si="11"/>
        <v>20703.41828103998</v>
      </c>
      <c r="Z10" s="18">
        <f t="shared" si="12"/>
        <v>8</v>
      </c>
    </row>
    <row r="11" spans="2:26" ht="15.75" x14ac:dyDescent="0.25">
      <c r="B11" s="4" t="s">
        <v>53</v>
      </c>
      <c r="C11" s="9">
        <v>35902.432516187211</v>
      </c>
      <c r="D11" s="9"/>
      <c r="E11" s="6">
        <v>207186.99746216854</v>
      </c>
      <c r="F11" s="14">
        <v>2374.7081109034771</v>
      </c>
      <c r="G11" s="10">
        <v>9.6633886634284991</v>
      </c>
      <c r="H11" s="13"/>
      <c r="M11" s="9"/>
      <c r="N11" s="16" t="str">
        <f t="shared" si="0"/>
        <v>Integrated No Future Tech MN</v>
      </c>
      <c r="O11" s="3">
        <f t="shared" si="1"/>
        <v>35902.432516187211</v>
      </c>
      <c r="P11" s="17">
        <f t="shared" si="2"/>
        <v>4404.0493499619006</v>
      </c>
      <c r="Q11" s="18">
        <f t="shared" si="3"/>
        <v>12</v>
      </c>
      <c r="R11" s="3">
        <f t="shared" si="4"/>
        <v>0</v>
      </c>
      <c r="S11" s="17">
        <f t="shared" si="5"/>
        <v>0</v>
      </c>
      <c r="T11" s="18">
        <f t="shared" si="6"/>
        <v>1</v>
      </c>
      <c r="U11" s="20">
        <f t="shared" si="7"/>
        <v>1.1928837686114459E-4</v>
      </c>
      <c r="V11" s="21">
        <f t="shared" si="8"/>
        <v>7.4066177621063574E-5</v>
      </c>
      <c r="W11" s="18">
        <f t="shared" si="9"/>
        <v>6</v>
      </c>
      <c r="X11" s="19">
        <f t="shared" si="10"/>
        <v>207186.99746216854</v>
      </c>
      <c r="Y11" s="19">
        <f t="shared" si="11"/>
        <v>33110.432026175549</v>
      </c>
      <c r="Z11" s="18">
        <f t="shared" si="12"/>
        <v>11</v>
      </c>
    </row>
    <row r="12" spans="2:26" ht="15.75" x14ac:dyDescent="0.25">
      <c r="B12" s="4" t="s">
        <v>48</v>
      </c>
      <c r="C12" s="9">
        <v>35247.058994146435</v>
      </c>
      <c r="D12" s="9"/>
      <c r="E12" s="6">
        <v>189861.3185888679</v>
      </c>
      <c r="F12" s="14">
        <v>2012.7967909797117</v>
      </c>
      <c r="G12" s="10">
        <v>10.663388663428499</v>
      </c>
      <c r="H12" s="13"/>
      <c r="M12" s="9"/>
      <c r="N12" s="16" t="str">
        <f t="shared" si="0"/>
        <v>Integrated Geothermal MN</v>
      </c>
      <c r="O12" s="3">
        <f t="shared" si="1"/>
        <v>35247.058994146435</v>
      </c>
      <c r="P12" s="17">
        <f t="shared" si="2"/>
        <v>3748.6758279211244</v>
      </c>
      <c r="Q12" s="18">
        <f t="shared" si="3"/>
        <v>9</v>
      </c>
      <c r="R12" s="3">
        <f t="shared" si="4"/>
        <v>0</v>
      </c>
      <c r="S12" s="17">
        <f t="shared" si="5"/>
        <v>0</v>
      </c>
      <c r="T12" s="18">
        <f t="shared" si="6"/>
        <v>1</v>
      </c>
      <c r="U12" s="20">
        <f t="shared" si="7"/>
        <v>1.3163273979798851E-4</v>
      </c>
      <c r="V12" s="21">
        <f t="shared" si="8"/>
        <v>8.6410540557907499E-5</v>
      </c>
      <c r="W12" s="18">
        <f t="shared" si="9"/>
        <v>7</v>
      </c>
      <c r="X12" s="19">
        <f t="shared" si="10"/>
        <v>189861.3185888679</v>
      </c>
      <c r="Y12" s="19">
        <f t="shared" si="11"/>
        <v>15784.75315287491</v>
      </c>
      <c r="Z12" s="18">
        <f t="shared" si="12"/>
        <v>7</v>
      </c>
    </row>
    <row r="13" spans="2:26" ht="15.75" x14ac:dyDescent="0.25">
      <c r="B13" s="4" t="s">
        <v>49</v>
      </c>
      <c r="C13" s="9">
        <v>31973.380297355714</v>
      </c>
      <c r="D13" s="9"/>
      <c r="E13" s="6">
        <v>179947.76684555394</v>
      </c>
      <c r="F13" s="14">
        <v>1506.1344964403195</v>
      </c>
      <c r="G13" s="10">
        <v>11.663388663428499</v>
      </c>
      <c r="H13" s="13"/>
      <c r="M13" s="9"/>
      <c r="N13" s="16" t="str">
        <f t="shared" si="0"/>
        <v>Integrated Hunter Retire MN</v>
      </c>
      <c r="O13" s="3">
        <f t="shared" si="1"/>
        <v>31973.380297355714</v>
      </c>
      <c r="P13" s="17">
        <f t="shared" si="2"/>
        <v>474.99713113040343</v>
      </c>
      <c r="Q13" s="18">
        <f t="shared" si="3"/>
        <v>3</v>
      </c>
      <c r="R13" s="3">
        <f t="shared" si="4"/>
        <v>0</v>
      </c>
      <c r="S13" s="17">
        <f t="shared" si="5"/>
        <v>0</v>
      </c>
      <c r="T13" s="18">
        <f t="shared" si="6"/>
        <v>1</v>
      </c>
      <c r="U13" s="20">
        <f t="shared" si="7"/>
        <v>1.4397710273483244E-4</v>
      </c>
      <c r="V13" s="21">
        <f t="shared" si="8"/>
        <v>9.8754903494751423E-5</v>
      </c>
      <c r="W13" s="18">
        <f t="shared" si="9"/>
        <v>8</v>
      </c>
      <c r="X13" s="19">
        <f t="shared" si="10"/>
        <v>179947.76684555394</v>
      </c>
      <c r="Y13" s="19">
        <f t="shared" si="11"/>
        <v>5871.2014095609484</v>
      </c>
      <c r="Z13" s="18">
        <f t="shared" si="12"/>
        <v>5</v>
      </c>
    </row>
    <row r="14" spans="2:26" ht="15.75" x14ac:dyDescent="0.25">
      <c r="B14" s="4" t="s">
        <v>45</v>
      </c>
      <c r="C14" s="9">
        <v>31795.579562774503</v>
      </c>
      <c r="D14" s="9"/>
      <c r="E14" s="6">
        <v>180431.33555791379</v>
      </c>
      <c r="F14" s="14">
        <v>1452.5134426246241</v>
      </c>
      <c r="G14" s="10">
        <v>12.663388663428499</v>
      </c>
      <c r="H14" s="13"/>
      <c r="N14" s="16" t="str">
        <f t="shared" si="0"/>
        <v>Integrated Base MR</v>
      </c>
      <c r="O14" s="3">
        <f t="shared" si="1"/>
        <v>31795.579562774503</v>
      </c>
      <c r="P14" s="17">
        <f t="shared" si="2"/>
        <v>297.19639654919229</v>
      </c>
      <c r="Q14" s="18">
        <f t="shared" si="3"/>
        <v>2</v>
      </c>
      <c r="R14" s="3">
        <f t="shared" si="4"/>
        <v>0</v>
      </c>
      <c r="S14" s="17">
        <f t="shared" si="5"/>
        <v>0</v>
      </c>
      <c r="T14" s="18">
        <f t="shared" si="6"/>
        <v>1</v>
      </c>
      <c r="U14" s="20">
        <f t="shared" si="7"/>
        <v>1.5632146567167639E-4</v>
      </c>
      <c r="V14" s="21">
        <f t="shared" si="8"/>
        <v>1.1109926643159537E-4</v>
      </c>
      <c r="W14" s="18">
        <f t="shared" si="9"/>
        <v>9</v>
      </c>
      <c r="X14" s="19">
        <f t="shared" si="10"/>
        <v>180431.33555791379</v>
      </c>
      <c r="Y14" s="19">
        <f t="shared" si="11"/>
        <v>6354.7701219207956</v>
      </c>
      <c r="Z14" s="18">
        <f t="shared" si="12"/>
        <v>6</v>
      </c>
    </row>
    <row r="15" spans="2:26" ht="15.75" x14ac:dyDescent="0.25">
      <c r="B15" s="4" t="s">
        <v>50</v>
      </c>
      <c r="C15" s="9">
        <v>33110.12084231808</v>
      </c>
      <c r="D15" s="9"/>
      <c r="E15" s="6">
        <v>178537.56826103563</v>
      </c>
      <c r="F15" s="14">
        <v>1437.0303153189527</v>
      </c>
      <c r="G15" s="10">
        <v>13.663388663428499</v>
      </c>
      <c r="H15" s="13"/>
      <c r="N15" s="16" t="str">
        <f t="shared" si="0"/>
        <v>Integrated No CCS MR</v>
      </c>
      <c r="O15" s="3">
        <f t="shared" si="1"/>
        <v>33110.12084231808</v>
      </c>
      <c r="P15" s="17">
        <f t="shared" si="2"/>
        <v>1611.7376760927691</v>
      </c>
      <c r="Q15" s="18">
        <f t="shared" si="3"/>
        <v>5</v>
      </c>
      <c r="R15" s="3">
        <f t="shared" si="4"/>
        <v>0</v>
      </c>
      <c r="S15" s="17">
        <f t="shared" si="5"/>
        <v>0</v>
      </c>
      <c r="T15" s="18">
        <f t="shared" si="6"/>
        <v>1</v>
      </c>
      <c r="U15" s="20">
        <f t="shared" si="7"/>
        <v>1.6866582860852031E-4</v>
      </c>
      <c r="V15" s="21">
        <f t="shared" si="8"/>
        <v>1.234436293684393E-4</v>
      </c>
      <c r="W15" s="18">
        <f t="shared" si="9"/>
        <v>10</v>
      </c>
      <c r="X15" s="19">
        <f t="shared" si="10"/>
        <v>178537.56826103563</v>
      </c>
      <c r="Y15" s="19">
        <f t="shared" si="11"/>
        <v>4461.0028250426403</v>
      </c>
      <c r="Z15" s="18">
        <f t="shared" si="12"/>
        <v>3</v>
      </c>
    </row>
    <row r="16" spans="2:26" ht="15.75" x14ac:dyDescent="0.25">
      <c r="B16" s="4" t="s">
        <v>52</v>
      </c>
      <c r="C16" s="9">
        <v>33994.555870778568</v>
      </c>
      <c r="D16" s="9"/>
      <c r="E16" s="6">
        <v>201608.74403871855</v>
      </c>
      <c r="F16" s="14">
        <v>2175.6284699653611</v>
      </c>
      <c r="G16" s="10">
        <v>14.663388663428499</v>
      </c>
      <c r="N16" s="16" t="str">
        <f t="shared" si="0"/>
        <v>Integrated Base LN</v>
      </c>
      <c r="O16" s="3">
        <f t="shared" si="1"/>
        <v>33994.555870778568</v>
      </c>
      <c r="P16" s="17">
        <f t="shared" si="2"/>
        <v>2496.1727045532571</v>
      </c>
      <c r="Q16" s="18">
        <f t="shared" si="3"/>
        <v>6</v>
      </c>
      <c r="R16" s="3">
        <f t="shared" si="4"/>
        <v>0</v>
      </c>
      <c r="S16" s="17">
        <f t="shared" si="5"/>
        <v>0</v>
      </c>
      <c r="T16" s="18">
        <f t="shared" si="6"/>
        <v>1</v>
      </c>
      <c r="U16" s="20">
        <f t="shared" si="7"/>
        <v>1.8101019154536424E-4</v>
      </c>
      <c r="V16" s="21">
        <f t="shared" si="8"/>
        <v>1.3578799230528322E-4</v>
      </c>
      <c r="W16" s="18">
        <f t="shared" si="9"/>
        <v>11</v>
      </c>
      <c r="X16" s="19">
        <f t="shared" si="10"/>
        <v>201608.74403871855</v>
      </c>
      <c r="Y16" s="19">
        <f t="shared" si="11"/>
        <v>27532.178602725558</v>
      </c>
      <c r="Z16" s="18">
        <f t="shared" si="12"/>
        <v>9</v>
      </c>
    </row>
    <row r="17" spans="2:26" ht="15.75" x14ac:dyDescent="0.25">
      <c r="B17" s="4" t="s">
        <v>43</v>
      </c>
      <c r="C17" s="9">
        <v>34206.91029610415</v>
      </c>
      <c r="D17" s="9"/>
      <c r="E17" s="6">
        <v>174076.56543599299</v>
      </c>
      <c r="F17" s="14">
        <v>1463.9006784667499</v>
      </c>
      <c r="G17" s="10">
        <v>15.663388663428499</v>
      </c>
      <c r="N17" s="16" t="str">
        <f t="shared" si="0"/>
        <v>Integrated Base SC</v>
      </c>
      <c r="O17" s="3">
        <f t="shared" si="1"/>
        <v>34206.91029610415</v>
      </c>
      <c r="P17" s="17">
        <f t="shared" si="2"/>
        <v>2708.5271298788393</v>
      </c>
      <c r="Q17" s="18">
        <f t="shared" si="3"/>
        <v>7</v>
      </c>
      <c r="R17" s="3">
        <f t="shared" si="4"/>
        <v>0</v>
      </c>
      <c r="S17" s="17">
        <f t="shared" si="5"/>
        <v>0</v>
      </c>
      <c r="T17" s="18">
        <f t="shared" si="6"/>
        <v>1</v>
      </c>
      <c r="U17" s="20">
        <f t="shared" si="7"/>
        <v>1.9335455448220819E-4</v>
      </c>
      <c r="V17" s="21">
        <f t="shared" si="8"/>
        <v>1.4813235524212718E-4</v>
      </c>
      <c r="W17" s="18">
        <f t="shared" si="9"/>
        <v>12</v>
      </c>
      <c r="X17" s="19">
        <f t="shared" si="10"/>
        <v>174076.56543599299</v>
      </c>
      <c r="Y17" s="19">
        <f t="shared" si="11"/>
        <v>0</v>
      </c>
      <c r="Z17" s="18">
        <f t="shared" si="12"/>
        <v>1</v>
      </c>
    </row>
    <row r="18" spans="2:26" ht="15.75" x14ac:dyDescent="0.25">
      <c r="N18" s="16"/>
      <c r="O18" s="19"/>
      <c r="P18" s="18"/>
      <c r="Q18" s="18"/>
      <c r="R18" s="3"/>
      <c r="S18" s="17"/>
      <c r="T18" s="18"/>
      <c r="U18" s="20"/>
      <c r="V18" s="21"/>
      <c r="W18" s="18"/>
      <c r="X18" s="19"/>
      <c r="Y18" s="19"/>
      <c r="Z18" s="18"/>
    </row>
  </sheetData>
  <mergeCells count="5">
    <mergeCell ref="N3:N4"/>
    <mergeCell ref="O3:Q3"/>
    <mergeCell ref="R3:T3"/>
    <mergeCell ref="U3:W3"/>
    <mergeCell ref="X3:Z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9BDEA-9023-4173-8918-D263660B74C9}">
  <sheetPr codeName="Sheet5"/>
  <dimension ref="A1:Z17"/>
  <sheetViews>
    <sheetView showGridLines="0" zoomScaleNormal="100" workbookViewId="0">
      <selection activeCell="E4" sqref="E4"/>
    </sheetView>
  </sheetViews>
  <sheetFormatPr defaultRowHeight="15" x14ac:dyDescent="0.25"/>
  <cols>
    <col min="1" max="1" width="9.140625" style="2"/>
    <col min="2" max="2" width="24.42578125" style="2" bestFit="1" customWidth="1"/>
    <col min="3" max="13" width="9.140625" style="2"/>
    <col min="14" max="14" width="33.28515625" style="2" bestFit="1" customWidth="1"/>
    <col min="15" max="16" width="13.140625" style="2" customWidth="1"/>
    <col min="17" max="17" width="6.7109375" style="2" customWidth="1"/>
    <col min="18" max="19" width="13.140625" style="2" customWidth="1"/>
    <col min="20" max="20" width="13.85546875" style="2" customWidth="1"/>
    <col min="21" max="22" width="13.140625" style="2" customWidth="1"/>
    <col min="23" max="23" width="6.7109375" style="2" customWidth="1"/>
    <col min="24" max="25" width="13.140625" style="2" customWidth="1"/>
    <col min="26" max="26" width="6.7109375" style="2" customWidth="1"/>
    <col min="27" max="16384" width="9.140625" style="2"/>
  </cols>
  <sheetData>
    <row r="1" spans="1:26" x14ac:dyDescent="0.25">
      <c r="E1" s="7" t="s">
        <v>31</v>
      </c>
      <c r="G1" s="2" t="s">
        <v>33</v>
      </c>
      <c r="H1" s="2" t="s">
        <v>34</v>
      </c>
      <c r="O1" s="7"/>
      <c r="R1" s="6"/>
    </row>
    <row r="2" spans="1:26" ht="115.5" x14ac:dyDescent="0.25">
      <c r="B2" s="5" t="s">
        <v>24</v>
      </c>
      <c r="C2" s="5" t="s">
        <v>1</v>
      </c>
      <c r="D2" s="5" t="s">
        <v>2</v>
      </c>
      <c r="E2" s="5" t="s">
        <v>4</v>
      </c>
      <c r="F2" s="5" t="s">
        <v>5</v>
      </c>
      <c r="G2" s="5" t="s">
        <v>6</v>
      </c>
      <c r="I2" s="5" t="s">
        <v>7</v>
      </c>
      <c r="J2" s="5" t="s">
        <v>8</v>
      </c>
      <c r="Q2" s="2" t="s">
        <v>0</v>
      </c>
      <c r="R2" s="2">
        <v>81008.635691949996</v>
      </c>
    </row>
    <row r="3" spans="1:26" ht="15.75" x14ac:dyDescent="0.25">
      <c r="A3" s="8"/>
      <c r="C3" s="9"/>
      <c r="D3" s="9"/>
      <c r="E3" s="6"/>
      <c r="F3" s="9"/>
      <c r="G3" s="10"/>
      <c r="N3" s="28" t="s">
        <v>22</v>
      </c>
      <c r="O3" s="29" t="s">
        <v>10</v>
      </c>
      <c r="P3" s="29"/>
      <c r="Q3" s="29"/>
      <c r="R3" s="29" t="s">
        <v>11</v>
      </c>
      <c r="S3" s="29"/>
      <c r="T3" s="29"/>
      <c r="U3" s="29" t="s">
        <v>12</v>
      </c>
      <c r="V3" s="29"/>
      <c r="W3" s="29"/>
      <c r="X3" s="29" t="s">
        <v>13</v>
      </c>
      <c r="Y3" s="29"/>
      <c r="Z3" s="29"/>
    </row>
    <row r="4" spans="1:26" ht="94.5" x14ac:dyDescent="0.25">
      <c r="A4" s="8"/>
      <c r="C4" s="9"/>
      <c r="D4" s="9"/>
      <c r="E4" s="6"/>
      <c r="F4" s="9"/>
      <c r="G4" s="10"/>
      <c r="M4" s="9"/>
      <c r="N4" s="28"/>
      <c r="O4" s="11" t="s">
        <v>14</v>
      </c>
      <c r="P4" s="11" t="s">
        <v>15</v>
      </c>
      <c r="Q4" s="12" t="s">
        <v>16</v>
      </c>
      <c r="R4" s="11" t="s">
        <v>17</v>
      </c>
      <c r="S4" s="11" t="s">
        <v>15</v>
      </c>
      <c r="T4" s="12" t="s">
        <v>16</v>
      </c>
      <c r="U4" s="11" t="s">
        <v>36</v>
      </c>
      <c r="V4" s="11" t="s">
        <v>18</v>
      </c>
      <c r="W4" s="12" t="s">
        <v>16</v>
      </c>
      <c r="X4" s="11" t="s">
        <v>62</v>
      </c>
      <c r="Y4" s="11" t="s">
        <v>19</v>
      </c>
      <c r="Z4" s="12" t="s">
        <v>16</v>
      </c>
    </row>
    <row r="5" spans="1:26" ht="15.75" x14ac:dyDescent="0.25">
      <c r="A5" s="8"/>
      <c r="B5" s="4" t="s">
        <v>43</v>
      </c>
      <c r="C5" s="9">
        <v>40268.165192308377</v>
      </c>
      <c r="D5" s="9"/>
      <c r="E5" s="6">
        <v>103325.8976262541</v>
      </c>
      <c r="F5" s="14">
        <v>8044.3736163962412</v>
      </c>
      <c r="G5" s="10">
        <v>3.6633886634285</v>
      </c>
      <c r="H5" s="13"/>
      <c r="M5" s="9"/>
      <c r="N5" s="16" t="str">
        <f>B5</f>
        <v>Integrated Base SC</v>
      </c>
      <c r="O5" s="3">
        <f>C5</f>
        <v>40268.165192308377</v>
      </c>
      <c r="P5" s="17">
        <f>IFERROR(O5-MIN($O$5:$O$17),"")</f>
        <v>2627.9223239822677</v>
      </c>
      <c r="Q5" s="18">
        <f>IFERROR(IF(O5="","",RANK(O5,O$5:O$28,2)),"")</f>
        <v>7</v>
      </c>
      <c r="R5" s="3">
        <f>D5</f>
        <v>0</v>
      </c>
      <c r="S5" s="17">
        <f>IF(R5:R5="","",R5-R$7)</f>
        <v>0</v>
      </c>
      <c r="T5" s="18">
        <f>IFERROR(IF(R5="","",RANK(R5,R$5:R$28,2)),"")</f>
        <v>1</v>
      </c>
      <c r="U5" s="20">
        <f>IFERROR(G5/$R$2,"")</f>
        <v>4.5222199240081005E-5</v>
      </c>
      <c r="V5" s="21">
        <f>IFERROR(U5-MIN($U$5:$U$10),"")</f>
        <v>0</v>
      </c>
      <c r="W5" s="18">
        <f>IFERROR(IF(U5="","",RANK(U5,U$5:U$28,2)),"")</f>
        <v>1</v>
      </c>
      <c r="X5" s="19">
        <f>E5</f>
        <v>103325.8976262541</v>
      </c>
      <c r="Y5" s="19">
        <f>IFERROR(X5-MIN($X$5:$X$17),"")</f>
        <v>3071.9073424487724</v>
      </c>
      <c r="Z5" s="18">
        <f>IFERROR(IF(X5="","",RANK(X5,X$5:X$28,2)),"")</f>
        <v>3</v>
      </c>
    </row>
    <row r="6" spans="1:26" ht="15.75" x14ac:dyDescent="0.25">
      <c r="A6" s="8"/>
      <c r="B6" s="4" t="s">
        <v>38</v>
      </c>
      <c r="C6" s="9">
        <v>40882.132608507069</v>
      </c>
      <c r="D6" s="9"/>
      <c r="E6" s="6">
        <v>117244.47788798049</v>
      </c>
      <c r="F6" s="14">
        <v>8909.6596087314538</v>
      </c>
      <c r="G6" s="10">
        <v>4.6633886634285</v>
      </c>
      <c r="H6" s="13"/>
      <c r="M6" s="9"/>
      <c r="N6" s="16" t="str">
        <f t="shared" ref="N6:N17" si="0">B6</f>
        <v>Integrated Base MN</v>
      </c>
      <c r="O6" s="3">
        <f t="shared" ref="O6:O17" si="1">C6</f>
        <v>40882.132608507069</v>
      </c>
      <c r="P6" s="17">
        <f t="shared" ref="P6:P17" si="2">IFERROR(O6-MIN($O$5:$O$17),"")</f>
        <v>3241.8897401809591</v>
      </c>
      <c r="Q6" s="18">
        <f t="shared" ref="Q6:Q17" si="3">IFERROR(IF(O6="","",RANK(O6,O$5:O$28,2)),"")</f>
        <v>8</v>
      </c>
      <c r="R6" s="3">
        <f t="shared" ref="R6:R17" si="4">D6</f>
        <v>0</v>
      </c>
      <c r="S6" s="17">
        <f t="shared" ref="S6:S17" si="5">IF(R6:R6="","",R6-R$7)</f>
        <v>0</v>
      </c>
      <c r="T6" s="18">
        <f t="shared" ref="T6:T17" si="6">IFERROR(IF(R6="","",RANK(R6,R$5:R$28,2)),"")</f>
        <v>1</v>
      </c>
      <c r="U6" s="20">
        <f t="shared" ref="U6:U17" si="7">IFERROR(G6/$R$2,"")</f>
        <v>5.7566562176924937E-5</v>
      </c>
      <c r="V6" s="21">
        <f t="shared" ref="V6:V17" si="8">IFERROR(U6-MIN($U$5:$U$10),"")</f>
        <v>1.2344362936843931E-5</v>
      </c>
      <c r="W6" s="18">
        <f t="shared" ref="W6:W17" si="9">IFERROR(IF(U6="","",RANK(U6,U$5:U$28,2)),"")</f>
        <v>2</v>
      </c>
      <c r="X6" s="19">
        <f t="shared" ref="X6:X17" si="10">E6</f>
        <v>117244.47788798049</v>
      </c>
      <c r="Y6" s="19">
        <f t="shared" ref="Y6:Y17" si="11">IFERROR(X6-MIN($X$5:$X$17),"")</f>
        <v>16990.48760417517</v>
      </c>
      <c r="Z6" s="18">
        <f t="shared" ref="Z6:Z17" si="12">IFERROR(IF(X6="","",RANK(X6,X$5:X$28,2)),"")</f>
        <v>9</v>
      </c>
    </row>
    <row r="7" spans="1:26" ht="15.75" x14ac:dyDescent="0.25">
      <c r="A7" s="8"/>
      <c r="B7" s="4" t="s">
        <v>51</v>
      </c>
      <c r="C7" s="9">
        <v>41850.551603587613</v>
      </c>
      <c r="D7" s="9"/>
      <c r="E7" s="6">
        <v>120282.38857734857</v>
      </c>
      <c r="F7" s="14">
        <v>9086.8768773131524</v>
      </c>
      <c r="G7" s="10">
        <v>5.6633886634285</v>
      </c>
      <c r="H7" s="13"/>
      <c r="M7" s="9"/>
      <c r="N7" s="16" t="str">
        <f t="shared" si="0"/>
        <v>Integrated No CCS MN</v>
      </c>
      <c r="O7" s="3">
        <f t="shared" si="1"/>
        <v>41850.551603587613</v>
      </c>
      <c r="P7" s="17">
        <f t="shared" si="2"/>
        <v>4210.3087352615039</v>
      </c>
      <c r="Q7" s="18">
        <f t="shared" si="3"/>
        <v>11</v>
      </c>
      <c r="R7" s="3">
        <f t="shared" si="4"/>
        <v>0</v>
      </c>
      <c r="S7" s="17">
        <f t="shared" si="5"/>
        <v>0</v>
      </c>
      <c r="T7" s="18">
        <f t="shared" si="6"/>
        <v>1</v>
      </c>
      <c r="U7" s="20">
        <f t="shared" si="7"/>
        <v>6.9910925113768861E-5</v>
      </c>
      <c r="V7" s="21">
        <f t="shared" si="8"/>
        <v>2.4688725873687856E-5</v>
      </c>
      <c r="W7" s="18">
        <f t="shared" si="9"/>
        <v>3</v>
      </c>
      <c r="X7" s="19">
        <f t="shared" si="10"/>
        <v>120282.38857734857</v>
      </c>
      <c r="Y7" s="19">
        <f t="shared" si="11"/>
        <v>20028.398293543243</v>
      </c>
      <c r="Z7" s="18">
        <f t="shared" si="12"/>
        <v>12</v>
      </c>
    </row>
    <row r="8" spans="1:26" ht="15.75" x14ac:dyDescent="0.25">
      <c r="A8" s="8"/>
      <c r="B8" s="4" t="s">
        <v>41</v>
      </c>
      <c r="C8" s="9">
        <v>38898.674334976291</v>
      </c>
      <c r="D8" s="9"/>
      <c r="E8" s="6">
        <v>115060.08934265315</v>
      </c>
      <c r="F8" s="14">
        <v>8766.96409208566</v>
      </c>
      <c r="G8" s="10">
        <v>6.6633886634285</v>
      </c>
      <c r="H8" s="13"/>
      <c r="M8" s="9"/>
      <c r="N8" s="16" t="str">
        <f t="shared" si="0"/>
        <v>Integrated No Nuclear MN</v>
      </c>
      <c r="O8" s="3">
        <f t="shared" si="1"/>
        <v>38898.674334976291</v>
      </c>
      <c r="P8" s="17">
        <f t="shared" si="2"/>
        <v>1258.4314666501814</v>
      </c>
      <c r="Q8" s="18">
        <f t="shared" si="3"/>
        <v>4</v>
      </c>
      <c r="R8" s="3">
        <f t="shared" si="4"/>
        <v>0</v>
      </c>
      <c r="S8" s="17">
        <f t="shared" si="5"/>
        <v>0</v>
      </c>
      <c r="T8" s="18">
        <f t="shared" si="6"/>
        <v>1</v>
      </c>
      <c r="U8" s="20">
        <f t="shared" si="7"/>
        <v>8.2255288050612799E-5</v>
      </c>
      <c r="V8" s="21">
        <f t="shared" si="8"/>
        <v>3.7033088810531794E-5</v>
      </c>
      <c r="W8" s="18">
        <f t="shared" si="9"/>
        <v>4</v>
      </c>
      <c r="X8" s="19">
        <f t="shared" si="10"/>
        <v>115060.08934265315</v>
      </c>
      <c r="Y8" s="19">
        <f t="shared" si="11"/>
        <v>14806.099058847831</v>
      </c>
      <c r="Z8" s="18">
        <f t="shared" si="12"/>
        <v>8</v>
      </c>
    </row>
    <row r="9" spans="1:26" ht="15.75" x14ac:dyDescent="0.25">
      <c r="B9" s="4" t="s">
        <v>39</v>
      </c>
      <c r="C9" s="9">
        <v>39185.550014334702</v>
      </c>
      <c r="D9" s="9"/>
      <c r="E9" s="6">
        <v>105996.44270353302</v>
      </c>
      <c r="F9" s="14">
        <v>8224.4096946254103</v>
      </c>
      <c r="G9" s="10">
        <v>7.6633886634285</v>
      </c>
      <c r="H9" s="13"/>
      <c r="M9" s="9"/>
      <c r="N9" s="16" t="str">
        <f t="shared" si="0"/>
        <v>Integrated No Coal Post 2032 MN</v>
      </c>
      <c r="O9" s="3">
        <f t="shared" si="1"/>
        <v>39185.550014334702</v>
      </c>
      <c r="P9" s="17">
        <f t="shared" si="2"/>
        <v>1545.3071460085921</v>
      </c>
      <c r="Q9" s="18">
        <f t="shared" si="3"/>
        <v>5</v>
      </c>
      <c r="R9" s="3">
        <f t="shared" si="4"/>
        <v>0</v>
      </c>
      <c r="S9" s="17">
        <f t="shared" si="5"/>
        <v>0</v>
      </c>
      <c r="T9" s="18">
        <f t="shared" si="6"/>
        <v>1</v>
      </c>
      <c r="U9" s="20">
        <f t="shared" si="7"/>
        <v>9.4599650987456737E-5</v>
      </c>
      <c r="V9" s="21">
        <f t="shared" si="8"/>
        <v>4.9377451747375732E-5</v>
      </c>
      <c r="W9" s="18">
        <f t="shared" si="9"/>
        <v>5</v>
      </c>
      <c r="X9" s="19">
        <f t="shared" si="10"/>
        <v>105996.44270353302</v>
      </c>
      <c r="Y9" s="19">
        <f t="shared" si="11"/>
        <v>5742.4524197276914</v>
      </c>
      <c r="Z9" s="18">
        <f t="shared" si="12"/>
        <v>5</v>
      </c>
    </row>
    <row r="10" spans="1:26" ht="15.75" x14ac:dyDescent="0.25">
      <c r="B10" s="4" t="s">
        <v>40</v>
      </c>
      <c r="C10" s="9">
        <v>51719.06808849681</v>
      </c>
      <c r="D10" s="9"/>
      <c r="E10" s="6">
        <v>110124.41602071583</v>
      </c>
      <c r="F10" s="14">
        <v>8457.8401604572664</v>
      </c>
      <c r="G10" s="10">
        <v>8.6633886634284991</v>
      </c>
      <c r="H10" s="13"/>
      <c r="M10" s="9"/>
      <c r="N10" s="16" t="str">
        <f t="shared" si="0"/>
        <v>Integrated Offshore Wind MN</v>
      </c>
      <c r="O10" s="3">
        <f t="shared" si="1"/>
        <v>51719.06808849681</v>
      </c>
      <c r="P10" s="17">
        <f t="shared" si="2"/>
        <v>14078.8252201707</v>
      </c>
      <c r="Q10" s="18">
        <f t="shared" si="3"/>
        <v>13</v>
      </c>
      <c r="R10" s="3">
        <f t="shared" si="4"/>
        <v>0</v>
      </c>
      <c r="S10" s="17">
        <f t="shared" si="5"/>
        <v>0</v>
      </c>
      <c r="T10" s="18">
        <f t="shared" si="6"/>
        <v>1</v>
      </c>
      <c r="U10" s="20">
        <f t="shared" si="7"/>
        <v>1.0694401392430065E-4</v>
      </c>
      <c r="V10" s="21">
        <f t="shared" si="8"/>
        <v>6.172181468421965E-5</v>
      </c>
      <c r="W10" s="18">
        <f t="shared" si="9"/>
        <v>6</v>
      </c>
      <c r="X10" s="19">
        <f t="shared" si="10"/>
        <v>110124.41602071583</v>
      </c>
      <c r="Y10" s="19">
        <f t="shared" si="11"/>
        <v>9870.4257369105035</v>
      </c>
      <c r="Z10" s="18">
        <f t="shared" si="12"/>
        <v>7</v>
      </c>
    </row>
    <row r="11" spans="1:26" ht="15.75" x14ac:dyDescent="0.25">
      <c r="B11" s="4" t="s">
        <v>53</v>
      </c>
      <c r="C11" s="9">
        <v>41797.016450010444</v>
      </c>
      <c r="D11" s="9"/>
      <c r="E11" s="6">
        <v>117608.26586446102</v>
      </c>
      <c r="F11" s="14">
        <v>8925.991632964</v>
      </c>
      <c r="G11" s="10">
        <v>9.6633886634284991</v>
      </c>
      <c r="H11" s="13"/>
      <c r="M11" s="9"/>
      <c r="N11" s="16" t="str">
        <f t="shared" si="0"/>
        <v>Integrated No Future Tech MN</v>
      </c>
      <c r="O11" s="3">
        <f t="shared" si="1"/>
        <v>41797.016450010444</v>
      </c>
      <c r="P11" s="17">
        <f t="shared" si="2"/>
        <v>4156.7735816843342</v>
      </c>
      <c r="Q11" s="18">
        <f t="shared" si="3"/>
        <v>10</v>
      </c>
      <c r="R11" s="3">
        <f t="shared" si="4"/>
        <v>0</v>
      </c>
      <c r="S11" s="17">
        <f t="shared" si="5"/>
        <v>0</v>
      </c>
      <c r="T11" s="18">
        <f t="shared" si="6"/>
        <v>1</v>
      </c>
      <c r="U11" s="20">
        <f t="shared" si="7"/>
        <v>1.1928837686114459E-4</v>
      </c>
      <c r="V11" s="21">
        <f t="shared" si="8"/>
        <v>7.4066177621063574E-5</v>
      </c>
      <c r="W11" s="18">
        <f t="shared" si="9"/>
        <v>7</v>
      </c>
      <c r="X11" s="19">
        <f t="shared" si="10"/>
        <v>117608.26586446102</v>
      </c>
      <c r="Y11" s="19">
        <f t="shared" si="11"/>
        <v>17354.275580655696</v>
      </c>
      <c r="Z11" s="18">
        <f t="shared" si="12"/>
        <v>10</v>
      </c>
    </row>
    <row r="12" spans="1:26" ht="15.75" x14ac:dyDescent="0.25">
      <c r="B12" s="4" t="s">
        <v>48</v>
      </c>
      <c r="C12" s="9">
        <v>40942.343547921533</v>
      </c>
      <c r="D12" s="9"/>
      <c r="E12" s="6">
        <v>106061.56777999808</v>
      </c>
      <c r="F12" s="14">
        <v>8186.6466855089948</v>
      </c>
      <c r="G12" s="10">
        <v>10.663388663428499</v>
      </c>
      <c r="M12" s="9"/>
      <c r="N12" s="16" t="str">
        <f t="shared" si="0"/>
        <v>Integrated Geothermal MN</v>
      </c>
      <c r="O12" s="3">
        <f t="shared" si="1"/>
        <v>40942.343547921533</v>
      </c>
      <c r="P12" s="17">
        <f t="shared" si="2"/>
        <v>3302.1006795954236</v>
      </c>
      <c r="Q12" s="18">
        <f t="shared" si="3"/>
        <v>9</v>
      </c>
      <c r="R12" s="3">
        <f t="shared" si="4"/>
        <v>0</v>
      </c>
      <c r="S12" s="17">
        <f t="shared" si="5"/>
        <v>0</v>
      </c>
      <c r="T12" s="18">
        <f t="shared" si="6"/>
        <v>1</v>
      </c>
      <c r="U12" s="20">
        <f t="shared" si="7"/>
        <v>1.3163273979798851E-4</v>
      </c>
      <c r="V12" s="21">
        <f t="shared" si="8"/>
        <v>8.6410540557907499E-5</v>
      </c>
      <c r="W12" s="18">
        <f t="shared" si="9"/>
        <v>8</v>
      </c>
      <c r="X12" s="19">
        <f t="shared" si="10"/>
        <v>106061.56777999808</v>
      </c>
      <c r="Y12" s="19">
        <f t="shared" si="11"/>
        <v>5807.5774961927527</v>
      </c>
      <c r="Z12" s="18">
        <f t="shared" si="12"/>
        <v>6</v>
      </c>
    </row>
    <row r="13" spans="1:26" ht="15.75" x14ac:dyDescent="0.25">
      <c r="B13" s="4" t="s">
        <v>49</v>
      </c>
      <c r="C13" s="9">
        <v>38034.358713765541</v>
      </c>
      <c r="D13" s="9"/>
      <c r="E13" s="6">
        <v>101094.41612857867</v>
      </c>
      <c r="F13" s="14">
        <v>7905.4071462221855</v>
      </c>
      <c r="G13" s="10">
        <v>11.663388663428499</v>
      </c>
      <c r="N13" s="16" t="str">
        <f t="shared" si="0"/>
        <v>Integrated Hunter Retire MN</v>
      </c>
      <c r="O13" s="3">
        <f t="shared" si="1"/>
        <v>38034.358713765541</v>
      </c>
      <c r="P13" s="17">
        <f t="shared" si="2"/>
        <v>394.11584543943172</v>
      </c>
      <c r="Q13" s="18">
        <f t="shared" si="3"/>
        <v>2</v>
      </c>
      <c r="R13" s="3">
        <f t="shared" si="4"/>
        <v>0</v>
      </c>
      <c r="S13" s="17">
        <f t="shared" si="5"/>
        <v>0</v>
      </c>
      <c r="T13" s="18">
        <f t="shared" si="6"/>
        <v>1</v>
      </c>
      <c r="U13" s="20">
        <f t="shared" si="7"/>
        <v>1.4397710273483244E-4</v>
      </c>
      <c r="V13" s="21">
        <f t="shared" si="8"/>
        <v>9.8754903494751423E-5</v>
      </c>
      <c r="W13" s="18">
        <f t="shared" si="9"/>
        <v>9</v>
      </c>
      <c r="X13" s="19">
        <f t="shared" si="10"/>
        <v>101094.41612857867</v>
      </c>
      <c r="Y13" s="19">
        <f t="shared" si="11"/>
        <v>840.42584477334458</v>
      </c>
      <c r="Z13" s="18">
        <f t="shared" si="12"/>
        <v>2</v>
      </c>
    </row>
    <row r="14" spans="1:26" ht="15.75" x14ac:dyDescent="0.25">
      <c r="B14" s="4" t="s">
        <v>45</v>
      </c>
      <c r="C14" s="9">
        <v>38707.625194215259</v>
      </c>
      <c r="D14" s="9"/>
      <c r="E14" s="6">
        <v>117634.1103522339</v>
      </c>
      <c r="F14" s="14">
        <v>9233.2169497940977</v>
      </c>
      <c r="G14" s="10">
        <v>12.663388663428499</v>
      </c>
      <c r="N14" s="16" t="str">
        <f t="shared" si="0"/>
        <v>Integrated Base MR</v>
      </c>
      <c r="O14" s="3">
        <f t="shared" si="1"/>
        <v>38707.625194215259</v>
      </c>
      <c r="P14" s="17">
        <f t="shared" si="2"/>
        <v>1067.3823258891498</v>
      </c>
      <c r="Q14" s="18">
        <f t="shared" si="3"/>
        <v>3</v>
      </c>
      <c r="R14" s="3">
        <f t="shared" si="4"/>
        <v>0</v>
      </c>
      <c r="S14" s="17">
        <f t="shared" si="5"/>
        <v>0</v>
      </c>
      <c r="T14" s="18">
        <f t="shared" si="6"/>
        <v>1</v>
      </c>
      <c r="U14" s="20">
        <f t="shared" si="7"/>
        <v>1.5632146567167639E-4</v>
      </c>
      <c r="V14" s="21">
        <f t="shared" si="8"/>
        <v>1.1109926643159537E-4</v>
      </c>
      <c r="W14" s="18">
        <f t="shared" si="9"/>
        <v>10</v>
      </c>
      <c r="X14" s="19">
        <f t="shared" si="10"/>
        <v>117634.1103522339</v>
      </c>
      <c r="Y14" s="19">
        <f t="shared" si="11"/>
        <v>17380.120068428572</v>
      </c>
      <c r="Z14" s="18">
        <f t="shared" si="12"/>
        <v>11</v>
      </c>
    </row>
    <row r="15" spans="1:26" ht="15.75" x14ac:dyDescent="0.25">
      <c r="B15" s="4" t="s">
        <v>50</v>
      </c>
      <c r="C15" s="9">
        <v>39226.610771188556</v>
      </c>
      <c r="D15" s="9"/>
      <c r="E15" s="6">
        <v>104731.29078789544</v>
      </c>
      <c r="F15" s="14">
        <v>8132.5716797503374</v>
      </c>
      <c r="G15" s="10">
        <v>13.663388663428499</v>
      </c>
      <c r="N15" s="16" t="str">
        <f t="shared" si="0"/>
        <v>Integrated No CCS MR</v>
      </c>
      <c r="O15" s="3">
        <f t="shared" si="1"/>
        <v>39226.610771188556</v>
      </c>
      <c r="P15" s="17">
        <f t="shared" si="2"/>
        <v>1586.3679028624465</v>
      </c>
      <c r="Q15" s="18">
        <f t="shared" si="3"/>
        <v>6</v>
      </c>
      <c r="R15" s="3">
        <f t="shared" si="4"/>
        <v>0</v>
      </c>
      <c r="S15" s="17">
        <f t="shared" si="5"/>
        <v>0</v>
      </c>
      <c r="T15" s="18">
        <f t="shared" si="6"/>
        <v>1</v>
      </c>
      <c r="U15" s="20">
        <f t="shared" si="7"/>
        <v>1.6866582860852031E-4</v>
      </c>
      <c r="V15" s="21">
        <f t="shared" si="8"/>
        <v>1.234436293684393E-4</v>
      </c>
      <c r="W15" s="18">
        <f t="shared" si="9"/>
        <v>11</v>
      </c>
      <c r="X15" s="19">
        <f t="shared" si="10"/>
        <v>104731.29078789544</v>
      </c>
      <c r="Y15" s="19">
        <f t="shared" si="11"/>
        <v>4477.3005040901189</v>
      </c>
      <c r="Z15" s="18">
        <f t="shared" si="12"/>
        <v>4</v>
      </c>
    </row>
    <row r="16" spans="1:26" ht="15.75" x14ac:dyDescent="0.25">
      <c r="B16" s="4" t="s">
        <v>52</v>
      </c>
      <c r="C16" s="9">
        <v>42872.741847898578</v>
      </c>
      <c r="D16" s="9"/>
      <c r="E16" s="6">
        <v>157890.78293095625</v>
      </c>
      <c r="F16" s="14">
        <v>11695.440482871905</v>
      </c>
      <c r="G16" s="10">
        <v>14.663388663428499</v>
      </c>
      <c r="N16" s="16" t="str">
        <f t="shared" si="0"/>
        <v>Integrated Base LN</v>
      </c>
      <c r="O16" s="3">
        <f t="shared" si="1"/>
        <v>42872.741847898578</v>
      </c>
      <c r="P16" s="17">
        <f t="shared" si="2"/>
        <v>5232.4989795724687</v>
      </c>
      <c r="Q16" s="18">
        <f t="shared" si="3"/>
        <v>12</v>
      </c>
      <c r="R16" s="3">
        <f t="shared" si="4"/>
        <v>0</v>
      </c>
      <c r="S16" s="17">
        <f t="shared" si="5"/>
        <v>0</v>
      </c>
      <c r="T16" s="18">
        <f t="shared" si="6"/>
        <v>1</v>
      </c>
      <c r="U16" s="20">
        <f t="shared" si="7"/>
        <v>1.8101019154536424E-4</v>
      </c>
      <c r="V16" s="21">
        <f t="shared" si="8"/>
        <v>1.3578799230528322E-4</v>
      </c>
      <c r="W16" s="18">
        <f t="shared" si="9"/>
        <v>12</v>
      </c>
      <c r="X16" s="19">
        <f t="shared" si="10"/>
        <v>157890.78293095625</v>
      </c>
      <c r="Y16" s="19">
        <f t="shared" si="11"/>
        <v>57636.792647150927</v>
      </c>
      <c r="Z16" s="18">
        <f t="shared" si="12"/>
        <v>13</v>
      </c>
    </row>
    <row r="17" spans="2:26" ht="15.75" x14ac:dyDescent="0.25">
      <c r="B17" s="4" t="s">
        <v>42</v>
      </c>
      <c r="C17" s="9">
        <v>37640.24286832611</v>
      </c>
      <c r="D17" s="9"/>
      <c r="E17" s="6">
        <v>100253.99028380532</v>
      </c>
      <c r="F17" s="14">
        <v>7856.5209375757495</v>
      </c>
      <c r="G17" s="10">
        <v>15.663388663428499</v>
      </c>
      <c r="N17" s="16" t="str">
        <f t="shared" si="0"/>
        <v>Integrated Base HH</v>
      </c>
      <c r="O17" s="3">
        <f t="shared" si="1"/>
        <v>37640.24286832611</v>
      </c>
      <c r="P17" s="17">
        <f t="shared" si="2"/>
        <v>0</v>
      </c>
      <c r="Q17" s="18">
        <f t="shared" si="3"/>
        <v>1</v>
      </c>
      <c r="R17" s="3">
        <f t="shared" si="4"/>
        <v>0</v>
      </c>
      <c r="S17" s="17">
        <f t="shared" si="5"/>
        <v>0</v>
      </c>
      <c r="T17" s="18">
        <f t="shared" si="6"/>
        <v>1</v>
      </c>
      <c r="U17" s="20">
        <f t="shared" si="7"/>
        <v>1.9335455448220819E-4</v>
      </c>
      <c r="V17" s="21">
        <f t="shared" si="8"/>
        <v>1.4813235524212718E-4</v>
      </c>
      <c r="W17" s="18">
        <f t="shared" si="9"/>
        <v>13</v>
      </c>
      <c r="X17" s="19">
        <f t="shared" si="10"/>
        <v>100253.99028380532</v>
      </c>
      <c r="Y17" s="19">
        <f t="shared" si="11"/>
        <v>0</v>
      </c>
      <c r="Z17" s="18">
        <f t="shared" si="12"/>
        <v>1</v>
      </c>
    </row>
  </sheetData>
  <mergeCells count="5">
    <mergeCell ref="N3:N4"/>
    <mergeCell ref="O3:Q3"/>
    <mergeCell ref="R3:T3"/>
    <mergeCell ref="U3:W3"/>
    <mergeCell ref="X3:Z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of Contents</vt:lpstr>
      <vt:lpstr>MN</vt:lpstr>
      <vt:lpstr>MR</vt:lpstr>
      <vt:lpstr>LN</vt:lpstr>
      <vt:lpstr>HH</vt:lpstr>
      <vt:lpstr>SC (original Update)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2024-12-23T20:24:13Z</cp:lastPrinted>
  <dcterms:created xsi:type="dcterms:W3CDTF">2023-03-23T17:32:51Z</dcterms:created>
  <dcterms:modified xsi:type="dcterms:W3CDTF">2025-04-08T22:46:11Z</dcterms:modified>
</cp:coreProperties>
</file>