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3D6F1255-3FED-4AA6-970A-A95A0B399209}" xr6:coauthVersionLast="47" xr6:coauthVersionMax="47" xr10:uidLastSave="{00000000-0000-0000-0000-000000000000}"/>
  <bookViews>
    <workbookView xWindow="3615" yWindow="660" windowWidth="22065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WD_.PX.DJW._.PTC.2028" sheetId="139" state="hidden" r:id="rId6"/>
    <sheet name="WD_.PX.DJW._.PTC.2029" sheetId="176" state="hidden" r:id="rId7"/>
    <sheet name="2025 IRP Assumptions" sheetId="167" state="hidden" r:id="rId8"/>
    <sheet name="PV_.PX.WMV._.PTC.2032" sheetId="181" state="hidden" r:id="rId9"/>
    <sheet name="Table 3 TransCost" sheetId="47" state="hidden" r:id="rId10"/>
    <sheet name="WD_.PX.WMV._.PTC.2032" sheetId="177" state="hidden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8">'PV_.PX.WMV._.PTC.2032'!$A$1:$O$61</definedName>
    <definedName name="_xlnm.Print_Area" localSheetId="0">'Table 1'!$A$1:$H$61</definedName>
    <definedName name="_xlnm.Print_Area" localSheetId="3">'Table 5'!$A$1:$H$277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AB276" i="31"/>
  <c r="AB275" i="31"/>
  <c r="AB274" i="31"/>
  <c r="AB273" i="31"/>
  <c r="AB272" i="31"/>
  <c r="AB271" i="31"/>
  <c r="AB270" i="31"/>
  <c r="AB269" i="31"/>
  <c r="AB268" i="31"/>
  <c r="AB267" i="31"/>
  <c r="AB266" i="31"/>
  <c r="AB265" i="31"/>
  <c r="AB264" i="31"/>
  <c r="AB263" i="31"/>
  <c r="AB262" i="31"/>
  <c r="AB261" i="31"/>
  <c r="AB260" i="31"/>
  <c r="AB259" i="31"/>
  <c r="AB258" i="31"/>
  <c r="AB257" i="31"/>
  <c r="AB256" i="31"/>
  <c r="AB255" i="31"/>
  <c r="AB254" i="31"/>
  <c r="AB253" i="31"/>
  <c r="AB252" i="31"/>
  <c r="AB251" i="31"/>
  <c r="AB250" i="31"/>
  <c r="AB249" i="31"/>
  <c r="AB248" i="31"/>
  <c r="AB247" i="31"/>
  <c r="AB246" i="31"/>
  <c r="AB245" i="31"/>
  <c r="AB244" i="31"/>
  <c r="AB243" i="31"/>
  <c r="AB242" i="31"/>
  <c r="AB241" i="31"/>
  <c r="AB240" i="31"/>
  <c r="AB239" i="31"/>
  <c r="AB238" i="31"/>
  <c r="AB237" i="31"/>
  <c r="AB236" i="31"/>
  <c r="AB235" i="31"/>
  <c r="AB234" i="31"/>
  <c r="AB233" i="31"/>
  <c r="AB232" i="31"/>
  <c r="AB231" i="31"/>
  <c r="AB230" i="31"/>
  <c r="AB229" i="31"/>
  <c r="AB228" i="31"/>
  <c r="AB227" i="31"/>
  <c r="AB226" i="31"/>
  <c r="AB225" i="31"/>
  <c r="AB224" i="31"/>
  <c r="AB223" i="31"/>
  <c r="AB222" i="31"/>
  <c r="AB221" i="31"/>
  <c r="AB220" i="31"/>
  <c r="AB219" i="31"/>
  <c r="AB218" i="31"/>
  <c r="AB217" i="31"/>
  <c r="AB216" i="31"/>
  <c r="AB215" i="31"/>
  <c r="AB214" i="31"/>
  <c r="AB213" i="31"/>
  <c r="AB212" i="31"/>
  <c r="AB211" i="31"/>
  <c r="AB210" i="31"/>
  <c r="AB209" i="31"/>
  <c r="AB208" i="31"/>
  <c r="AB207" i="31"/>
  <c r="AB206" i="31"/>
  <c r="AB205" i="31"/>
  <c r="AB204" i="31"/>
  <c r="AB203" i="31"/>
  <c r="AB202" i="31"/>
  <c r="AB201" i="31"/>
  <c r="AB200" i="31"/>
  <c r="AB199" i="31"/>
  <c r="AB198" i="31"/>
  <c r="AB197" i="31"/>
  <c r="AB196" i="31"/>
  <c r="AB195" i="31"/>
  <c r="AB194" i="31"/>
  <c r="AB193" i="31"/>
  <c r="AB192" i="31"/>
  <c r="AB191" i="31"/>
  <c r="AB190" i="31"/>
  <c r="AB189" i="31"/>
  <c r="AB188" i="31"/>
  <c r="AB187" i="31"/>
  <c r="AB186" i="31"/>
  <c r="AB185" i="31"/>
  <c r="AB184" i="31"/>
  <c r="AB183" i="31"/>
  <c r="AB182" i="31"/>
  <c r="AB181" i="31"/>
  <c r="AB180" i="31"/>
  <c r="AB179" i="31"/>
  <c r="AB178" i="31"/>
  <c r="AB177" i="31"/>
  <c r="AB176" i="31"/>
  <c r="AB175" i="31"/>
  <c r="AB174" i="31"/>
  <c r="AB173" i="31"/>
  <c r="AB172" i="31"/>
  <c r="AB171" i="31"/>
  <c r="AB170" i="31"/>
  <c r="AB169" i="31"/>
  <c r="AB168" i="31"/>
  <c r="AB167" i="31"/>
  <c r="AB166" i="31"/>
  <c r="AB165" i="31"/>
  <c r="AB164" i="31"/>
  <c r="AB163" i="31"/>
  <c r="AB162" i="31"/>
  <c r="AB161" i="31"/>
  <c r="AB160" i="31"/>
  <c r="AB159" i="31"/>
  <c r="AB158" i="31"/>
  <c r="AB157" i="31"/>
  <c r="AB156" i="31"/>
  <c r="AB155" i="31"/>
  <c r="AB154" i="31"/>
  <c r="AB153" i="31"/>
  <c r="AB152" i="31"/>
  <c r="AB151" i="31"/>
  <c r="AB150" i="31"/>
  <c r="AB149" i="31"/>
  <c r="AB148" i="31"/>
  <c r="AB147" i="31"/>
  <c r="AB146" i="31"/>
  <c r="AB145" i="31"/>
  <c r="AB144" i="31"/>
  <c r="AB143" i="31"/>
  <c r="AB142" i="31"/>
  <c r="AB141" i="31"/>
  <c r="AB140" i="31"/>
  <c r="AB139" i="31"/>
  <c r="AB138" i="31"/>
  <c r="AB137" i="31"/>
  <c r="AB136" i="31"/>
  <c r="AB135" i="31"/>
  <c r="AB134" i="31"/>
  <c r="AB133" i="31"/>
  <c r="AB132" i="31"/>
  <c r="AB131" i="31"/>
  <c r="AB130" i="31"/>
  <c r="AB129" i="31"/>
  <c r="AB128" i="31"/>
  <c r="AB127" i="31"/>
  <c r="AB126" i="31"/>
  <c r="AB125" i="31"/>
  <c r="AB124" i="31"/>
  <c r="AB123" i="31"/>
  <c r="AB122" i="31"/>
  <c r="AB121" i="31"/>
  <c r="AB120" i="31"/>
  <c r="AB119" i="31"/>
  <c r="AB118" i="31"/>
  <c r="AB117" i="31"/>
  <c r="AB116" i="31"/>
  <c r="AB115" i="31"/>
  <c r="AB114" i="31"/>
  <c r="AB113" i="31"/>
  <c r="AB112" i="31"/>
  <c r="AB111" i="31"/>
  <c r="AB110" i="31"/>
  <c r="AB109" i="31"/>
  <c r="AB108" i="31"/>
  <c r="AB107" i="31"/>
  <c r="AB106" i="31"/>
  <c r="AB105" i="31"/>
  <c r="AB104" i="31"/>
  <c r="AB103" i="31"/>
  <c r="AB102" i="31"/>
  <c r="AB101" i="31"/>
  <c r="AB100" i="31"/>
  <c r="AB99" i="31"/>
  <c r="AB98" i="31"/>
  <c r="AB97" i="31"/>
  <c r="AB96" i="31"/>
  <c r="AB95" i="31"/>
  <c r="AB94" i="31"/>
  <c r="AB93" i="31"/>
  <c r="AB92" i="31"/>
  <c r="AB91" i="31"/>
  <c r="AB90" i="31"/>
  <c r="AB89" i="31"/>
  <c r="AB88" i="31"/>
  <c r="AB87" i="31"/>
  <c r="AB86" i="31"/>
  <c r="AB85" i="31"/>
  <c r="AB84" i="31"/>
  <c r="AB83" i="31"/>
  <c r="AB82" i="31"/>
  <c r="AB81" i="31"/>
  <c r="AB80" i="31"/>
  <c r="AB79" i="31"/>
  <c r="AB78" i="31"/>
  <c r="AB77" i="31"/>
  <c r="AB76" i="31"/>
  <c r="AB75" i="31"/>
  <c r="AB74" i="31"/>
  <c r="AB73" i="31"/>
  <c r="AB72" i="31"/>
  <c r="AB71" i="31"/>
  <c r="AB70" i="31"/>
  <c r="AB69" i="31"/>
  <c r="AB68" i="31"/>
  <c r="AB67" i="31"/>
  <c r="AB66" i="31"/>
  <c r="AB65" i="31"/>
  <c r="AB64" i="31"/>
  <c r="AB63" i="31"/>
  <c r="AB62" i="31"/>
  <c r="AB61" i="31"/>
  <c r="AB60" i="31"/>
  <c r="AB59" i="31"/>
  <c r="AB58" i="31"/>
  <c r="AB57" i="31"/>
  <c r="AB56" i="31"/>
  <c r="AB55" i="31"/>
  <c r="AB54" i="31"/>
  <c r="AB53" i="31"/>
  <c r="AB52" i="31"/>
  <c r="AB51" i="31"/>
  <c r="AB50" i="31"/>
  <c r="AB49" i="31"/>
  <c r="AB48" i="31"/>
  <c r="AB47" i="31"/>
  <c r="AB46" i="31"/>
  <c r="AB45" i="31"/>
  <c r="AB44" i="31"/>
  <c r="AB43" i="31"/>
  <c r="AB42" i="31"/>
  <c r="AB41" i="31"/>
  <c r="AB40" i="31"/>
  <c r="AB39" i="31"/>
  <c r="AB38" i="31"/>
  <c r="AB37" i="31"/>
  <c r="AB36" i="31"/>
  <c r="AB35" i="31"/>
  <c r="AB34" i="31"/>
  <c r="AB33" i="31"/>
  <c r="AB32" i="31"/>
  <c r="AB31" i="31"/>
  <c r="AB30" i="31"/>
  <c r="AB29" i="31"/>
  <c r="AB28" i="31"/>
  <c r="AB27" i="31"/>
  <c r="AB26" i="31"/>
  <c r="AB25" i="31"/>
  <c r="AB24" i="31"/>
  <c r="AB23" i="31"/>
  <c r="AB22" i="31"/>
  <c r="AB21" i="31"/>
  <c r="AB20" i="31"/>
  <c r="AB19" i="31"/>
  <c r="AB18" i="31"/>
  <c r="AB17" i="31"/>
  <c r="AB16" i="31"/>
  <c r="AB15" i="31"/>
  <c r="AB14" i="31"/>
  <c r="AB13" i="3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352" i="31" l="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338" i="31"/>
  <c r="AA66" i="31"/>
  <c r="AA366" i="31"/>
  <c r="AA350" i="31"/>
  <c r="AA334" i="31"/>
  <c r="AA318" i="31"/>
  <c r="AA302" i="31"/>
  <c r="AA286" i="31"/>
  <c r="AA270" i="31"/>
  <c r="AA254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74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90" i="31"/>
  <c r="AA359" i="31"/>
  <c r="AA343" i="31"/>
  <c r="AA327" i="31"/>
  <c r="AA311" i="31"/>
  <c r="AA295" i="31"/>
  <c r="AA279" i="31"/>
  <c r="AA263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358" i="31"/>
  <c r="AA342" i="31"/>
  <c r="AA326" i="31"/>
  <c r="AA310" i="31"/>
  <c r="AA294" i="31"/>
  <c r="AA278" i="31"/>
  <c r="AA262" i="31"/>
  <c r="AA246" i="31"/>
  <c r="AA230" i="31"/>
  <c r="AA214" i="31"/>
  <c r="AA198" i="31"/>
  <c r="AA182" i="31"/>
  <c r="AA261" i="31"/>
  <c r="AA52" i="31"/>
  <c r="AA322" i="31"/>
  <c r="AA114" i="31"/>
  <c r="AA357" i="31"/>
  <c r="AA341" i="31"/>
  <c r="AA325" i="31"/>
  <c r="AA309" i="31"/>
  <c r="AA293" i="31"/>
  <c r="AA277" i="31"/>
  <c r="AA245" i="31"/>
  <c r="AA149" i="31"/>
  <c r="AA37" i="31"/>
  <c r="AA100" i="31"/>
  <c r="AA354" i="31"/>
  <c r="AA82" i="31"/>
  <c r="AA356" i="31"/>
  <c r="AA340" i="31"/>
  <c r="AA324" i="31"/>
  <c r="AA308" i="31"/>
  <c r="AA292" i="31"/>
  <c r="AA276" i="31"/>
  <c r="AA260" i="31"/>
  <c r="AA244" i="31"/>
  <c r="AA228" i="31"/>
  <c r="AA212" i="31"/>
  <c r="AA196" i="31"/>
  <c r="AA180" i="31"/>
  <c r="AA164" i="31"/>
  <c r="AA148" i="31"/>
  <c r="AA132" i="31"/>
  <c r="AA116" i="31"/>
  <c r="AA20" i="31"/>
  <c r="AA258" i="31"/>
  <c r="AA98" i="31"/>
  <c r="AA18" i="31"/>
  <c r="AA355" i="31"/>
  <c r="AA339" i="31"/>
  <c r="AA323" i="31"/>
  <c r="AA307" i="31"/>
  <c r="AA291" i="31"/>
  <c r="AA275" i="31"/>
  <c r="AA259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306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J14" i="31"/>
  <c r="B15" i="31"/>
  <c r="L17" i="31"/>
  <c r="O13" i="25"/>
  <c r="B14" i="25"/>
  <c r="O14" i="25" l="1"/>
  <c r="B15" i="25"/>
  <c r="FC13" i="25"/>
  <c r="CG13" i="25"/>
  <c r="L18" i="31"/>
  <c r="B16" i="31"/>
  <c r="J15" i="31"/>
  <c r="CI13" i="25" l="1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CH14" i="25" l="1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CH15" i="25" l="1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CI16" i="25" l="1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CI17" i="25" l="1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CI18" i="25" l="1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CH19" i="25" l="1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CI20" i="25" l="1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CI21" i="25" l="1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CI22" i="25" l="1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CI23" i="25" l="1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CI24" i="25" l="1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CH25" i="25" l="1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CH26" i="25" l="1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CH27" i="25" l="1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CH28" i="25" l="1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CI29" i="25" l="1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CI30" i="25" l="1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CI31" i="25" l="1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CI32" i="25" l="1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FC35" i="25" l="1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CZ35" i="25" l="1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CH36" i="25" l="1"/>
  <c r="CM36" i="25"/>
  <c r="CZ36" i="25"/>
  <c r="CX36" i="25"/>
  <c r="CG37" i="25"/>
  <c r="B39" i="25"/>
  <c r="O38" i="25"/>
  <c r="B39" i="31"/>
  <c r="J38" i="31"/>
  <c r="L41" i="31"/>
  <c r="O39" i="25" l="1"/>
  <c r="CX37" i="25"/>
  <c r="CZ37" i="25"/>
  <c r="CI37" i="25"/>
  <c r="CM37" i="25"/>
  <c r="CH37" i="25"/>
  <c r="CG38" i="25"/>
  <c r="CH38" i="25" s="1"/>
  <c r="CG39" i="25"/>
  <c r="L42" i="31"/>
  <c r="J39" i="31"/>
  <c r="B40" i="31"/>
  <c r="CI39" i="25" l="1"/>
  <c r="CZ38" i="25"/>
  <c r="CH39" i="25"/>
  <c r="CX38" i="25"/>
  <c r="CM38" i="25"/>
  <c r="CI38" i="25"/>
  <c r="CX39" i="25"/>
  <c r="CM39" i="25"/>
  <c r="CZ39" i="25"/>
  <c r="B41" i="31"/>
  <c r="J40" i="31"/>
  <c r="J41" i="31" l="1"/>
  <c r="B42" i="31"/>
  <c r="J42" i="31" l="1"/>
  <c r="B43" i="31"/>
  <c r="B44" i="31" l="1"/>
  <c r="J43" i="31"/>
  <c r="J44" i="31" l="1"/>
  <c r="B45" i="31"/>
  <c r="B46" i="31" l="1"/>
  <c r="J45" i="31"/>
  <c r="J46" i="31" l="1"/>
  <c r="B47" i="31"/>
  <c r="J47" i="31" l="1"/>
  <c r="B48" i="31"/>
  <c r="J48" i="31" l="1"/>
  <c r="B49" i="31"/>
  <c r="B50" i="31" l="1"/>
  <c r="J49" i="31"/>
  <c r="B51" i="31" l="1"/>
  <c r="J50" i="31"/>
  <c r="J51" i="31" l="1"/>
  <c r="B52" i="31"/>
  <c r="J52" i="31" l="1"/>
  <c r="B53" i="31"/>
  <c r="B54" i="31" l="1"/>
  <c r="J53" i="31"/>
  <c r="J54" i="31" l="1"/>
  <c r="B55" i="31"/>
  <c r="J55" i="31" l="1"/>
  <c r="B56" i="31"/>
  <c r="B57" i="31" l="1"/>
  <c r="J56" i="31"/>
  <c r="J57" i="31" l="1"/>
  <c r="B58" i="31"/>
  <c r="J58" i="31" l="1"/>
  <c r="B59" i="31"/>
  <c r="J59" i="31" l="1"/>
  <c r="B60" i="31"/>
  <c r="J60" i="31" l="1"/>
  <c r="B61" i="31"/>
  <c r="J61" i="31" l="1"/>
  <c r="B62" i="31"/>
  <c r="J62" i="31" l="1"/>
  <c r="B63" i="31"/>
  <c r="J63" i="31" l="1"/>
  <c r="B64" i="31"/>
  <c r="J64" i="31" l="1"/>
  <c r="B65" i="31"/>
  <c r="J65" i="31" l="1"/>
  <c r="B66" i="31"/>
  <c r="J66" i="31" l="1"/>
  <c r="B67" i="31"/>
  <c r="J67" i="31" l="1"/>
  <c r="B68" i="31"/>
  <c r="J68" i="31" l="1"/>
  <c r="B69" i="31"/>
  <c r="J69" i="31" l="1"/>
  <c r="B70" i="31"/>
  <c r="J70" i="31" l="1"/>
  <c r="B71" i="31"/>
  <c r="J71" i="31" l="1"/>
  <c r="B72" i="31"/>
  <c r="J72" i="31" l="1"/>
  <c r="B73" i="31"/>
  <c r="J73" i="31" l="1"/>
  <c r="B74" i="31"/>
  <c r="B75" i="31" l="1"/>
  <c r="J74" i="31"/>
  <c r="J75" i="31" l="1"/>
  <c r="B76" i="31"/>
  <c r="J76" i="31" l="1"/>
  <c r="B77" i="31"/>
  <c r="J77" i="31" l="1"/>
  <c r="B78" i="31"/>
  <c r="J78" i="31" l="1"/>
  <c r="B79" i="31"/>
  <c r="J79" i="31" l="1"/>
  <c r="B80" i="31"/>
  <c r="J80" i="31" l="1"/>
  <c r="B81" i="31"/>
  <c r="J81" i="31" l="1"/>
  <c r="B82" i="31"/>
  <c r="J82" i="31" l="1"/>
  <c r="B83" i="31"/>
  <c r="J83" i="31" l="1"/>
  <c r="B84" i="31"/>
  <c r="J84" i="31" l="1"/>
  <c r="B85" i="31"/>
  <c r="J85" i="31" l="1"/>
  <c r="B86" i="31"/>
  <c r="J86" i="31" l="1"/>
  <c r="B87" i="31"/>
  <c r="J87" i="31" l="1"/>
  <c r="B88" i="31"/>
  <c r="J88" i="31" l="1"/>
  <c r="B89" i="31"/>
  <c r="J89" i="31" l="1"/>
  <c r="B90" i="31"/>
  <c r="J90" i="31" l="1"/>
  <c r="B91" i="31"/>
  <c r="J91" i="31" l="1"/>
  <c r="B92" i="31"/>
  <c r="J92" i="31" l="1"/>
  <c r="B93" i="31"/>
  <c r="B94" i="31" l="1"/>
  <c r="J93" i="31"/>
  <c r="J94" i="31" l="1"/>
  <c r="B95" i="31"/>
  <c r="J95" i="31" l="1"/>
  <c r="B96" i="31"/>
  <c r="J96" i="31" l="1"/>
  <c r="B97" i="31"/>
  <c r="J97" i="31" l="1"/>
  <c r="B98" i="31"/>
  <c r="J98" i="31" l="1"/>
  <c r="B99" i="31"/>
  <c r="J99" i="31" l="1"/>
  <c r="B100" i="31"/>
  <c r="J100" i="31" l="1"/>
  <c r="B101" i="31"/>
  <c r="J101" i="31" l="1"/>
  <c r="B102" i="31"/>
  <c r="J102" i="31" l="1"/>
  <c r="B103" i="31"/>
  <c r="J103" i="31" l="1"/>
  <c r="B104" i="31"/>
  <c r="J104" i="31" l="1"/>
  <c r="B105" i="31"/>
  <c r="J105" i="31" l="1"/>
  <c r="B106" i="31"/>
  <c r="J106" i="31" l="1"/>
  <c r="B107" i="31"/>
  <c r="J107" i="31" l="1"/>
  <c r="B108" i="31"/>
  <c r="J108" i="31" l="1"/>
  <c r="B109" i="31"/>
  <c r="J109" i="31" l="1"/>
  <c r="B110" i="31"/>
  <c r="J110" i="31" l="1"/>
  <c r="B111" i="31"/>
  <c r="J111" i="31" l="1"/>
  <c r="B112" i="31"/>
  <c r="J112" i="31" l="1"/>
  <c r="B113" i="31"/>
  <c r="J113" i="31" l="1"/>
  <c r="B114" i="31"/>
  <c r="B115" i="31" l="1"/>
  <c r="J114" i="31"/>
  <c r="J115" i="31" l="1"/>
  <c r="B116" i="31"/>
  <c r="J116" i="31" l="1"/>
  <c r="B117" i="31"/>
  <c r="J117" i="31" l="1"/>
  <c r="B118" i="31"/>
  <c r="J118" i="31" l="1"/>
  <c r="B119" i="31"/>
  <c r="J119" i="31" l="1"/>
  <c r="B120" i="31"/>
  <c r="J120" i="31" l="1"/>
  <c r="B121" i="31"/>
  <c r="J121" i="31" l="1"/>
  <c r="B122" i="31"/>
  <c r="J122" i="31" l="1"/>
  <c r="B123" i="31"/>
  <c r="J123" i="31" l="1"/>
  <c r="B124" i="31"/>
  <c r="J124" i="31" l="1"/>
  <c r="B125" i="31"/>
  <c r="J125" i="31" l="1"/>
  <c r="B126" i="31"/>
  <c r="B127" i="31" l="1"/>
  <c r="J126" i="31"/>
  <c r="J127" i="31" l="1"/>
  <c r="B128" i="31"/>
  <c r="B129" i="31" l="1"/>
  <c r="J128" i="31"/>
  <c r="J129" i="31" l="1"/>
  <c r="B130" i="31"/>
  <c r="B131" i="31" l="1"/>
  <c r="J130" i="31"/>
  <c r="J131" i="31" l="1"/>
  <c r="B132" i="31"/>
  <c r="J132" i="31" l="1"/>
  <c r="B133" i="31"/>
  <c r="J133" i="31" l="1"/>
  <c r="B134" i="31"/>
  <c r="B135" i="31" l="1"/>
  <c r="J134" i="31"/>
  <c r="J135" i="31" l="1"/>
  <c r="B136" i="31"/>
  <c r="J136" i="31" l="1"/>
  <c r="B137" i="31"/>
  <c r="J137" i="31" l="1"/>
  <c r="B138" i="31"/>
  <c r="J138" i="31" l="1"/>
  <c r="B139" i="31"/>
  <c r="J139" i="31" l="1"/>
  <c r="B140" i="31"/>
  <c r="J140" i="31" l="1"/>
  <c r="B141" i="31"/>
  <c r="J141" i="31" l="1"/>
  <c r="B142" i="31"/>
  <c r="J142" i="31" l="1"/>
  <c r="B143" i="31"/>
  <c r="J143" i="31" l="1"/>
  <c r="B144" i="31"/>
  <c r="J144" i="31" l="1"/>
  <c r="B145" i="31"/>
  <c r="B146" i="31" l="1"/>
  <c r="J145" i="31"/>
  <c r="J146" i="31" l="1"/>
  <c r="B147" i="31"/>
  <c r="J147" i="31" l="1"/>
  <c r="B148" i="31"/>
  <c r="B149" i="31" l="1"/>
  <c r="J148" i="31"/>
  <c r="B150" i="31" l="1"/>
  <c r="J149" i="31"/>
  <c r="J150" i="31" l="1"/>
  <c r="B151" i="31"/>
  <c r="J151" i="31" l="1"/>
  <c r="B152" i="31"/>
  <c r="J152" i="31" l="1"/>
  <c r="B153" i="31"/>
  <c r="J153" i="31" l="1"/>
  <c r="B154" i="31"/>
  <c r="J154" i="31" l="1"/>
  <c r="B155" i="31"/>
  <c r="J155" i="31" l="1"/>
  <c r="B156" i="31"/>
  <c r="J156" i="31" l="1"/>
  <c r="B157" i="31"/>
  <c r="J157" i="31" l="1"/>
  <c r="B158" i="31"/>
  <c r="J158" i="31" l="1"/>
  <c r="B159" i="31"/>
  <c r="J159" i="31" l="1"/>
  <c r="B160" i="31"/>
  <c r="J160" i="31" l="1"/>
  <c r="B161" i="31"/>
  <c r="B162" i="31" l="1"/>
  <c r="J161" i="31"/>
  <c r="J162" i="31" l="1"/>
  <c r="B163" i="31"/>
  <c r="B164" i="31" l="1"/>
  <c r="J163" i="31"/>
  <c r="J164" i="31" l="1"/>
  <c r="B165" i="31"/>
  <c r="J165" i="31" l="1"/>
  <c r="B166" i="31"/>
  <c r="J166" i="31" l="1"/>
  <c r="B167" i="31"/>
  <c r="B168" i="31" l="1"/>
  <c r="J167" i="31"/>
  <c r="J168" i="31" l="1"/>
  <c r="B169" i="31"/>
  <c r="J169" i="31" l="1"/>
  <c r="B170" i="31"/>
  <c r="B171" i="31" l="1"/>
  <c r="J170" i="31"/>
  <c r="J171" i="31" l="1"/>
  <c r="B172" i="31"/>
  <c r="B173" i="31" l="1"/>
  <c r="J172" i="31"/>
  <c r="J173" i="31" l="1"/>
  <c r="B174" i="31"/>
  <c r="J174" i="31" l="1"/>
  <c r="B175" i="31"/>
  <c r="J175" i="31" l="1"/>
  <c r="B176" i="31"/>
  <c r="J176" i="31" l="1"/>
  <c r="B177" i="31"/>
  <c r="J177" i="31" l="1"/>
  <c r="B178" i="31"/>
  <c r="J178" i="31" l="1"/>
  <c r="B179" i="31"/>
  <c r="J179" i="31" l="1"/>
  <c r="B180" i="31"/>
  <c r="J180" i="31" l="1"/>
  <c r="B181" i="31"/>
  <c r="J181" i="31" l="1"/>
  <c r="B182" i="31"/>
  <c r="J182" i="31" l="1"/>
  <c r="B183" i="31"/>
  <c r="B184" i="31" l="1"/>
  <c r="J183" i="31"/>
  <c r="J184" i="31" l="1"/>
  <c r="B185" i="31"/>
  <c r="B186" i="31" l="1"/>
  <c r="J185" i="31"/>
  <c r="J186" i="31" l="1"/>
  <c r="B187" i="31"/>
  <c r="J187" i="31" l="1"/>
  <c r="B188" i="31"/>
  <c r="B189" i="31" l="1"/>
  <c r="J188" i="31"/>
  <c r="J189" i="31" l="1"/>
  <c r="B190" i="31"/>
  <c r="J190" i="31" l="1"/>
  <c r="B191" i="31"/>
  <c r="B192" i="31" l="1"/>
  <c r="J191" i="31"/>
  <c r="B193" i="31" l="1"/>
  <c r="J192" i="31"/>
  <c r="B194" i="31" l="1"/>
  <c r="J193" i="31"/>
  <c r="B195" i="31" l="1"/>
  <c r="J194" i="31"/>
  <c r="J195" i="31" l="1"/>
  <c r="B196" i="31"/>
  <c r="J196" i="31" l="1"/>
  <c r="B197" i="31"/>
  <c r="J197" i="31" l="1"/>
  <c r="B198" i="31"/>
  <c r="J198" i="31" l="1"/>
  <c r="B199" i="31"/>
  <c r="J199" i="31" l="1"/>
  <c r="B200" i="31"/>
  <c r="J200" i="31" l="1"/>
  <c r="B201" i="31"/>
  <c r="B202" i="31" l="1"/>
  <c r="J201" i="31"/>
  <c r="B203" i="31" l="1"/>
  <c r="J202" i="31"/>
  <c r="B204" i="31" l="1"/>
  <c r="J203" i="31"/>
  <c r="J204" i="31" l="1"/>
  <c r="B205" i="31"/>
  <c r="J205" i="31" l="1"/>
  <c r="B206" i="31"/>
  <c r="J206" i="31" l="1"/>
  <c r="B207" i="31"/>
  <c r="B208" i="31" l="1"/>
  <c r="J207" i="31"/>
  <c r="J208" i="31" l="1"/>
  <c r="B209" i="31"/>
  <c r="J209" i="31" l="1"/>
  <c r="B210" i="31"/>
  <c r="B211" i="31" l="1"/>
  <c r="J210" i="31"/>
  <c r="B212" i="31" l="1"/>
  <c r="J211" i="31"/>
  <c r="J212" i="31" l="1"/>
  <c r="B213" i="31"/>
  <c r="J213" i="31" l="1"/>
  <c r="B214" i="31"/>
  <c r="B215" i="31" l="1"/>
  <c r="J214" i="31"/>
  <c r="B216" i="31" l="1"/>
  <c r="J215" i="31"/>
  <c r="B217" i="31" l="1"/>
  <c r="J216" i="31"/>
  <c r="B218" i="31" l="1"/>
  <c r="J217" i="31"/>
  <c r="B219" i="31" l="1"/>
  <c r="J218" i="31"/>
  <c r="B220" i="31" l="1"/>
  <c r="J219" i="31"/>
  <c r="B221" i="31" l="1"/>
  <c r="J220" i="31"/>
  <c r="B222" i="31" l="1"/>
  <c r="J221" i="31"/>
  <c r="B223" i="31" l="1"/>
  <c r="J222" i="31"/>
  <c r="B224" i="31" l="1"/>
  <c r="J223" i="31"/>
  <c r="B225" i="31" l="1"/>
  <c r="J224" i="31"/>
  <c r="B226" i="31" l="1"/>
  <c r="J225" i="31"/>
  <c r="B227" i="31" l="1"/>
  <c r="J226" i="31"/>
  <c r="B228" i="31" l="1"/>
  <c r="J227" i="31"/>
  <c r="B229" i="31" l="1"/>
  <c r="J228" i="31"/>
  <c r="B230" i="31" l="1"/>
  <c r="J229" i="31"/>
  <c r="B231" i="31" l="1"/>
  <c r="J230" i="31"/>
  <c r="B232" i="31" l="1"/>
  <c r="J231" i="31"/>
  <c r="B233" i="31" l="1"/>
  <c r="J232" i="31"/>
  <c r="B234" i="31" l="1"/>
  <c r="J233" i="31"/>
  <c r="B235" i="31" l="1"/>
  <c r="J234" i="31"/>
  <c r="B236" i="31" l="1"/>
  <c r="J235" i="31"/>
  <c r="B237" i="31" l="1"/>
  <c r="J236" i="31"/>
  <c r="B238" i="31" l="1"/>
  <c r="J237" i="31"/>
  <c r="B239" i="31" l="1"/>
  <c r="J238" i="31"/>
  <c r="B240" i="31" l="1"/>
  <c r="J239" i="31"/>
  <c r="B241" i="31" l="1"/>
  <c r="J240" i="31"/>
  <c r="J241" i="31" l="1"/>
  <c r="B242" i="31"/>
  <c r="J242" i="31" l="1"/>
  <c r="B243" i="31"/>
  <c r="J243" i="31" l="1"/>
  <c r="B244" i="31"/>
  <c r="J244" i="31" l="1"/>
  <c r="B245" i="31"/>
  <c r="J245" i="31" l="1"/>
  <c r="B246" i="31"/>
  <c r="J246" i="31" l="1"/>
  <c r="B247" i="31"/>
  <c r="J247" i="31" l="1"/>
  <c r="B248" i="31"/>
  <c r="J248" i="31" l="1"/>
  <c r="B249" i="31"/>
  <c r="J249" i="31" l="1"/>
  <c r="B250" i="31"/>
  <c r="J250" i="31" l="1"/>
  <c r="B251" i="31"/>
  <c r="J251" i="31" l="1"/>
  <c r="B252" i="31"/>
  <c r="J252" i="31" l="1"/>
  <c r="U40" i="31" l="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7" i="25"/>
  <c r="E16" i="25"/>
  <c r="E15" i="25"/>
  <c r="E14" i="25"/>
  <c r="E13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64" i="31"/>
  <c r="V252" i="31"/>
  <c r="V265" i="31"/>
  <c r="V253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V266" i="31"/>
  <c r="V254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V267" i="31"/>
  <c r="V255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V268" i="31"/>
  <c r="V256" i="31"/>
  <c r="E21" i="25"/>
  <c r="F10" i="31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V269" i="31"/>
  <c r="V257" i="31"/>
  <c r="F8" i="31"/>
  <c r="E22" i="25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V270" i="31"/>
  <c r="V258" i="31"/>
  <c r="F7" i="31"/>
  <c r="E23" i="25"/>
  <c r="M26" i="31" l="1"/>
  <c r="S31" i="31"/>
  <c r="K216" i="31"/>
  <c r="V215" i="31" s="1"/>
  <c r="K250" i="31"/>
  <c r="V249" i="31" s="1"/>
  <c r="K227" i="31"/>
  <c r="V226" i="31" s="1"/>
  <c r="K238" i="31"/>
  <c r="V237" i="31" s="1"/>
  <c r="V271" i="31"/>
  <c r="V259" i="31"/>
  <c r="E24" i="25"/>
  <c r="M27" i="31" l="1"/>
  <c r="K228" i="31"/>
  <c r="V227" i="31" s="1"/>
  <c r="K239" i="31"/>
  <c r="V238" i="31" s="1"/>
  <c r="K251" i="31"/>
  <c r="V250" i="31" s="1"/>
  <c r="V272" i="31"/>
  <c r="V260" i="31"/>
  <c r="E25" i="25"/>
  <c r="M28" i="31" l="1"/>
  <c r="K252" i="31"/>
  <c r="V251" i="31" s="1"/>
  <c r="K240" i="31"/>
  <c r="V239" i="31" s="1"/>
  <c r="V273" i="31"/>
  <c r="V261" i="3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V274" i="31"/>
  <c r="V262" i="31"/>
  <c r="N38" i="31"/>
  <c r="E27" i="25"/>
  <c r="C10" i="31"/>
  <c r="E50" i="25" l="1"/>
  <c r="R38" i="31"/>
  <c r="P38" i="31"/>
  <c r="M30" i="31"/>
  <c r="Q29" i="31"/>
  <c r="Q25" i="31"/>
  <c r="O37" i="31"/>
  <c r="V275" i="31"/>
  <c r="V263" i="31"/>
  <c r="E29" i="25"/>
  <c r="E28" i="25"/>
  <c r="C7" i="31"/>
  <c r="C8" i="31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48" i="31" l="1"/>
  <c r="D46" i="31"/>
  <c r="D37" i="31"/>
  <c r="D38" i="31"/>
  <c r="D40" i="31"/>
  <c r="D47" i="31"/>
  <c r="D42" i="31"/>
  <c r="D39" i="31"/>
  <c r="D43" i="31"/>
  <c r="D44" i="31"/>
  <c r="D45" i="31"/>
  <c r="D41" i="31"/>
  <c r="D23" i="31"/>
  <c r="D13" i="31"/>
  <c r="D16" i="31"/>
  <c r="D22" i="31"/>
  <c r="D19" i="31"/>
  <c r="D21" i="31"/>
  <c r="D20" i="31"/>
  <c r="D15" i="31"/>
  <c r="D18" i="31"/>
  <c r="D24" i="31"/>
  <c r="D17" i="31"/>
  <c r="D14" i="31"/>
  <c r="D84" i="31"/>
  <c r="D77" i="31"/>
  <c r="D81" i="31"/>
  <c r="D82" i="31"/>
  <c r="D83" i="31"/>
  <c r="D74" i="31"/>
  <c r="D79" i="31"/>
  <c r="D75" i="31"/>
  <c r="D73" i="31"/>
  <c r="D80" i="31"/>
  <c r="D76" i="31"/>
  <c r="D78" i="31"/>
  <c r="D72" i="31"/>
  <c r="D61" i="31"/>
  <c r="D66" i="31"/>
  <c r="D68" i="31"/>
  <c r="D71" i="31"/>
  <c r="D67" i="31"/>
  <c r="D62" i="31"/>
  <c r="D65" i="31"/>
  <c r="D63" i="31"/>
  <c r="D64" i="31"/>
  <c r="D70" i="31"/>
  <c r="D69" i="31"/>
  <c r="D60" i="31"/>
  <c r="D58" i="31"/>
  <c r="D50" i="31"/>
  <c r="D59" i="31"/>
  <c r="D51" i="31"/>
  <c r="D52" i="31"/>
  <c r="D54" i="31"/>
  <c r="D53" i="31"/>
  <c r="D49" i="31"/>
  <c r="D57" i="31"/>
  <c r="D56" i="31"/>
  <c r="D55" i="31"/>
  <c r="D27" i="31"/>
  <c r="D30" i="31"/>
  <c r="D26" i="31"/>
  <c r="D28" i="31"/>
  <c r="D35" i="31"/>
  <c r="D31" i="31"/>
  <c r="D25" i="31"/>
  <c r="D36" i="31"/>
  <c r="D33" i="31"/>
  <c r="D29" i="31"/>
  <c r="D32" i="31"/>
  <c r="D34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D85" i="31" l="1"/>
  <c r="D88" i="31"/>
  <c r="D96" i="31"/>
  <c r="D89" i="31"/>
  <c r="D91" i="31"/>
  <c r="D92" i="31"/>
  <c r="D90" i="31"/>
  <c r="D87" i="31"/>
  <c r="D86" i="31"/>
  <c r="D95" i="31"/>
  <c r="D94" i="31"/>
  <c r="D93" i="31"/>
  <c r="D105" i="31"/>
  <c r="D108" i="31"/>
  <c r="D103" i="31"/>
  <c r="D99" i="31"/>
  <c r="D98" i="31"/>
  <c r="D101" i="31"/>
  <c r="D97" i="31"/>
  <c r="D107" i="31"/>
  <c r="D102" i="31"/>
  <c r="D104" i="31"/>
  <c r="D100" i="31"/>
  <c r="D106" i="31"/>
  <c r="D119" i="31"/>
  <c r="D118" i="31"/>
  <c r="D115" i="31"/>
  <c r="D109" i="31"/>
  <c r="D112" i="31"/>
  <c r="D120" i="31"/>
  <c r="D113" i="31"/>
  <c r="D111" i="31"/>
  <c r="D110" i="31"/>
  <c r="D117" i="31"/>
  <c r="D116" i="31"/>
  <c r="D114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D133" i="31" l="1"/>
  <c r="D143" i="31"/>
  <c r="D138" i="31"/>
  <c r="D144" i="31"/>
  <c r="D139" i="31"/>
  <c r="D142" i="31"/>
  <c r="D134" i="31"/>
  <c r="D136" i="31"/>
  <c r="D137" i="31"/>
  <c r="D140" i="31"/>
  <c r="D135" i="31"/>
  <c r="D141" i="31"/>
  <c r="D128" i="31"/>
  <c r="D124" i="31"/>
  <c r="D122" i="31"/>
  <c r="D123" i="31"/>
  <c r="D125" i="31"/>
  <c r="D126" i="31"/>
  <c r="D129" i="31"/>
  <c r="D130" i="31"/>
  <c r="D121" i="31"/>
  <c r="D132" i="31"/>
  <c r="D131" i="31"/>
  <c r="D127" i="31"/>
  <c r="AX25" i="25"/>
  <c r="AY25" i="25"/>
  <c r="BN29" i="25"/>
  <c r="EH29" i="25" s="1"/>
  <c r="BP29" i="25"/>
  <c r="AX24" i="25"/>
  <c r="AY24" i="25"/>
  <c r="BC29" i="25"/>
  <c r="DW29" i="25" s="1"/>
  <c r="BC31" i="25"/>
  <c r="DS25" i="25" l="1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3" i="31"/>
  <c r="D158" i="31"/>
  <c r="D167" i="31"/>
  <c r="D165" i="31"/>
  <c r="D159" i="31"/>
  <c r="D161" i="31"/>
  <c r="D168" i="31"/>
  <c r="D160" i="31"/>
  <c r="D164" i="31"/>
  <c r="D162" i="31"/>
  <c r="D157" i="31"/>
  <c r="D145" i="31"/>
  <c r="D149" i="31"/>
  <c r="D147" i="31"/>
  <c r="D151" i="31"/>
  <c r="D154" i="31"/>
  <c r="D156" i="31"/>
  <c r="D150" i="31"/>
  <c r="D152" i="31"/>
  <c r="D146" i="31"/>
  <c r="D148" i="31"/>
  <c r="D153" i="31"/>
  <c r="D155" i="31"/>
  <c r="DR27" i="25"/>
  <c r="DS27" i="25"/>
  <c r="FA27" i="25" s="1"/>
  <c r="C27" i="25" s="1"/>
  <c r="DS26" i="25"/>
  <c r="DR26" i="25"/>
  <c r="DW33" i="25"/>
  <c r="DW34" i="25"/>
  <c r="DW32" i="25"/>
  <c r="DW35" i="25"/>
  <c r="D182" i="31" l="1"/>
  <c r="D191" i="31"/>
  <c r="D188" i="31"/>
  <c r="D192" i="31"/>
  <c r="D189" i="31"/>
  <c r="D186" i="31"/>
  <c r="D185" i="31"/>
  <c r="D187" i="31"/>
  <c r="D190" i="31"/>
  <c r="D183" i="31"/>
  <c r="D184" i="31"/>
  <c r="D181" i="31"/>
  <c r="AY28" i="25"/>
  <c r="DS28" i="25" s="1"/>
  <c r="AX28" i="25"/>
  <c r="DR28" i="25" s="1"/>
  <c r="FA26" i="25"/>
  <c r="C26" i="25" s="1"/>
  <c r="D176" i="31" l="1"/>
  <c r="D172" i="31"/>
  <c r="D171" i="31"/>
  <c r="D169" i="31"/>
  <c r="D178" i="31"/>
  <c r="D170" i="31"/>
  <c r="D179" i="31"/>
  <c r="D175" i="31"/>
  <c r="D173" i="31"/>
  <c r="D180" i="31"/>
  <c r="D177" i="31"/>
  <c r="D174" i="31"/>
  <c r="AX31" i="25"/>
  <c r="AY31" i="25"/>
  <c r="AY29" i="25"/>
  <c r="DS29" i="25" s="1"/>
  <c r="AX29" i="25"/>
  <c r="DR29" i="25" s="1"/>
  <c r="FA28" i="25"/>
  <c r="C28" i="25" s="1"/>
  <c r="D202" i="31" l="1"/>
  <c r="D194" i="31"/>
  <c r="D200" i="31"/>
  <c r="D199" i="31"/>
  <c r="D198" i="31"/>
  <c r="D203" i="31"/>
  <c r="D196" i="31"/>
  <c r="D193" i="31"/>
  <c r="D195" i="31"/>
  <c r="D201" i="31"/>
  <c r="D204" i="31"/>
  <c r="D197" i="31"/>
  <c r="FA29" i="25"/>
  <c r="C29" i="25" s="1"/>
  <c r="AX30" i="25"/>
  <c r="DR30" i="25" s="1"/>
  <c r="AY30" i="25"/>
  <c r="DS30" i="25" s="1"/>
  <c r="DR31" i="25"/>
  <c r="D207" i="31" l="1"/>
  <c r="D210" i="31"/>
  <c r="D214" i="31"/>
  <c r="D208" i="31"/>
  <c r="D213" i="31"/>
  <c r="D212" i="31"/>
  <c r="D216" i="31"/>
  <c r="D205" i="31"/>
  <c r="D209" i="31"/>
  <c r="D206" i="31"/>
  <c r="D215" i="31"/>
  <c r="D211" i="31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28" i="31" l="1"/>
  <c r="D220" i="31"/>
  <c r="D224" i="31"/>
  <c r="D217" i="31"/>
  <c r="D223" i="31"/>
  <c r="D222" i="31"/>
  <c r="D227" i="31"/>
  <c r="D219" i="31"/>
  <c r="D225" i="31"/>
  <c r="D226" i="31"/>
  <c r="D221" i="31"/>
  <c r="D218" i="31"/>
  <c r="D231" i="31"/>
  <c r="D229" i="31"/>
  <c r="D240" i="31"/>
  <c r="D230" i="31"/>
  <c r="D235" i="31"/>
  <c r="D237" i="31"/>
  <c r="D232" i="31"/>
  <c r="D239" i="31"/>
  <c r="D233" i="31"/>
  <c r="D236" i="31"/>
  <c r="D238" i="31"/>
  <c r="D234" i="31"/>
  <c r="EH33" i="25"/>
  <c r="FA33" i="25" s="1"/>
  <c r="C33" i="25" s="1"/>
  <c r="EH34" i="25"/>
  <c r="EH32" i="25"/>
  <c r="FA32" i="25" s="1"/>
  <c r="C32" i="25" s="1"/>
  <c r="EH35" i="25"/>
  <c r="D251" i="31" l="1"/>
  <c r="D252" i="31"/>
  <c r="E252" i="31" s="1"/>
  <c r="G252" i="31" s="1"/>
  <c r="D244" i="31"/>
  <c r="E244" i="31" s="1"/>
  <c r="G244" i="31" s="1"/>
  <c r="D246" i="31"/>
  <c r="D247" i="31"/>
  <c r="E247" i="31" s="1"/>
  <c r="G247" i="31" s="1"/>
  <c r="D243" i="31"/>
  <c r="E243" i="31" s="1"/>
  <c r="G243" i="31" s="1"/>
  <c r="D249" i="31"/>
  <c r="E249" i="31" s="1"/>
  <c r="G249" i="31" s="1"/>
  <c r="D242" i="31"/>
  <c r="E242" i="31" s="1"/>
  <c r="G242" i="31" s="1"/>
  <c r="D245" i="31"/>
  <c r="E245" i="31" s="1"/>
  <c r="G245" i="31" s="1"/>
  <c r="D250" i="31"/>
  <c r="E250" i="31" s="1"/>
  <c r="G250" i="31" s="1"/>
  <c r="D248" i="31"/>
  <c r="E248" i="31" s="1"/>
  <c r="G248" i="31" s="1"/>
  <c r="D241" i="3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251" i="31"/>
  <c r="G251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10" i="31"/>
  <c r="D7" i="31"/>
  <c r="D8" i="31"/>
  <c r="G7" i="31" l="1"/>
  <c r="G60" i="25" s="1"/>
  <c r="C59" i="25"/>
  <c r="C49" i="25"/>
  <c r="G10" i="31"/>
  <c r="G50" i="25" s="1"/>
  <c r="I80" i="25" s="1"/>
  <c r="G8" i="31"/>
  <c r="G55" i="25" s="1"/>
  <c r="C54" i="25"/>
  <c r="E121" i="31"/>
  <c r="N25" i="31"/>
  <c r="E150" i="31"/>
  <c r="G150" i="31" s="1"/>
  <c r="U27" i="31"/>
  <c r="E181" i="31"/>
  <c r="N30" i="31"/>
  <c r="E102" i="31"/>
  <c r="G102" i="31" s="1"/>
  <c r="U23" i="31"/>
  <c r="E205" i="31"/>
  <c r="N32" i="31"/>
  <c r="E246" i="31"/>
  <c r="G246" i="31" s="1"/>
  <c r="U35" i="31"/>
  <c r="E217" i="31"/>
  <c r="N33" i="31"/>
  <c r="E229" i="31"/>
  <c r="N34" i="31"/>
  <c r="E97" i="31"/>
  <c r="N23" i="31"/>
  <c r="E54" i="31"/>
  <c r="G54" i="31" s="1"/>
  <c r="U19" i="31"/>
  <c r="N36" i="31"/>
  <c r="E198" i="31"/>
  <c r="G198" i="31" s="1"/>
  <c r="U31" i="31"/>
  <c r="E234" i="31"/>
  <c r="G234" i="31" s="1"/>
  <c r="U34" i="31"/>
  <c r="E61" i="31"/>
  <c r="N20" i="31"/>
  <c r="E162" i="31"/>
  <c r="G162" i="31" s="1"/>
  <c r="U28" i="31"/>
  <c r="E169" i="31"/>
  <c r="N29" i="31"/>
  <c r="E78" i="31"/>
  <c r="G78" i="31" s="1"/>
  <c r="U21" i="31"/>
  <c r="E241" i="31"/>
  <c r="N35" i="31"/>
  <c r="E157" i="31"/>
  <c r="N28" i="31"/>
  <c r="E42" i="31"/>
  <c r="G42" i="31" s="1"/>
  <c r="U18" i="31"/>
  <c r="E133" i="31"/>
  <c r="N26" i="31"/>
  <c r="E109" i="31"/>
  <c r="N24" i="31"/>
  <c r="E90" i="31"/>
  <c r="G90" i="31" s="1"/>
  <c r="U22" i="31"/>
  <c r="E73" i="31"/>
  <c r="N21" i="31"/>
  <c r="E37" i="31"/>
  <c r="N18" i="31"/>
  <c r="E174" i="31"/>
  <c r="G174" i="31" s="1"/>
  <c r="U29" i="31"/>
  <c r="E85" i="31"/>
  <c r="N22" i="31"/>
  <c r="E66" i="31"/>
  <c r="G66" i="31" s="1"/>
  <c r="U20" i="31"/>
  <c r="E138" i="31"/>
  <c r="G138" i="31" s="1"/>
  <c r="U26" i="31"/>
  <c r="U37" i="31"/>
  <c r="E222" i="31"/>
  <c r="G222" i="31" s="1"/>
  <c r="U33" i="31"/>
  <c r="N37" i="31"/>
  <c r="E30" i="31"/>
  <c r="G30" i="31" s="1"/>
  <c r="U17" i="31"/>
  <c r="E13" i="31"/>
  <c r="N16" i="31"/>
  <c r="E18" i="31"/>
  <c r="G18" i="31" s="1"/>
  <c r="U16" i="31"/>
  <c r="E126" i="31"/>
  <c r="G126" i="31" s="1"/>
  <c r="U25" i="31"/>
  <c r="E193" i="31"/>
  <c r="N31" i="31"/>
  <c r="E186" i="31"/>
  <c r="G186" i="31" s="1"/>
  <c r="U30" i="31"/>
  <c r="E210" i="31"/>
  <c r="G210" i="31" s="1"/>
  <c r="U32" i="31"/>
  <c r="E49" i="31"/>
  <c r="N19" i="31"/>
  <c r="E145" i="31"/>
  <c r="N27" i="31"/>
  <c r="E114" i="31"/>
  <c r="G114" i="31" s="1"/>
  <c r="U24" i="31"/>
  <c r="U36" i="31"/>
  <c r="E25" i="31"/>
  <c r="N17" i="31"/>
  <c r="E8" i="31"/>
  <c r="E10" i="31"/>
  <c r="G25" i="25"/>
  <c r="G26" i="25"/>
  <c r="G28" i="25"/>
  <c r="G14" i="25"/>
  <c r="G24" i="25"/>
  <c r="G18" i="25"/>
  <c r="G13" i="25"/>
  <c r="G33" i="25"/>
  <c r="G30" i="25"/>
  <c r="G15" i="25"/>
  <c r="G27" i="25"/>
  <c r="G31" i="25"/>
  <c r="G29" i="25"/>
  <c r="G23" i="25"/>
  <c r="G19" i="25"/>
  <c r="G17" i="25"/>
  <c r="G20" i="25"/>
  <c r="G32" i="25"/>
  <c r="E7" i="31"/>
  <c r="G16" i="25"/>
  <c r="G22" i="25"/>
  <c r="G21" i="25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family val="2"/>
          </rPr>
          <t>Corrected Build Cost Escalation Factors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<sst xmlns="http://schemas.openxmlformats.org/spreadsheetml/2006/main" count="3633" uniqueCount="341">
  <si>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</si>
  <si>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</si>
  <si>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</si>
  <si>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</si>
  <si>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</si>
  <si>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</si>
  <si>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</si>
  <si>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</si>
  <si>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</si>
  <si>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</si>
  <si>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</si>
  <si>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</si>
  <si>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</si>
  <si>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</si>
  <si>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</si>
  <si>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</si>
  <si>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</si>
  <si>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</si>
  <si>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</si>
  <si>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</si>
  <si>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</si>
  <si>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</si>
  <si>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</si>
  <si>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</si>
  <si>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</si>
  <si>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</si>
  <si>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</si>
  <si>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</si>
  <si>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</si>
  <si>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</si>
  <si>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</si>
  <si>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</si>
  <si>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</si>
  <si>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</si>
  <si>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</si>
  <si>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</si>
  <si>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</si>
  <si>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</si>
  <si>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</si>
  <si>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</si>
  <si>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</si>
  <si>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</si>
  <si>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</si>
  <si>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</si>
  <si>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</si>
  <si>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</si>
  <si>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</si>
  <si>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</si>
  <si>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</si>
  <si>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</si>
  <si>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</si>
  <si>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</si>
  <si>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</si>
  <si>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</si>
  <si>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</si>
  <si>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</si>
  <si>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</si>
  <si>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</si>
  <si>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</si>
  <si>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</si>
  <si>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</si>
  <si>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</si>
  <si>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</si>
  <si>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</si>
  <si>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</si>
  <si>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</si>
  <si>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</si>
  <si>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</si>
  <si>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</si>
  <si>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</si>
  <si>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</si>
  <si>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</si>
  <si>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</si>
  <si>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</si>
  <si>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</si>
  <si>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</si>
  <si>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</si>
  <si>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</si>
  <si>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</si>
  <si>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</si>
  <si>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</si>
  <si>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</si>
  <si>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</si>
  <si>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</si>
  <si>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</si>
  <si>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</si>
  <si>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</si>
  <si>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</si>
  <si>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</si>
  <si>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</si>
  <si>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</si>
  <si>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</si>
  <si>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</si>
  <si>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</si>
  <si>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</si>
  <si>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</si>
  <si>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</si>
  <si>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</si>
  <si>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</si>
  <si>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</si>
  <si>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</si>
  <si>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</si>
  <si>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</si>
  <si>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</si>
  <si>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</si>
  <si>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</si>
  <si>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</si>
  <si>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</si>
  <si>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</si>
  <si>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</si>
  <si>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</si>
  <si>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</si>
  <si>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</si>
  <si>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</si>
  <si>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</si>
  <si>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</si>
  <si>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</si>
  <si>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</si>
  <si>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</si>
  <si>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</si>
  <si>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</si>
  <si>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</si>
  <si>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</si>
  <si>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</si>
  <si>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</si>
  <si>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</si>
  <si>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</si>
  <si>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</si>
  <si>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</si>
  <si>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</si>
  <si>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</si>
  <si>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</si>
  <si>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</si>
  <si>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</si>
  <si>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</si>
  <si>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</si>
  <si>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</si>
  <si>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</si>
  <si>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</si>
  <si>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</si>
  <si>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</si>
  <si>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</si>
  <si>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</si>
  <si>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</si>
  <si>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</si>
  <si>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</si>
  <si>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</si>
  <si>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</si>
  <si>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</si>
  <si>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</si>
  <si>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</si>
  <si>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</si>
  <si>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</si>
  <si>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</si>
  <si>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</si>
  <si>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</si>
  <si>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</si>
  <si>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</si>
  <si>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</si>
  <si>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</si>
  <si>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</si>
  <si>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</si>
  <si>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</si>
  <si>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</si>
  <si>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</si>
  <si>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</si>
  <si>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</si>
  <si>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</si>
  <si>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</si>
  <si>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</si>
  <si>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</si>
  <si>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</si>
  <si>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</si>
  <si>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</si>
  <si>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</si>
  <si>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</si>
  <si>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</si>
  <si>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</si>
  <si>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</si>
  <si>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</si>
  <si>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</si>
  <si>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</si>
  <si>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</si>
  <si>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</si>
  <si>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</si>
  <si>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</si>
  <si>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</si>
  <si>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</si>
  <si>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</si>
  <si>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</si>
  <si>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</si>
  <si>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</si>
  <si>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</si>
  <si>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</si>
  <si>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</si>
  <si>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</si>
  <si>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</si>
  <si>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</si>
  <si>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</si>
  <si>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</si>
  <si>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</si>
  <si>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</si>
  <si>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</si>
  <si>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</si>
  <si>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</si>
  <si>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</si>
  <si>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</si>
  <si>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</si>
  <si>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</si>
  <si>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</si>
  <si>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</si>
  <si>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</si>
  <si>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</si>
  <si>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</si>
  <si>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</si>
  <si>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</si>
  <si>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</si>
  <si>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</si>
  <si>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</si>
  <si>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</si>
  <si>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</si>
  <si>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</si>
  <si>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</si>
  <si>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</si>
  <si>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</si>
  <si>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</si>
  <si>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</si>
  <si>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</si>
  <si>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</si>
  <si>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</si>
  <si>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</si>
  <si>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</si>
  <si>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</si>
  <si>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</si>
  <si>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</si>
  <si>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</si>
  <si>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</si>
  <si>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</si>
  <si>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</si>
  <si>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</si>
  <si>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</si>
  <si>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</si>
  <si>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</si>
  <si>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</si>
  <si>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</si>
  <si>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</si>
  <si>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</si>
  <si>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</si>
  <si>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</si>
  <si>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</si>
  <si>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</si>
  <si>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</si>
  <si>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</si>
  <si>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</si>
  <si>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</si>
  <si>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</si>
  <si>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</si>
  <si>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</si>
  <si>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</si>
  <si>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</si>
  <si>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</si>
  <si>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</si>
  <si>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</si>
  <si>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</si>
  <si>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</si>
  <si>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</si>
  <si>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</si>
  <si>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</si>
  <si>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</si>
  <si>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</si>
  <si>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</si>
  <si>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</si>
  <si>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</si>
  <si>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</si>
  <si>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</si>
  <si>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</si>
  <si>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</si>
  <si>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</si>
  <si>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</si>
  <si>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</si>
  <si>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</si>
  <si>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</si>
  <si>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</si>
  <si>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</si>
  <si>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</si>
  <si>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</si>
  <si>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</si>
  <si>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</si>
  <si>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</si>
  <si>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</si>
  <si>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</si>
  <si>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</si>
  <si>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</si>
  <si>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</si>
  <si>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</si>
  <si>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</si>
  <si>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</si>
  <si>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</si>
  <si>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</si>
  <si>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Thermal</t>
  </si>
  <si>
    <t>Degradation for Adj beyond 2046</t>
  </si>
  <si>
    <t>Avoided Cost Resource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</si>
  <si>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</si>
  <si>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</si>
  <si>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</si>
  <si>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</si>
  <si>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</si>
  <si>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</si>
  <si>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</si>
  <si>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</si>
  <si>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</si>
  <si>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</si>
  <si>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</si>
  <si>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</si>
  <si>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</si>
  <si>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</si>
  <si>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</si>
  <si>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</si>
  <si>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</si>
  <si>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</si>
  <si>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</si>
  <si>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</si>
  <si>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</si>
  <si>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</si>
  <si>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</si>
  <si>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</si>
  <si>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</si>
  <si>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</si>
  <si>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</si>
  <si>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</si>
  <si>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</si>
  <si>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</si>
  <si>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</si>
  <si>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</si>
  <si>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</si>
  <si>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</si>
  <si>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</si>
  <si>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</si>
  <si>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</si>
  <si>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</si>
  <si>
    <t>THM_QF_UTN_QF_Sch38_UT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</si>
</sst>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7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" fontId="5" fillId="20" borderId="5" xfId="10" applyNumberFormat="1" applyFill="1" applyBorder="1" applyAlignment="1">
      <alignment horizontal="center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7" zoomScaleNormal="80" zoomScaleSheetLayoutView="100" workbookViewId="0">
      <selection activeCell="A7" sqref="A7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Avoided Cost Resource - 100.0 MW and 100%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1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27.895583942972682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27.895583942972682</v>
      </c>
      <c r="H13" s="8"/>
      <c r="I13" s="8"/>
      <c r="J13" s="8"/>
      <c r="K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29.380812337542714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29.380812337542714</v>
      </c>
      <c r="H14" s="8"/>
      <c r="I14" s="8"/>
      <c r="J14" s="8"/>
      <c r="K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0</v>
      </c>
      <c r="D15" s="254"/>
      <c r="E15" s="8">
        <f t="shared" ca="1" si="23"/>
        <v>31.370054445122332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31.370054445122332</v>
      </c>
      <c r="H15" s="8"/>
      <c r="I15" s="8"/>
      <c r="J15" s="8"/>
      <c r="K15" s="8"/>
      <c r="O15">
        <f t="shared" si="13"/>
        <v>2028</v>
      </c>
      <c r="P15">
        <v>0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0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0</v>
      </c>
      <c r="D16" s="254"/>
      <c r="E16" s="8">
        <f t="shared" ca="1" si="23"/>
        <v>34.298042443244377</v>
      </c>
      <c r="F16" s="33"/>
      <c r="G16" s="8">
        <f t="shared" ca="1" si="25"/>
        <v>34.298042443244377</v>
      </c>
      <c r="H16" s="8"/>
      <c r="I16" s="8"/>
      <c r="J16" s="8"/>
      <c r="K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0</v>
      </c>
      <c r="D17" s="254"/>
      <c r="E17" s="8">
        <f t="shared" ca="1" si="23"/>
        <v>34.412810342250836</v>
      </c>
      <c r="F17" s="33"/>
      <c r="G17" s="8">
        <f t="shared" ca="1" si="25"/>
        <v>34.412810342250836</v>
      </c>
      <c r="H17" s="8"/>
      <c r="I17" s="8"/>
      <c r="J17" s="8"/>
      <c r="K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0</v>
      </c>
      <c r="D18" s="254"/>
      <c r="E18" s="8">
        <f t="shared" ca="1" si="23"/>
        <v>37.818915997395486</v>
      </c>
      <c r="F18" s="33"/>
      <c r="G18" s="8">
        <f t="shared" ca="1" si="25"/>
        <v>37.818915997395486</v>
      </c>
      <c r="H18" s="8"/>
      <c r="I18" s="8"/>
      <c r="J18" s="8"/>
      <c r="K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0</v>
      </c>
      <c r="D19" s="254"/>
      <c r="E19" s="8">
        <f t="shared" ca="1" si="23"/>
        <v>35.514927070315203</v>
      </c>
      <c r="F19" s="33"/>
      <c r="G19" s="8">
        <f t="shared" ca="1" si="25"/>
        <v>35.514927070315203</v>
      </c>
      <c r="H19" s="8"/>
      <c r="I19" s="8"/>
      <c r="J19" s="8"/>
      <c r="K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0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>
        <f t="shared" si="17"/>
        <v>0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0</v>
      </c>
      <c r="D20" s="254"/>
      <c r="E20" s="8">
        <f t="shared" ca="1" si="23"/>
        <v>34.671827937377877</v>
      </c>
      <c r="F20" s="33"/>
      <c r="G20" s="8">
        <f t="shared" ca="1" si="25"/>
        <v>34.671827937377877</v>
      </c>
      <c r="H20" s="8"/>
      <c r="I20" s="8"/>
      <c r="J20" s="8"/>
      <c r="K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0</v>
      </c>
      <c r="D21" s="254"/>
      <c r="E21" s="8">
        <f t="shared" ca="1" si="23"/>
        <v>35.417512910293517</v>
      </c>
      <c r="F21" s="33"/>
      <c r="G21" s="8">
        <f t="shared" ca="1" si="25"/>
        <v>35.417512910293517</v>
      </c>
      <c r="H21" s="8"/>
      <c r="I21" s="8"/>
      <c r="J21" s="8"/>
      <c r="K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71" cm="1">
        <f t="array" ref="FD21">FD20*INDEX('2025 IRP Assumptions'!$E$275:$E$298,'PV_.PX.WMV._.PTC.2032'!$B21-2023,1)/INDEX('2025 IRP Assumptions'!$E$275:$E$298,'PV_.PX.WMV._.PTC.2032'!$B21-2023-1,1)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0</v>
      </c>
      <c r="D22" s="254"/>
      <c r="E22" s="8">
        <f t="shared" ca="1" si="23"/>
        <v>36.996165498932363</v>
      </c>
      <c r="F22" s="33"/>
      <c r="G22" s="8">
        <f t="shared" ca="1" si="25"/>
        <v>36.996165498932363</v>
      </c>
      <c r="H22" s="8"/>
      <c r="I22" s="8"/>
      <c r="J22" s="8"/>
      <c r="K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71" cm="1">
        <f t="array" ref="FD22">FD21*INDEX('2025 IRP Assumptions'!$E$275:$E$298,'PV_.PX.WMV._.PTC.2032'!$B22-2023,1)/INDEX('2025 IRP Assumptions'!$E$275:$E$298,'PV_.PX.WMV._.PTC.2032'!$B22-2023-1,1)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0</v>
      </c>
      <c r="D23" s="254"/>
      <c r="E23" s="8">
        <f t="shared" ca="1" si="23"/>
        <v>21.827543225180921</v>
      </c>
      <c r="F23" s="33"/>
      <c r="G23" s="8">
        <f t="shared" ca="1" si="25"/>
        <v>21.827543225180921</v>
      </c>
      <c r="H23" s="8"/>
      <c r="I23" s="8"/>
      <c r="J23" s="8"/>
      <c r="K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71" cm="1">
        <f t="array" ref="FD23">FD22*INDEX('2025 IRP Assumptions'!$E$275:$E$298,'PV_.PX.WMV._.PTC.2032'!$B23-2023,1)/INDEX('2025 IRP Assumptions'!$E$275:$E$298,'PV_.PX.WMV._.PTC.2032'!$B23-2023-1,1)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0</v>
      </c>
      <c r="D24" s="254"/>
      <c r="E24" s="8">
        <f t="shared" ca="1" si="23"/>
        <v>25.655632385618155</v>
      </c>
      <c r="F24" s="33"/>
      <c r="G24" s="8">
        <f t="shared" ca="1" si="25"/>
        <v>25.655632385618155</v>
      </c>
      <c r="H24" s="8"/>
      <c r="I24" s="8"/>
      <c r="J24" s="8"/>
      <c r="K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71" cm="1">
        <f t="array" ref="FD24">FD23*INDEX('2025 IRP Assumptions'!$E$275:$E$298,'PV_.PX.WMV._.PTC.2032'!$B24-2023,1)/INDEX('2025 IRP Assumptions'!$E$275:$E$298,'PV_.PX.WMV._.PTC.2032'!$B24-2023-1,1)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0</v>
      </c>
      <c r="D25" s="254"/>
      <c r="E25" s="8">
        <f t="shared" ca="1" si="23"/>
        <v>27.320594641292086</v>
      </c>
      <c r="F25" s="33"/>
      <c r="G25" s="8">
        <f t="shared" ca="1" si="25"/>
        <v>27.320594641292086</v>
      </c>
      <c r="H25" s="8"/>
      <c r="I25" s="8"/>
      <c r="J25" s="8"/>
      <c r="K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71" cm="1">
        <f t="array" ref="FD25">FD24*INDEX('2025 IRP Assumptions'!$E$275:$E$298,'PV_.PX.WMV._.PTC.2032'!$B25-2023,1)/INDEX('2025 IRP Assumptions'!$E$275:$E$298,'PV_.PX.WMV._.PTC.2032'!$B25-2023-1,1)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0</v>
      </c>
      <c r="D26" s="254"/>
      <c r="E26" s="8">
        <f t="shared" ca="1" si="23"/>
        <v>29.057651929227944</v>
      </c>
      <c r="F26" s="33"/>
      <c r="G26" s="8">
        <f t="shared" ca="1" si="25"/>
        <v>29.057651929227944</v>
      </c>
      <c r="H26" s="8"/>
      <c r="I26" s="8"/>
      <c r="J26" s="8"/>
      <c r="K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71" cm="1">
        <f t="array" ref="FD26">FD25*INDEX('2025 IRP Assumptions'!$E$275:$E$298,'PV_.PX.WMV._.PTC.2032'!$B26-2023,1)/INDEX('2025 IRP Assumptions'!$E$275:$E$298,'PV_.PX.WMV._.PTC.2032'!$B26-2023-1,1)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0</v>
      </c>
      <c r="D27" s="254"/>
      <c r="E27" s="8">
        <f t="shared" ca="1" si="23"/>
        <v>30.987905149412551</v>
      </c>
      <c r="F27" s="33"/>
      <c r="G27" s="8">
        <f t="shared" ca="1" si="25"/>
        <v>30.987905149412551</v>
      </c>
      <c r="H27" s="8"/>
      <c r="I27" s="8"/>
      <c r="J27" s="8"/>
      <c r="K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71" cm="1">
        <f t="array" ref="FD27">FD26*INDEX('2025 IRP Assumptions'!$E$275:$E$298,'PV_.PX.WMV._.PTC.2032'!$B27-2023,1)/INDEX('2025 IRP Assumptions'!$E$275:$E$298,'PV_.PX.WMV._.PTC.2032'!$B27-2023-1,1)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0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34.684936374969276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34.684936374969276</v>
      </c>
      <c r="H28" s="33"/>
      <c r="I28" s="8"/>
      <c r="J28" s="152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71" cm="1">
        <f t="array" ref="FD28">FD27*INDEX('2025 IRP Assumptions'!$E$275:$E$298,'PV_.PX.WMV._.PTC.2032'!$B28-2023,1)/INDEX('2025 IRP Assumptions'!$E$275:$E$298,'PV_.PX.WMV._.PTC.2032'!$B28-2023-1,1)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0</v>
      </c>
      <c r="D29" s="254"/>
      <c r="E29" s="8">
        <f t="shared" ca="1" si="26"/>
        <v>44.732126878559036</v>
      </c>
      <c r="F29" s="33"/>
      <c r="G29" s="8">
        <f t="shared" ca="1" si="27"/>
        <v>44.732126878559036</v>
      </c>
      <c r="H29" s="33"/>
      <c r="I29" s="8"/>
      <c r="J29" s="152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71" cm="1">
        <f t="array" ref="FD29">FD28*INDEX('2025 IRP Assumptions'!$E$275:$E$298,'PV_.PX.WMV._.PTC.2032'!$B29-2023,1)/INDEX('2025 IRP Assumptions'!$E$275:$E$298,'PV_.PX.WMV._.PTC.2032'!$B29-2023-1,1)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0</v>
      </c>
      <c r="D30" s="254"/>
      <c r="E30" s="8">
        <f t="shared" ca="1" si="26"/>
        <v>45.885829044810244</v>
      </c>
      <c r="F30" s="33"/>
      <c r="G30" s="8">
        <f t="shared" ca="1" si="27"/>
        <v>45.885829044810244</v>
      </c>
      <c r="H30" s="33"/>
      <c r="I30" s="8"/>
      <c r="J30" s="152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71" cm="1">
        <f t="array" ref="FD30">FD29*INDEX('2025 IRP Assumptions'!$E$275:$E$298,'PV_.PX.WMV._.PTC.2032'!$B30-2023,1)/INDEX('2025 IRP Assumptions'!$E$275:$E$298,'PV_.PX.WMV._.PTC.2032'!$B30-2023-1,1)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0</v>
      </c>
      <c r="D31" s="254"/>
      <c r="E31" s="8">
        <f t="shared" ca="1" si="26"/>
        <v>47.896757955663922</v>
      </c>
      <c r="F31" s="33"/>
      <c r="G31" s="8">
        <f t="shared" ca="1" si="27"/>
        <v>47.896757955663922</v>
      </c>
      <c r="H31" s="33"/>
      <c r="I31" s="8"/>
      <c r="J31" s="152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71" cm="1">
        <f t="array" ref="FD31">FD30*INDEX('2025 IRP Assumptions'!$E$275:$E$298,'PV_.PX.WMV._.PTC.2032'!$B31-2023,1)/INDEX('2025 IRP Assumptions'!$E$275:$E$298,'PV_.PX.WMV._.PTC.2032'!$B31-2023-1,1)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0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49.074991956574394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49.074991956574394</v>
      </c>
      <c r="H32" s="33"/>
      <c r="I32" s="8"/>
      <c r="J32" s="9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71" cm="1">
        <f t="array" ref="FD32">FD31*INDEX('2025 IRP Assumptions'!$E$275:$E$298,'PV_.PX.WMV._.PTC.2032'!$B32-2023,1)/INDEX('2025 IRP Assumptions'!$E$275:$E$298,'PV_.PX.WMV._.PTC.2032'!$B32-2023-1,1)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Assumptions'!$E$275:$E$298,'PV_.PX.WMV._.PTC.2032'!$B33-2023,1)/INDEX('2025 IRP Assumptions'!$E$275:$E$298,'PV_.PX.WMV._.PTC.2032'!$B33-2023-1,1)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Assumptions'!$E$275:$E$298,'PV_.PX.WMV._.PTC.2032'!$B34-2023,1)/INDEX('2025 IRP Assumptions'!$E$275:$E$298,'PV_.PX.WMV._.PTC.2032'!$B34-2023-1,1)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Assumptions'!$E$275:$E$298,'PV_.PX.WMV._.PTC.2032'!$B35-2023,1)/INDEX('2025 IRP Assumptions'!$E$275:$E$298,'PV_.PX.WMV._.PTC.2032'!$B35-2023-1,1)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98"/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98"/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98"/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/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5"/>
      <c r="B41" s="345"/>
      <c r="D41" s="8"/>
      <c r="F41" s="33"/>
      <c r="H41" s="33"/>
      <c r="I41"/>
      <c r="N41" t="s">
        <v>93</v>
      </c>
      <c r="P41" s="110">
        <v>0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0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6"/>
      <c r="B45" s="346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6" t="str">
        <f>'Table 5'!A10</f>
        <v>15 Year Starting 2026</v>
      </c>
      <c r="B47" s="346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0</v>
      </c>
      <c r="D49" s="8"/>
      <c r="H49" s="33"/>
      <c r="I49"/>
    </row>
    <row r="50" spans="1:13">
      <c r="B50" s="40" t="s">
        <v>31</v>
      </c>
      <c r="E50" s="8">
        <f ca="1">'Table 5'!$C$10/'Table 5'!$F$10</f>
        <v>31.684089201822854</v>
      </c>
      <c r="G50" s="102">
        <f ca="1">'Table 5'!$G$10</f>
        <v>31.684089201822854</v>
      </c>
      <c r="H50" s="8"/>
      <c r="I50" s="8"/>
      <c r="J50" s="8"/>
      <c r="K50" s="8"/>
    </row>
    <row r="51" spans="1:13" ht="8.25" customHeight="1">
      <c r="A51" s="346"/>
      <c r="B51" s="346"/>
      <c r="E51" s="8"/>
      <c r="G51" s="57"/>
      <c r="H51" s="33"/>
    </row>
    <row r="52" spans="1:13">
      <c r="A52" s="346" t="str">
        <f>'Table 5'!A8</f>
        <v>15 Year Starting 2027</v>
      </c>
      <c r="B52" s="346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0</v>
      </c>
      <c r="D54" s="8"/>
      <c r="E54" s="8">
        <f ca="1">'Table 5'!$C$8/'Table 5'!$F$8</f>
        <v>32.208424802405446</v>
      </c>
      <c r="H54" s="33"/>
      <c r="I54"/>
    </row>
    <row r="55" spans="1:13">
      <c r="B55" s="40" t="s">
        <v>31</v>
      </c>
      <c r="E55" s="8"/>
      <c r="G55" s="102">
        <f ca="1">'Table 5'!$G$8</f>
        <v>32.208424802405446</v>
      </c>
      <c r="H55" s="33"/>
    </row>
    <row r="56" spans="1:13">
      <c r="A56" s="346"/>
      <c r="B56" s="346"/>
      <c r="E56" s="8"/>
      <c r="G56" s="57"/>
      <c r="H56" s="33"/>
    </row>
    <row r="57" spans="1:13">
      <c r="A57" s="346" t="str">
        <f>'Table 5'!A7</f>
        <v>15 Year Starting 2028</v>
      </c>
      <c r="B57" s="346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0</v>
      </c>
      <c r="D59" s="8"/>
      <c r="H59" s="33"/>
      <c r="I59"/>
    </row>
    <row r="60" spans="1:13">
      <c r="B60" s="40" t="s">
        <v>31</v>
      </c>
      <c r="E60" s="8">
        <f ca="1">'Table 5'!$C$7/'Table 5'!$F$7</f>
        <v>33.029409010779723</v>
      </c>
      <c r="G60" s="102">
        <f ca="1">'Table 5'!$G$7</f>
        <v>33.029409010779723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6"/>
      <c r="B65" s="346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$31.74/MWH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$31.68/MWH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tabSelected="1" topLeftCell="A2" zoomScaleNormal="100" workbookViewId="0">
      <selection activeCell="A7" sqref="A7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Avoided Cost Resource - 100.0 MW and 100%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27.876608382581125</v>
      </c>
      <c r="D13" s="200">
        <v>30.720241700768067</v>
      </c>
      <c r="E13" s="200">
        <v>31.224742913072017</v>
      </c>
      <c r="F13" s="200">
        <v>19.968919580153763</v>
      </c>
      <c r="G13" s="200">
        <v>15.307710895383529</v>
      </c>
      <c r="H13" s="201">
        <v>20.348164456284401</v>
      </c>
      <c r="I13" s="202">
        <v>23.693924112553255</v>
      </c>
      <c r="J13" s="200">
        <v>36.799258728202915</v>
      </c>
      <c r="K13" s="200">
        <v>42.56277959247933</v>
      </c>
      <c r="L13" s="201">
        <v>28.577264648064254</v>
      </c>
      <c r="M13" s="202">
        <v>21.135897986332299</v>
      </c>
      <c r="N13" s="200">
        <v>29.458396629228549</v>
      </c>
      <c r="O13" s="201">
        <v>34.802687925525184</v>
      </c>
    </row>
    <row r="14" spans="2:16" ht="12.75" customHeight="1">
      <c r="B14" s="153">
        <v>2027</v>
      </c>
      <c r="C14" s="203">
        <v>29.349727025465043</v>
      </c>
      <c r="D14" s="204">
        <v>37.233827318957857</v>
      </c>
      <c r="E14" s="204">
        <v>32.974845094304335</v>
      </c>
      <c r="F14" s="204">
        <v>20.878851883553384</v>
      </c>
      <c r="G14" s="204">
        <v>18.754576519055693</v>
      </c>
      <c r="H14" s="205">
        <v>20.774039822439914</v>
      </c>
      <c r="I14" s="206">
        <v>23.79823000924878</v>
      </c>
      <c r="J14" s="204">
        <v>35.695206674270167</v>
      </c>
      <c r="K14" s="204">
        <v>39.991313276354717</v>
      </c>
      <c r="L14" s="205">
        <v>29.025577058077843</v>
      </c>
      <c r="M14" s="206">
        <v>22.764557218173373</v>
      </c>
      <c r="N14" s="204">
        <v>29.810193567291613</v>
      </c>
      <c r="O14" s="205">
        <v>40.695865933745765</v>
      </c>
    </row>
    <row r="15" spans="2:16" ht="12.75" customHeight="1">
      <c r="B15" s="153">
        <v>2028</v>
      </c>
      <c r="C15" s="203">
        <v>31.307266673064298</v>
      </c>
      <c r="D15" s="204">
        <v>40.799091765945029</v>
      </c>
      <c r="E15" s="204">
        <v>35.90431776852742</v>
      </c>
      <c r="F15" s="204">
        <v>21.931845420597085</v>
      </c>
      <c r="G15" s="204">
        <v>19.240796823671189</v>
      </c>
      <c r="H15" s="205">
        <v>21.56302715072998</v>
      </c>
      <c r="I15" s="206">
        <v>23.208734659683717</v>
      </c>
      <c r="J15" s="204">
        <v>37.584744064967893</v>
      </c>
      <c r="K15" s="204">
        <v>43.023593972826859</v>
      </c>
      <c r="L15" s="205">
        <v>32.794712112610995</v>
      </c>
      <c r="M15" s="206">
        <v>22.77928253696923</v>
      </c>
      <c r="N15" s="204">
        <v>34.60126579082246</v>
      </c>
      <c r="O15" s="205">
        <v>42.797428959700312</v>
      </c>
    </row>
    <row r="16" spans="2:16" ht="12.75" customHeight="1">
      <c r="B16" s="153">
        <v>2029</v>
      </c>
      <c r="C16" s="203">
        <v>34.278585713829088</v>
      </c>
      <c r="D16" s="204">
        <v>39.469651963311868</v>
      </c>
      <c r="E16" s="204">
        <v>39.464539930550892</v>
      </c>
      <c r="F16" s="204">
        <v>26.560960404695852</v>
      </c>
      <c r="G16" s="204">
        <v>21.852992574430978</v>
      </c>
      <c r="H16" s="205">
        <v>23.205993059674519</v>
      </c>
      <c r="I16" s="206">
        <v>29.867920277305728</v>
      </c>
      <c r="J16" s="204">
        <v>42.150683596223693</v>
      </c>
      <c r="K16" s="204">
        <v>46.146583299385348</v>
      </c>
      <c r="L16" s="205">
        <v>36.637663989701345</v>
      </c>
      <c r="M16" s="206">
        <v>28.743646570601094</v>
      </c>
      <c r="N16" s="204">
        <v>36.187631077048643</v>
      </c>
      <c r="O16" s="205">
        <v>41.380291950435804</v>
      </c>
    </row>
    <row r="17" spans="2:15" ht="12.75" customHeight="1">
      <c r="B17" s="153">
        <v>2030</v>
      </c>
      <c r="C17" s="203">
        <v>34.388344493043192</v>
      </c>
      <c r="D17" s="204">
        <v>35.140513996079058</v>
      </c>
      <c r="E17" s="204">
        <v>35.954947252676973</v>
      </c>
      <c r="F17" s="204">
        <v>26.814002453554256</v>
      </c>
      <c r="G17" s="204">
        <v>16.645315653784564</v>
      </c>
      <c r="H17" s="205">
        <v>21.094982838462343</v>
      </c>
      <c r="I17" s="206">
        <v>31.23819486101204</v>
      </c>
      <c r="J17" s="204">
        <v>43.812326318901583</v>
      </c>
      <c r="K17" s="204">
        <v>47.321286379878423</v>
      </c>
      <c r="L17" s="205">
        <v>42.243494898833077</v>
      </c>
      <c r="M17" s="206">
        <v>31.137810719463097</v>
      </c>
      <c r="N17" s="204">
        <v>38.076957415693158</v>
      </c>
      <c r="O17" s="205">
        <v>43.318379453884312</v>
      </c>
    </row>
    <row r="18" spans="2:15" ht="12.75" customHeight="1">
      <c r="B18" s="153">
        <v>2031</v>
      </c>
      <c r="C18" s="203">
        <v>37.799466446310056</v>
      </c>
      <c r="D18" s="204">
        <v>42.599040121356431</v>
      </c>
      <c r="E18" s="204">
        <v>39.738905030969498</v>
      </c>
      <c r="F18" s="204">
        <v>28.665208832962303</v>
      </c>
      <c r="G18" s="204">
        <v>26.388177401580631</v>
      </c>
      <c r="H18" s="205">
        <v>24.809505444332526</v>
      </c>
      <c r="I18" s="206">
        <v>31.964175269182203</v>
      </c>
      <c r="J18" s="204">
        <v>43.25661437148554</v>
      </c>
      <c r="K18" s="204">
        <v>51.591096282166667</v>
      </c>
      <c r="L18" s="205">
        <v>43.14040919715724</v>
      </c>
      <c r="M18" s="206">
        <v>33.687529975271779</v>
      </c>
      <c r="N18" s="204">
        <v>43.056605530724205</v>
      </c>
      <c r="O18" s="205">
        <v>44.898552592517611</v>
      </c>
    </row>
    <row r="19" spans="2:15" ht="12.75" customHeight="1">
      <c r="B19" s="153">
        <v>2032</v>
      </c>
      <c r="C19" s="203">
        <v>35.459793244831602</v>
      </c>
      <c r="D19" s="204">
        <v>39.766244332971034</v>
      </c>
      <c r="E19" s="204">
        <v>38.581512436697572</v>
      </c>
      <c r="F19" s="204">
        <v>27.036758245020625</v>
      </c>
      <c r="G19" s="204">
        <v>21.149519032428241</v>
      </c>
      <c r="H19" s="205">
        <v>22.715540426948223</v>
      </c>
      <c r="I19" s="206">
        <v>27.36732560851366</v>
      </c>
      <c r="J19" s="204">
        <v>44.373391668370253</v>
      </c>
      <c r="K19" s="204">
        <v>49.816490376722783</v>
      </c>
      <c r="L19" s="205">
        <v>39.784991679151368</v>
      </c>
      <c r="M19" s="206">
        <v>24.289956671511529</v>
      </c>
      <c r="N19" s="204">
        <v>45.685558051407803</v>
      </c>
      <c r="O19" s="205">
        <v>45.549283308329763</v>
      </c>
    </row>
    <row r="20" spans="2:15" ht="12.75" customHeight="1">
      <c r="B20" s="153">
        <v>2033</v>
      </c>
      <c r="C20" s="203">
        <v>34.637468327542301</v>
      </c>
      <c r="D20" s="204">
        <v>38.493604937467325</v>
      </c>
      <c r="E20" s="204">
        <v>40.527231172746475</v>
      </c>
      <c r="F20" s="204">
        <v>25.314009245893267</v>
      </c>
      <c r="G20" s="204">
        <v>18.80156262586388</v>
      </c>
      <c r="H20" s="205">
        <v>22.647630587864153</v>
      </c>
      <c r="I20" s="206">
        <v>25.869982067832503</v>
      </c>
      <c r="J20" s="204">
        <v>42.400463820292352</v>
      </c>
      <c r="K20" s="204">
        <v>48.963600607039254</v>
      </c>
      <c r="L20" s="205">
        <v>41.391692138243243</v>
      </c>
      <c r="M20" s="206">
        <v>22.084210407412236</v>
      </c>
      <c r="N20" s="204">
        <v>42.633600270634815</v>
      </c>
      <c r="O20" s="205">
        <v>47.17872591754081</v>
      </c>
    </row>
    <row r="21" spans="2:15" ht="12.75" customHeight="1">
      <c r="B21" s="153">
        <v>2034</v>
      </c>
      <c r="C21" s="203">
        <v>35.383679423579942</v>
      </c>
      <c r="D21" s="204">
        <v>37.516297076619246</v>
      </c>
      <c r="E21" s="204">
        <v>40.364423775588754</v>
      </c>
      <c r="F21" s="204">
        <v>24.727674330056534</v>
      </c>
      <c r="G21" s="204">
        <v>16.609189039369085</v>
      </c>
      <c r="H21" s="205">
        <v>24.703179774062853</v>
      </c>
      <c r="I21" s="206">
        <v>27.15160850912293</v>
      </c>
      <c r="J21" s="204">
        <v>44.602215786805516</v>
      </c>
      <c r="K21" s="204">
        <v>50.909910963305414</v>
      </c>
      <c r="L21" s="205">
        <v>43.039044094698461</v>
      </c>
      <c r="M21" s="206">
        <v>23.065082882899869</v>
      </c>
      <c r="N21" s="204">
        <v>44.74059825748251</v>
      </c>
      <c r="O21" s="205">
        <v>47.732902074007342</v>
      </c>
    </row>
    <row r="22" spans="2:15" ht="12.75" customHeight="1">
      <c r="B22" s="153">
        <v>2035</v>
      </c>
      <c r="C22" s="203">
        <v>36.961769935826325</v>
      </c>
      <c r="D22" s="204">
        <v>39.96656881453125</v>
      </c>
      <c r="E22" s="204">
        <v>44.419336221539083</v>
      </c>
      <c r="F22" s="204">
        <v>28.087076636733379</v>
      </c>
      <c r="G22" s="204">
        <v>18.18992165584152</v>
      </c>
      <c r="H22" s="205">
        <v>26.24398790386617</v>
      </c>
      <c r="I22" s="206">
        <v>29.013463202953265</v>
      </c>
      <c r="J22" s="204">
        <v>45.599560843309646</v>
      </c>
      <c r="K22" s="204">
        <v>48.778689370629465</v>
      </c>
      <c r="L22" s="205">
        <v>44.668092247403266</v>
      </c>
      <c r="M22" s="206">
        <v>25.250983798066915</v>
      </c>
      <c r="N22" s="204">
        <v>44.566037559450074</v>
      </c>
      <c r="O22" s="205">
        <v>49.516150469565517</v>
      </c>
    </row>
    <row r="23" spans="2:15" ht="12.75" customHeight="1">
      <c r="B23" s="153">
        <v>2036</v>
      </c>
      <c r="C23" s="203">
        <v>21.798943401958603</v>
      </c>
      <c r="D23" s="204">
        <v>19.417297104455528</v>
      </c>
      <c r="E23" s="204">
        <v>33.449678768528813</v>
      </c>
      <c r="F23" s="204">
        <v>12.674506156552095</v>
      </c>
      <c r="G23" s="204">
        <v>5.2099799242270013</v>
      </c>
      <c r="H23" s="205">
        <v>11.370812907553827</v>
      </c>
      <c r="I23" s="206">
        <v>16.303803918308809</v>
      </c>
      <c r="J23" s="204">
        <v>34.403428732502917</v>
      </c>
      <c r="K23" s="204">
        <v>39.590608821659792</v>
      </c>
      <c r="L23" s="205">
        <v>33.51796965196425</v>
      </c>
      <c r="M23" s="206">
        <v>10.558891305106915</v>
      </c>
      <c r="N23" s="204">
        <v>18.713053094373109</v>
      </c>
      <c r="O23" s="205">
        <v>27.032711051610463</v>
      </c>
    </row>
    <row r="24" spans="2:15" ht="12.75" customHeight="1">
      <c r="B24" s="153">
        <v>2037</v>
      </c>
      <c r="C24" s="203">
        <v>25.644151267685459</v>
      </c>
      <c r="D24" s="204">
        <v>29.492419271676528</v>
      </c>
      <c r="E24" s="204">
        <v>29.339670451969972</v>
      </c>
      <c r="F24" s="204">
        <v>19.420309086966959</v>
      </c>
      <c r="G24" s="204">
        <v>10.106933808104966</v>
      </c>
      <c r="H24" s="205">
        <v>14.991616437188199</v>
      </c>
      <c r="I24" s="206">
        <v>16.199095218146894</v>
      </c>
      <c r="J24" s="204">
        <v>36.316285888225011</v>
      </c>
      <c r="K24" s="204">
        <v>42.7072197788236</v>
      </c>
      <c r="L24" s="205">
        <v>35.4767774333761</v>
      </c>
      <c r="M24" s="206">
        <v>8.9648839722048574</v>
      </c>
      <c r="N24" s="204">
        <v>35.19195160385506</v>
      </c>
      <c r="O24" s="205">
        <v>29.834759313010888</v>
      </c>
    </row>
    <row r="25" spans="2:15" ht="12.75" customHeight="1">
      <c r="B25" s="153">
        <v>2038</v>
      </c>
      <c r="C25" s="203">
        <v>27.284406456784669</v>
      </c>
      <c r="D25" s="204">
        <v>29.64694091909702</v>
      </c>
      <c r="E25" s="204">
        <v>29.031098283809079</v>
      </c>
      <c r="F25" s="204">
        <v>19.682580427140035</v>
      </c>
      <c r="G25" s="204">
        <v>9.6397084860562039</v>
      </c>
      <c r="H25" s="205">
        <v>14.266930990828163</v>
      </c>
      <c r="I25" s="206">
        <v>17.889707898294443</v>
      </c>
      <c r="J25" s="204">
        <v>41.684167073298561</v>
      </c>
      <c r="K25" s="204">
        <v>42.218580875124324</v>
      </c>
      <c r="L25" s="205">
        <v>39.356761677535864</v>
      </c>
      <c r="M25" s="206">
        <v>9.4617747357633863</v>
      </c>
      <c r="N25" s="204">
        <v>34.382827224978321</v>
      </c>
      <c r="O25" s="205">
        <v>40.49309380194245</v>
      </c>
    </row>
    <row r="26" spans="2:15" ht="12.75" customHeight="1">
      <c r="B26" s="153">
        <v>2039</v>
      </c>
      <c r="C26" s="203">
        <v>29.019656984854631</v>
      </c>
      <c r="D26" s="204">
        <v>30.190222069393382</v>
      </c>
      <c r="E26" s="204">
        <v>36.278017337017232</v>
      </c>
      <c r="F26" s="204">
        <v>20.600296604189165</v>
      </c>
      <c r="G26" s="204">
        <v>9.6125868790679512</v>
      </c>
      <c r="H26" s="205">
        <v>18.032815105975569</v>
      </c>
      <c r="I26" s="206">
        <v>18.170296421306475</v>
      </c>
      <c r="J26" s="204">
        <v>40.477953388549444</v>
      </c>
      <c r="K26" s="204">
        <v>46.985048805753877</v>
      </c>
      <c r="L26" s="205">
        <v>40.421538274726622</v>
      </c>
      <c r="M26" s="206">
        <v>9.5978782249114118</v>
      </c>
      <c r="N26" s="204">
        <v>35.739767306766325</v>
      </c>
      <c r="O26" s="205">
        <v>42.887811681088351</v>
      </c>
    </row>
    <row r="27" spans="2:15" ht="12.75" customHeight="1">
      <c r="B27" s="153">
        <v>2040</v>
      </c>
      <c r="C27" s="203">
        <v>30.872706821375935</v>
      </c>
      <c r="D27" s="204">
        <v>30.940322065686416</v>
      </c>
      <c r="E27" s="204">
        <v>37.689646755719274</v>
      </c>
      <c r="F27" s="204">
        <v>22.181465565289368</v>
      </c>
      <c r="G27" s="204">
        <v>8.2020988061416986</v>
      </c>
      <c r="H27" s="205">
        <v>16.60293457793296</v>
      </c>
      <c r="I27" s="206">
        <v>16.568280292860436</v>
      </c>
      <c r="J27" s="204">
        <v>46.346045274768166</v>
      </c>
      <c r="K27" s="204">
        <v>48.193345743577225</v>
      </c>
      <c r="L27" s="205">
        <v>43.134253086899911</v>
      </c>
      <c r="M27" s="206">
        <v>16.781044782053733</v>
      </c>
      <c r="N27" s="204">
        <v>32.948687949619547</v>
      </c>
      <c r="O27" s="205">
        <v>51.954000852094929</v>
      </c>
    </row>
    <row r="28" spans="2:15" ht="12.75" customHeight="1">
      <c r="B28" s="153">
        <v>2041</v>
      </c>
      <c r="C28" s="203">
        <v>34.630227807073368</v>
      </c>
      <c r="D28" s="204">
        <v>35.800459672400201</v>
      </c>
      <c r="E28" s="204">
        <v>39.308465507574844</v>
      </c>
      <c r="F28" s="204">
        <v>24.324788879764508</v>
      </c>
      <c r="G28" s="204">
        <v>13.846613068747805</v>
      </c>
      <c r="H28" s="205">
        <v>13.704070466497328</v>
      </c>
      <c r="I28" s="206">
        <v>26.954883872258506</v>
      </c>
      <c r="J28" s="204">
        <v>48.245020116540964</v>
      </c>
      <c r="K28" s="204">
        <v>49.279196292998542</v>
      </c>
      <c r="L28" s="205">
        <v>45.101234582561901</v>
      </c>
      <c r="M28" s="206">
        <v>24.818552352224543</v>
      </c>
      <c r="N28" s="204">
        <v>40.279452266394557</v>
      </c>
      <c r="O28" s="205">
        <v>54.598855089019359</v>
      </c>
    </row>
    <row r="29" spans="2:15" ht="12.75" customHeight="1">
      <c r="B29" s="153">
        <v>2042</v>
      </c>
      <c r="C29" s="203">
        <v>44.694272471461197</v>
      </c>
      <c r="D29" s="204">
        <v>54.031923082378441</v>
      </c>
      <c r="E29" s="204">
        <v>46.367540889526126</v>
      </c>
      <c r="F29" s="204">
        <v>37.573011967545682</v>
      </c>
      <c r="G29" s="204">
        <v>29.518401489466033</v>
      </c>
      <c r="H29" s="205">
        <v>23.696091509298991</v>
      </c>
      <c r="I29" s="206">
        <v>41.300778797898893</v>
      </c>
      <c r="J29" s="204">
        <v>49.866582157140925</v>
      </c>
      <c r="K29" s="204">
        <v>58.701617147012314</v>
      </c>
      <c r="L29" s="205">
        <v>52.797726148682059</v>
      </c>
      <c r="M29" s="206">
        <v>25.784943104461892</v>
      </c>
      <c r="N29" s="204">
        <v>58.910122391840055</v>
      </c>
      <c r="O29" s="205">
        <v>58.511131062184489</v>
      </c>
    </row>
    <row r="30" spans="2:15" ht="12.75" customHeight="1">
      <c r="B30" s="154">
        <v>2043</v>
      </c>
      <c r="C30" s="207">
        <v>45.836701905185983</v>
      </c>
      <c r="D30" s="208">
        <v>55.988662123450844</v>
      </c>
      <c r="E30" s="208">
        <v>49.233063905112871</v>
      </c>
      <c r="F30" s="208">
        <v>41.99275321047292</v>
      </c>
      <c r="G30" s="208">
        <v>25.357544917312833</v>
      </c>
      <c r="H30" s="209">
        <v>27.572117420157557</v>
      </c>
      <c r="I30" s="210">
        <v>40.110393245470426</v>
      </c>
      <c r="J30" s="208">
        <v>49.844331420390517</v>
      </c>
      <c r="K30" s="208">
        <v>62.079957517222887</v>
      </c>
      <c r="L30" s="209">
        <v>49.822225511916763</v>
      </c>
      <c r="M30" s="210">
        <v>23.275104155470792</v>
      </c>
      <c r="N30" s="208">
        <v>61.698161886674328</v>
      </c>
      <c r="O30" s="209">
        <v>63.768107868039202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tabSelected="1" view="pageBreakPreview" topLeftCell="A2" zoomScale="60" zoomScaleNormal="100" workbookViewId="0">
      <selection activeCell="A7" sqref="A7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Avoided Cost Resource - 100.0 MW and 100% CF</v>
      </c>
      <c r="C5" s="1"/>
      <c r="D5" s="1"/>
      <c r="H5" s="49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4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4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4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4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4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4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4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4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4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4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4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4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4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4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4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4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4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4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4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4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4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4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4">
        <f t="shared" ref="M341:M343" si="14"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4">
        <f t="shared" si="14"/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4">
        <f t="shared" si="14"/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4">
        <f t="shared" ref="M344:M365" si="15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4">
        <f t="shared" si="15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4">
        <f t="shared" si="15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4">
        <f t="shared" si="15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4">
        <f t="shared" si="15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4">
        <f t="shared" si="15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4">
        <f t="shared" si="15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4">
        <f t="shared" si="15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4">
        <f t="shared" si="15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4">
        <f t="shared" si="15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4">
        <f t="shared" si="15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4">
        <f t="shared" si="15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4">
        <f t="shared" si="15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4">
        <f t="shared" si="15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4">
        <f t="shared" si="15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4">
        <f t="shared" si="15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4">
        <f t="shared" si="15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4">
        <f t="shared" si="15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4">
        <f t="shared" si="15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4">
        <f t="shared" si="15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C367"/>
  <sheetViews>
    <sheetView tabSelected="1" view="pageBreakPreview" topLeftCell="A2" zoomScale="60" zoomScaleNormal="90" workbookViewId="0">
      <selection activeCell="A7" sqref="A7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Avoided Cost Resource - 100.0 MW and 100% CF</v>
      </c>
      <c r="C4" s="211"/>
      <c r="D4" s="211"/>
      <c r="E4" s="211"/>
      <c r="F4" s="211"/>
      <c r="G4" s="211"/>
      <c r="K4" s="97">
        <f>MIN(K13:K24)</f>
        <v>46023</v>
      </c>
      <c r="M4" s="213" t="s">
        <v>301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100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282278705.90115207</v>
      </c>
      <c r="D7" s="217">
        <f ca="1">NPV($K$10,INDIRECT("d"&amp;$Q$5&amp;":d"&amp;$Q$6))</f>
        <v>0</v>
      </c>
      <c r="E7" s="217">
        <f ca="1">NPV($K$10,INDIRECT("e"&amp;$Q$5&amp;":e"&amp;$Q$6))</f>
        <v>282278705.90115207</v>
      </c>
      <c r="F7" s="218">
        <f ca="1">NPV($K$10,INDIRECT("f"&amp;$Q$5&amp;":f"&amp;$Q$6))</f>
        <v>8546283.8832213283</v>
      </c>
      <c r="G7" s="219">
        <f ca="1">($C7+D7)/$F7</f>
        <v>33.029409010779723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275249188.47807789</v>
      </c>
      <c r="D8" s="217">
        <f ca="1">NPV($K$10,INDIRECT("d"&amp;$R$5&amp;":d"&amp;$R$6))</f>
        <v>0</v>
      </c>
      <c r="E8" s="217">
        <f ca="1">NPV($K$10,INDIRECT("e"&amp;$R$5&amp;":e"&amp;$R$6))</f>
        <v>275249188.47807789</v>
      </c>
      <c r="F8" s="218">
        <f ca="1">NPV($K$10,INDIRECT("f"&amp;$R$5&amp;":f"&amp;$R$6))</f>
        <v>8545875.5020370092</v>
      </c>
      <c r="G8" s="219">
        <f ca="1">($C8+D8)/$F8</f>
        <v>32.208424802405446</v>
      </c>
      <c r="M8" s="220">
        <f ca="1">ROUNDUP(SUM(OFFSET(F12,MATCH(K5,B13:B24,0),0,12))/(EDATE(K5,12)-K5)/24/Study_MW,4)</f>
        <v>1</v>
      </c>
      <c r="N8" s="221" t="s">
        <v>33</v>
      </c>
      <c r="AB8" s="212" t="s">
        <v>299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340</v>
      </c>
    </row>
    <row r="10" spans="1:29">
      <c r="A10" s="216" t="str">
        <f>S4</f>
        <v>15 Year Starting 2026</v>
      </c>
      <c r="C10" s="217">
        <f ca="1">NPV($K$10,INDIRECT("C"&amp;$S$5&amp;":C"&amp;$S$6))</f>
        <v>270756118.53892446</v>
      </c>
      <c r="D10" s="217">
        <f ca="1">NPV($K$10,INDIRECT("d"&amp;$S$5&amp;":d"&amp;$S$6))</f>
        <v>0</v>
      </c>
      <c r="E10" s="217">
        <f ca="1">NPV($K$10,INDIRECT("e"&amp;$S$5&amp;":e"&amp;$S$6))</f>
        <v>270756118.53892446</v>
      </c>
      <c r="F10" s="218">
        <f ca="1">NPV($K$10,INDIRECT("f"&amp;$S$5&amp;":f"&amp;$S$6))</f>
        <v>8545491.6129748579</v>
      </c>
      <c r="G10" s="219">
        <f ca="1">($C10+D10)/$F10</f>
        <v>31.684089201822854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300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100.0% CF</v>
      </c>
      <c r="E12" s="230" t="s">
        <v>47</v>
      </c>
      <c r="F12" s="228" t="s">
        <v>44</v>
      </c>
      <c r="G12" s="229" t="str">
        <f>D12</f>
        <v>100.0%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344">
        <v>46023</v>
      </c>
      <c r="C13" s="338">
        <v>2285585.9825371443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2285585.9825371443</v>
      </c>
      <c r="F13" s="340">
        <v>74400</v>
      </c>
      <c r="G13" s="235">
        <f t="shared" ref="G13" si="2">IF(ISNUMBER($F13),E13/$F13,"")</f>
        <v>30.720241700768067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2098302.7237584391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2098302.7237584391</v>
      </c>
      <c r="F14" s="342">
        <v>67199.999999999985</v>
      </c>
      <c r="G14" s="239">
        <f t="shared" ref="G14:G77" si="7">IF(ISNUMBER($F14),E14/$F14,"")</f>
        <v>31.224742913072017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340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1485687.61676344</v>
      </c>
      <c r="D15" s="234">
        <f>IF(ISNUMBER($F15),VLOOKUP($J15,'Table 1'!$B$13:$G$40,2,FALSE)/12*1000*Study_MW,"")</f>
        <v>0</v>
      </c>
      <c r="E15" s="234">
        <f t="shared" si="6"/>
        <v>1485687.61676344</v>
      </c>
      <c r="F15" s="342">
        <v>74400</v>
      </c>
      <c r="G15" s="239">
        <f t="shared" si="7"/>
        <v>19.968919580153763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1102155.1844676142</v>
      </c>
      <c r="D16" s="234">
        <f>IF(ISNUMBER($F16),VLOOKUP($J16,'Table 1'!$B$13:$G$40,2,FALSE)/12*1000*Study_MW,"")</f>
        <v>0</v>
      </c>
      <c r="E16" s="234">
        <f t="shared" si="6"/>
        <v>1102155.1844676142</v>
      </c>
      <c r="F16" s="342">
        <v>72000</v>
      </c>
      <c r="G16" s="239">
        <f t="shared" si="7"/>
        <v>15.307710895383529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24436531.534044068</v>
      </c>
      <c r="N16" s="97">
        <f>SUMIF($J$13:$J$264,L16,$D$13:$D$264)</f>
        <v>0</v>
      </c>
      <c r="O16" s="97">
        <f t="shared" ref="O16:O25" si="11">SUMIF($J$13:$J$264,L16,$F$13:$F$264)</f>
        <v>876000</v>
      </c>
      <c r="P16" s="242">
        <f t="shared" ref="P16:P25" si="12">(M16+N16)/O16</f>
        <v>27.895583942972682</v>
      </c>
      <c r="Q16" s="243">
        <f>M16/O16</f>
        <v>27.895583942972682</v>
      </c>
      <c r="R16" s="243">
        <f>IFERROR(N16/O16,0)</f>
        <v>0</v>
      </c>
      <c r="S16" s="97">
        <f t="shared" ref="S16:S41" si="13">SUMIFS($C$13:$C$276,$J$13:$J$276,L16,$V$12:$V$275,"Summer")</f>
        <v>9668061.2418232188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1513903.4355475595</v>
      </c>
      <c r="D17" s="234">
        <f>IF(ISNUMBER($F17),VLOOKUP($J17,'Table 1'!$B$13:$G$40,2,FALSE)/12*1000*Study_MW,"")</f>
        <v>0</v>
      </c>
      <c r="E17" s="234">
        <f t="shared" si="6"/>
        <v>1513903.4355475595</v>
      </c>
      <c r="F17" s="342">
        <v>74400</v>
      </c>
      <c r="G17" s="239">
        <f t="shared" si="7"/>
        <v>20.348164456284401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25737591.607687417</v>
      </c>
      <c r="N17" s="97">
        <f t="shared" ref="N17:N36" si="14">SUMIF($J$13:$J$264,L17,$D$13:$D$264)</f>
        <v>0</v>
      </c>
      <c r="O17" s="97">
        <f t="shared" si="11"/>
        <v>876000</v>
      </c>
      <c r="P17" s="242">
        <f t="shared" si="12"/>
        <v>29.380812337542714</v>
      </c>
      <c r="Q17" s="243">
        <f t="shared" ref="Q17:Q33" si="15">M17/O17</f>
        <v>29.380812337542714</v>
      </c>
      <c r="R17" s="243">
        <f t="shared" ref="R17:R33" si="16">IFERROR(N17/O17,0)</f>
        <v>0</v>
      </c>
      <c r="S17" s="97">
        <f t="shared" si="13"/>
        <v>9434391.1931740083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1705962.5361038344</v>
      </c>
      <c r="D18" s="234">
        <f>IF(ISNUMBER($F18),VLOOKUP($J18,'Table 1'!$B$13:$G$40,2,FALSE)/12*1000*Study_MW,"")</f>
        <v>0</v>
      </c>
      <c r="E18" s="234">
        <f t="shared" si="6"/>
        <v>1705962.5361038344</v>
      </c>
      <c r="F18" s="342">
        <v>72000</v>
      </c>
      <c r="G18" s="239">
        <f t="shared" si="7"/>
        <v>23.693924112553255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27555455.824595455</v>
      </c>
      <c r="N18" s="97">
        <f t="shared" si="14"/>
        <v>0</v>
      </c>
      <c r="O18" s="97">
        <f t="shared" si="11"/>
        <v>878400</v>
      </c>
      <c r="P18" s="242">
        <f t="shared" si="12"/>
        <v>31.370054445122332</v>
      </c>
      <c r="Q18" s="243">
        <f t="shared" si="15"/>
        <v>31.370054445122332</v>
      </c>
      <c r="R18" s="243">
        <f t="shared" si="16"/>
        <v>0</v>
      </c>
      <c r="S18" s="97">
        <f t="shared" si="13"/>
        <v>10029508.517617149</v>
      </c>
      <c r="U18" s="97">
        <f t="shared" si="17"/>
        <v>0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2737864.8493782966</v>
      </c>
      <c r="D19" s="234">
        <f>IF(ISNUMBER($F19),VLOOKUP($J19,'Table 1'!$B$13:$G$40,2,FALSE)/12*1000*Study_MW,"")</f>
        <v>0</v>
      </c>
      <c r="E19" s="234">
        <f t="shared" si="6"/>
        <v>2737864.8493782966</v>
      </c>
      <c r="F19" s="342">
        <v>74400</v>
      </c>
      <c r="G19" s="239">
        <f t="shared" si="7"/>
        <v>36.799258728202915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30045085.180282075</v>
      </c>
      <c r="N19" s="97">
        <f t="shared" si="14"/>
        <v>0</v>
      </c>
      <c r="O19" s="97">
        <f t="shared" si="11"/>
        <v>876000</v>
      </c>
      <c r="P19" s="242">
        <f t="shared" si="12"/>
        <v>34.298042443244377</v>
      </c>
      <c r="Q19" s="243">
        <f t="shared" si="15"/>
        <v>34.298042443244377</v>
      </c>
      <c r="R19" s="243">
        <f t="shared" si="16"/>
        <v>0</v>
      </c>
      <c r="S19" s="97">
        <f t="shared" si="13"/>
        <v>11357718.724257823</v>
      </c>
      <c r="U19" s="97">
        <f t="shared" si="17"/>
        <v>0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3166670.8016804624</v>
      </c>
      <c r="D20" s="234">
        <f>IF(ISNUMBER($F20),VLOOKUP($J20,'Table 1'!$B$13:$G$40,2,FALSE)/12*1000*Study_MW,"")</f>
        <v>0</v>
      </c>
      <c r="E20" s="234">
        <f t="shared" si="6"/>
        <v>3166670.8016804624</v>
      </c>
      <c r="F20" s="342">
        <v>74400</v>
      </c>
      <c r="G20" s="239">
        <f t="shared" si="7"/>
        <v>42.56277959247933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30145621.859811734</v>
      </c>
      <c r="N20" s="97">
        <f t="shared" si="14"/>
        <v>0</v>
      </c>
      <c r="O20" s="97">
        <f t="shared" si="11"/>
        <v>876000</v>
      </c>
      <c r="P20" s="242">
        <f t="shared" si="12"/>
        <v>34.412810342250836</v>
      </c>
      <c r="Q20" s="243">
        <f t="shared" si="15"/>
        <v>34.412810342250836</v>
      </c>
      <c r="R20" s="243">
        <f t="shared" si="16"/>
        <v>0</v>
      </c>
      <c r="S20" s="97">
        <f t="shared" si="13"/>
        <v>12071022.447498081</v>
      </c>
      <c r="U20" s="97">
        <f t="shared" si="17"/>
        <v>0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2057563.0546606262</v>
      </c>
      <c r="D21" s="234">
        <f>IF(ISNUMBER($F21),VLOOKUP($J21,'Table 1'!$B$13:$G$40,2,FALSE)/12*1000*Study_MW,"")</f>
        <v>0</v>
      </c>
      <c r="E21" s="234">
        <f t="shared" si="6"/>
        <v>2057563.0546606262</v>
      </c>
      <c r="F21" s="342">
        <v>72000</v>
      </c>
      <c r="G21" s="239">
        <f t="shared" si="7"/>
        <v>28.577264648064254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33129370.413718443</v>
      </c>
      <c r="N21" s="97">
        <f t="shared" si="14"/>
        <v>0</v>
      </c>
      <c r="O21" s="97">
        <f t="shared" si="11"/>
        <v>876000</v>
      </c>
      <c r="P21" s="242">
        <f t="shared" si="12"/>
        <v>37.818915997395486</v>
      </c>
      <c r="Q21" s="243">
        <f t="shared" si="15"/>
        <v>37.818915997395486</v>
      </c>
      <c r="R21" s="243">
        <f t="shared" si="16"/>
        <v>0</v>
      </c>
      <c r="S21" s="97">
        <f t="shared" si="13"/>
        <v>12464199.754208164</v>
      </c>
      <c r="U21" s="97">
        <f t="shared" si="17"/>
        <v>0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1572510.810183123</v>
      </c>
      <c r="D22" s="234">
        <f>IF(ISNUMBER($F22),VLOOKUP($J22,'Table 1'!$B$13:$G$40,2,FALSE)/12*1000*Study_MW,"")</f>
        <v>0</v>
      </c>
      <c r="E22" s="234">
        <f t="shared" si="6"/>
        <v>1572510.810183123</v>
      </c>
      <c r="F22" s="342">
        <v>74400</v>
      </c>
      <c r="G22" s="239">
        <f t="shared" si="7"/>
        <v>21.135897986332299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31196311.938564874</v>
      </c>
      <c r="N22" s="97">
        <f t="shared" si="14"/>
        <v>0</v>
      </c>
      <c r="O22" s="97">
        <f t="shared" si="11"/>
        <v>878400</v>
      </c>
      <c r="P22" s="242">
        <f t="shared" si="12"/>
        <v>35.514927070315203</v>
      </c>
      <c r="Q22" s="243">
        <f t="shared" si="15"/>
        <v>35.514927070315203</v>
      </c>
      <c r="R22" s="243">
        <f t="shared" si="16"/>
        <v>0</v>
      </c>
      <c r="S22" s="97">
        <f t="shared" si="13"/>
        <v>11842694.068866802</v>
      </c>
      <c r="U22" s="97">
        <f t="shared" si="17"/>
        <v>0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2121004.5573044554</v>
      </c>
      <c r="D23" s="234">
        <f>IF(ISNUMBER($F23),VLOOKUP($J23,'Table 1'!$B$13:$G$40,2,FALSE)/12*1000*Study_MW,"")</f>
        <v>0</v>
      </c>
      <c r="E23" s="234">
        <f t="shared" si="6"/>
        <v>2121004.5573044554</v>
      </c>
      <c r="F23" s="342">
        <v>72000</v>
      </c>
      <c r="G23" s="239">
        <f t="shared" si="7"/>
        <v>29.458396629228549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30372521.273143023</v>
      </c>
      <c r="N23" s="97">
        <f t="shared" si="14"/>
        <v>0</v>
      </c>
      <c r="O23" s="97">
        <f t="shared" si="11"/>
        <v>876000</v>
      </c>
      <c r="P23" s="242">
        <f t="shared" si="12"/>
        <v>34.671827937377877</v>
      </c>
      <c r="Q23" s="243">
        <f t="shared" si="15"/>
        <v>34.671827937377877</v>
      </c>
      <c r="R23" s="243">
        <f t="shared" si="16"/>
        <v>0</v>
      </c>
      <c r="S23" s="97">
        <f t="shared" si="13"/>
        <v>11640326.936230926</v>
      </c>
      <c r="T23" s="36"/>
      <c r="U23" s="97">
        <f t="shared" si="17"/>
        <v>0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2589319.9816590738</v>
      </c>
      <c r="D24" s="245">
        <f>IF(ISNUMBER($F24),VLOOKUP($J24,'Table 1'!$B$13:$G$40,2,FALSE)/12*1000*Study_MW,"")</f>
        <v>0</v>
      </c>
      <c r="E24" s="245">
        <f t="shared" si="6"/>
        <v>2589319.9816590738</v>
      </c>
      <c r="F24" s="343">
        <v>74400.000000000015</v>
      </c>
      <c r="G24" s="246">
        <f t="shared" si="7"/>
        <v>34.802687925525177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31025741.309417121</v>
      </c>
      <c r="N24" s="97">
        <f t="shared" si="14"/>
        <v>0</v>
      </c>
      <c r="O24" s="97">
        <f t="shared" si="11"/>
        <v>876000</v>
      </c>
      <c r="P24" s="242">
        <f t="shared" si="12"/>
        <v>35.417512910293517</v>
      </c>
      <c r="Q24" s="243">
        <f t="shared" si="15"/>
        <v>35.417512910293517</v>
      </c>
      <c r="R24" s="243">
        <f t="shared" si="16"/>
        <v>0</v>
      </c>
      <c r="S24" s="97">
        <f t="shared" si="13"/>
        <v>12159829.217683394</v>
      </c>
      <c r="U24" s="97">
        <f t="shared" si="17"/>
        <v>0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2770196.7525304644</v>
      </c>
      <c r="D25" s="233">
        <f>IF(ISNUMBER($F25),VLOOKUP($J25,'Table 1'!$B$13:$G$40,2,FALSE)/12*1000*Study_MW,"")</f>
        <v>0</v>
      </c>
      <c r="E25" s="233">
        <f t="shared" si="6"/>
        <v>2770196.7525304644</v>
      </c>
      <c r="F25" s="338">
        <v>74400</v>
      </c>
      <c r="G25" s="235">
        <f t="shared" si="7"/>
        <v>37.233827318957857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32408640.977064747</v>
      </c>
      <c r="N25" s="97">
        <f t="shared" si="14"/>
        <v>0</v>
      </c>
      <c r="O25" s="97">
        <f t="shared" si="11"/>
        <v>876000</v>
      </c>
      <c r="P25" s="242">
        <f t="shared" si="12"/>
        <v>36.996165498932363</v>
      </c>
      <c r="Q25" s="243">
        <f t="shared" si="15"/>
        <v>36.996165498932363</v>
      </c>
      <c r="R25" s="243">
        <f t="shared" si="16"/>
        <v>0</v>
      </c>
      <c r="S25" s="97">
        <f t="shared" si="13"/>
        <v>12326813.80834274</v>
      </c>
      <c r="U25" s="97">
        <f t="shared" si="17"/>
        <v>0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2215909.5903372508</v>
      </c>
      <c r="D26" s="234">
        <f>IF(ISNUMBER($F26),VLOOKUP($J26,'Table 1'!$B$13:$G$40,2,FALSE)/12*1000*Study_MW,"")</f>
        <v>0</v>
      </c>
      <c r="E26" s="234">
        <f t="shared" si="6"/>
        <v>2215909.5903372508</v>
      </c>
      <c r="F26" s="342">
        <v>67199.999999999985</v>
      </c>
      <c r="G26" s="239">
        <f t="shared" si="7"/>
        <v>32.974845094304335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19173313.96899892</v>
      </c>
      <c r="N26" s="97">
        <f t="shared" si="14"/>
        <v>0</v>
      </c>
      <c r="O26" s="97">
        <f>SUMIF($J$13:$J$264,L26,$F$13:$F$264)</f>
        <v>878400</v>
      </c>
      <c r="P26" s="242">
        <f>(M26+N26)/O26</f>
        <v>21.827543225180921</v>
      </c>
      <c r="Q26" s="243">
        <f t="shared" si="15"/>
        <v>21.827543225180921</v>
      </c>
      <c r="R26" s="243">
        <f t="shared" si="16"/>
        <v>0</v>
      </c>
      <c r="S26" s="97">
        <f t="shared" si="13"/>
        <v>9092324.091089366</v>
      </c>
      <c r="U26" s="97">
        <f t="shared" si="17"/>
        <v>0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1553386.5801363718</v>
      </c>
      <c r="D27" s="234">
        <f>IF(ISNUMBER($F27),VLOOKUP($J27,'Table 1'!$B$13:$G$40,2,FALSE)/12*1000*Study_MW,"")</f>
        <v>0</v>
      </c>
      <c r="E27" s="234">
        <f t="shared" si="6"/>
        <v>1553386.5801363718</v>
      </c>
      <c r="F27" s="342">
        <v>74400</v>
      </c>
      <c r="G27" s="239">
        <f t="shared" si="7"/>
        <v>20.878851883553384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22474333.969801504</v>
      </c>
      <c r="N27" s="97">
        <f t="shared" si="14"/>
        <v>0</v>
      </c>
      <c r="O27" s="97">
        <f t="shared" ref="O27:O31" si="22">SUMIF($J$13:$J$264,L27,$F$13:$F$264)</f>
        <v>876000</v>
      </c>
      <c r="P27" s="242">
        <f t="shared" ref="P27:P31" si="23">(M27+N27)/O27</f>
        <v>25.655632385618155</v>
      </c>
      <c r="Q27" s="243">
        <f t="shared" si="15"/>
        <v>25.655632385618155</v>
      </c>
      <c r="R27" s="243">
        <f t="shared" si="16"/>
        <v>0</v>
      </c>
      <c r="S27" s="97">
        <f t="shared" si="13"/>
        <v>9600011.6525380723</v>
      </c>
      <c r="U27" s="97">
        <f t="shared" si="17"/>
        <v>0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1350329.5093720099</v>
      </c>
      <c r="D28" s="234">
        <f>IF(ISNUMBER($F28),VLOOKUP($J28,'Table 1'!$B$13:$G$40,2,FALSE)/12*1000*Study_MW,"")</f>
        <v>0</v>
      </c>
      <c r="E28" s="234">
        <f t="shared" si="6"/>
        <v>1350329.5093720099</v>
      </c>
      <c r="F28" s="342">
        <v>72000</v>
      </c>
      <c r="G28" s="239">
        <f t="shared" si="7"/>
        <v>18.754576519055693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23932840.905771866</v>
      </c>
      <c r="N28" s="97">
        <f t="shared" si="14"/>
        <v>0</v>
      </c>
      <c r="O28" s="97">
        <f t="shared" si="22"/>
        <v>876000</v>
      </c>
      <c r="P28" s="242">
        <f t="shared" si="23"/>
        <v>27.320594641292086</v>
      </c>
      <c r="Q28" s="243">
        <f t="shared" si="15"/>
        <v>27.320594641292086</v>
      </c>
      <c r="R28" s="243">
        <f t="shared" si="16"/>
        <v>0</v>
      </c>
      <c r="S28" s="97">
        <f t="shared" si="13"/>
        <v>10364110.256822444</v>
      </c>
      <c r="U28" s="97">
        <f t="shared" si="17"/>
        <v>0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1545588.5627895296</v>
      </c>
      <c r="D29" s="234">
        <f>IF(ISNUMBER($F29),VLOOKUP($J29,'Table 1'!$B$13:$G$40,2,FALSE)/12*1000*Study_MW,"")</f>
        <v>0</v>
      </c>
      <c r="E29" s="234">
        <f t="shared" si="6"/>
        <v>1545588.5627895296</v>
      </c>
      <c r="F29" s="342">
        <v>74400</v>
      </c>
      <c r="G29" s="239">
        <f t="shared" si="7"/>
        <v>20.774039822439914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25454503.09000368</v>
      </c>
      <c r="N29" s="97">
        <f t="shared" si="14"/>
        <v>0</v>
      </c>
      <c r="O29" s="97">
        <f t="shared" si="22"/>
        <v>876000</v>
      </c>
      <c r="P29" s="242">
        <f t="shared" si="23"/>
        <v>29.057651929227944</v>
      </c>
      <c r="Q29" s="243">
        <f t="shared" si="15"/>
        <v>29.057651929227944</v>
      </c>
      <c r="R29" s="243">
        <f t="shared" si="16"/>
        <v>0</v>
      </c>
      <c r="S29" s="97">
        <f t="shared" si="13"/>
        <v>10725859.46137055</v>
      </c>
      <c r="U29" s="97">
        <f t="shared" si="17"/>
        <v>0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1713472.5606659122</v>
      </c>
      <c r="D30" s="234">
        <f>IF(ISNUMBER($F30),VLOOKUP($J30,'Table 1'!$B$13:$G$40,2,FALSE)/12*1000*Study_MW,"")</f>
        <v>0</v>
      </c>
      <c r="E30" s="234">
        <f t="shared" si="6"/>
        <v>1713472.5606659122</v>
      </c>
      <c r="F30" s="342">
        <v>72000</v>
      </c>
      <c r="G30" s="239">
        <f t="shared" si="7"/>
        <v>23.79823000924878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27219775.883243985</v>
      </c>
      <c r="N30" s="97">
        <f t="shared" si="14"/>
        <v>0</v>
      </c>
      <c r="O30" s="97">
        <f t="shared" si="22"/>
        <v>878400</v>
      </c>
      <c r="P30" s="242">
        <f t="shared" si="23"/>
        <v>30.987905149412551</v>
      </c>
      <c r="Q30" s="243">
        <f t="shared" si="15"/>
        <v>30.987905149412551</v>
      </c>
      <c r="R30" s="243">
        <f t="shared" si="16"/>
        <v>0</v>
      </c>
      <c r="S30" s="97">
        <f t="shared" si="13"/>
        <v>11332313.095107641</v>
      </c>
      <c r="U30" s="97">
        <f t="shared" si="17"/>
        <v>0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2655723.3765657004</v>
      </c>
      <c r="D31" s="234">
        <f>IF(ISNUMBER($F31),VLOOKUP($J31,'Table 1'!$B$13:$G$40,2,FALSE)/12*1000*Study_MW,"")</f>
        <v>0</v>
      </c>
      <c r="E31" s="234">
        <f t="shared" si="6"/>
        <v>2655723.3765657004</v>
      </c>
      <c r="F31" s="342">
        <v>74400</v>
      </c>
      <c r="G31" s="239">
        <f t="shared" si="7"/>
        <v>35.695206674270167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30384004.264473084</v>
      </c>
      <c r="N31" s="97">
        <f t="shared" si="14"/>
        <v>0</v>
      </c>
      <c r="O31" s="97">
        <f t="shared" si="22"/>
        <v>876000</v>
      </c>
      <c r="P31" s="242">
        <f t="shared" si="23"/>
        <v>34.684936374969276</v>
      </c>
      <c r="Q31" s="243">
        <f t="shared" si="15"/>
        <v>34.684936374969276</v>
      </c>
      <c r="R31" s="243">
        <f t="shared" si="16"/>
        <v>0</v>
      </c>
      <c r="S31" s="97">
        <f t="shared" si="13"/>
        <v>12443842.229616808</v>
      </c>
      <c r="U31" s="97">
        <f t="shared" si="17"/>
        <v>0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2975353.7077607908</v>
      </c>
      <c r="D32" s="234">
        <f>IF(ISNUMBER($F32),VLOOKUP($J32,'Table 1'!$B$13:$G$40,2,FALSE)/12*1000*Study_MW,"")</f>
        <v>0</v>
      </c>
      <c r="E32" s="234">
        <f t="shared" si="6"/>
        <v>2975353.7077607908</v>
      </c>
      <c r="F32" s="342">
        <v>74400</v>
      </c>
      <c r="G32" s="239">
        <f t="shared" si="7"/>
        <v>39.991313276354717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39185343.145617716</v>
      </c>
      <c r="N32" s="97">
        <f t="shared" si="14"/>
        <v>0</v>
      </c>
      <c r="O32" s="97">
        <f t="shared" ref="O32:O35" si="24">SUMIF($J$13:$J$264,L32,$F$13:$F$264)</f>
        <v>876000</v>
      </c>
      <c r="P32" s="242">
        <f t="shared" ref="P32:P34" si="25">(M32+N32)/O32</f>
        <v>44.732126878559036</v>
      </c>
      <c r="Q32" s="243">
        <f t="shared" si="15"/>
        <v>44.732126878559036</v>
      </c>
      <c r="R32" s="243">
        <f t="shared" si="16"/>
        <v>0</v>
      </c>
      <c r="S32" s="97">
        <f t="shared" si="13"/>
        <v>14852566.384382829</v>
      </c>
      <c r="U32" s="97">
        <f t="shared" si="17"/>
        <v>0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2089841.5481816046</v>
      </c>
      <c r="D33" s="234">
        <f>IF(ISNUMBER($F33),VLOOKUP($J33,'Table 1'!$B$13:$G$40,2,FALSE)/12*1000*Study_MW,"")</f>
        <v>0</v>
      </c>
      <c r="E33" s="234">
        <f t="shared" si="6"/>
        <v>2089841.5481816046</v>
      </c>
      <c r="F33" s="342">
        <v>72000</v>
      </c>
      <c r="G33" s="239">
        <f t="shared" si="7"/>
        <v>29.025577058077843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40195986.243253775</v>
      </c>
      <c r="N33" s="97">
        <f t="shared" si="14"/>
        <v>0</v>
      </c>
      <c r="O33" s="97">
        <f t="shared" si="24"/>
        <v>876000</v>
      </c>
      <c r="P33" s="242">
        <f t="shared" si="25"/>
        <v>45.885829044810244</v>
      </c>
      <c r="Q33" s="243">
        <f t="shared" si="15"/>
        <v>45.885829044810244</v>
      </c>
      <c r="R33" s="243">
        <f t="shared" si="16"/>
        <v>0</v>
      </c>
      <c r="S33" s="97">
        <f t="shared" si="13"/>
        <v>14802315.647490315</v>
      </c>
      <c r="U33" s="97">
        <f t="shared" si="17"/>
        <v>0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1693683.057032099</v>
      </c>
      <c r="D34" s="234">
        <f>IF(ISNUMBER($F34),VLOOKUP($J34,'Table 1'!$B$13:$G$40,2,FALSE)/12*1000*Study_MW,"")</f>
        <v>0</v>
      </c>
      <c r="E34" s="234">
        <f t="shared" si="6"/>
        <v>1693683.057032099</v>
      </c>
      <c r="F34" s="342">
        <v>74400</v>
      </c>
      <c r="G34" s="239">
        <f t="shared" si="7"/>
        <v>22.764557218173373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42072512.188255191</v>
      </c>
      <c r="N34" s="97">
        <f t="shared" si="14"/>
        <v>0</v>
      </c>
      <c r="O34" s="97">
        <f t="shared" si="24"/>
        <v>878400</v>
      </c>
      <c r="P34" s="242">
        <f t="shared" si="25"/>
        <v>47.896757955663922</v>
      </c>
      <c r="Q34" s="243">
        <f t="shared" ref="Q34" si="26">M34/O34</f>
        <v>47.896757955663922</v>
      </c>
      <c r="R34" s="243">
        <f t="shared" ref="R34" si="27">IFERROR(N34/O34,0)</f>
        <v>0</v>
      </c>
      <c r="S34" s="97">
        <f t="shared" si="13"/>
        <v>15707623.535038592</v>
      </c>
      <c r="U34" s="97">
        <f t="shared" si="17"/>
        <v>0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2146333.9368449962</v>
      </c>
      <c r="D35" s="234">
        <f>IF(ISNUMBER($F35),VLOOKUP($J35,'Table 1'!$B$13:$G$40,2,FALSE)/12*1000*Study_MW,"")</f>
        <v>0</v>
      </c>
      <c r="E35" s="234">
        <f t="shared" si="6"/>
        <v>2146333.9368449962</v>
      </c>
      <c r="F35" s="342">
        <v>72000</v>
      </c>
      <c r="G35" s="239">
        <f t="shared" si="7"/>
        <v>29.810193567291613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42989692.953959167</v>
      </c>
      <c r="N35" s="97">
        <f t="shared" si="14"/>
        <v>0</v>
      </c>
      <c r="O35" s="97">
        <f t="shared" si="24"/>
        <v>876000</v>
      </c>
      <c r="P35" s="242">
        <f t="shared" ref="P35" si="28">(M35+N35)/O35</f>
        <v>49.074991956574394</v>
      </c>
      <c r="Q35" s="243">
        <f t="shared" ref="Q35" si="29">M35/O35</f>
        <v>49.074991956574394</v>
      </c>
      <c r="R35" s="243">
        <f t="shared" ref="R35" si="30">IFERROR(N35/O35,0)</f>
        <v>0</v>
      </c>
      <c r="S35" s="97">
        <f t="shared" si="13"/>
        <v>16050049.728102433</v>
      </c>
      <c r="U35" s="97">
        <f t="shared" si="17"/>
        <v>0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3027772.4254706851</v>
      </c>
      <c r="D36" s="245">
        <f>IF(ISNUMBER($F36),VLOOKUP($J36,'Table 1'!$B$13:$G$40,2,FALSE)/12*1000*Study_MW,"")</f>
        <v>0</v>
      </c>
      <c r="E36" s="245">
        <f t="shared" si="6"/>
        <v>3027772.4254706851</v>
      </c>
      <c r="F36" s="343">
        <v>74400.000000000015</v>
      </c>
      <c r="G36" s="246">
        <f t="shared" si="7"/>
        <v>40.695865933745758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>
      <c r="B37" s="232">
        <f t="shared" si="5"/>
        <v>46753</v>
      </c>
      <c r="C37" s="338">
        <v>3035452.42738631</v>
      </c>
      <c r="D37" s="233">
        <f>IF(ISNUMBER($F37),VLOOKUP($J37,'Table 1'!$B$13:$G$40,2,FALSE)/12*1000*Study_MW,"")</f>
        <v>0</v>
      </c>
      <c r="E37" s="233">
        <f t="shared" si="6"/>
        <v>3035452.42738631</v>
      </c>
      <c r="F37" s="338">
        <v>74400</v>
      </c>
      <c r="G37" s="235">
        <f t="shared" si="7"/>
        <v>40.799091765945029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>SUMIF($J$13:$J$276,L37,$D$13:$D$276)</f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>
      <c r="B38" s="238">
        <f t="shared" si="5"/>
        <v>46784</v>
      </c>
      <c r="C38" s="342">
        <v>2498940.5166895087</v>
      </c>
      <c r="D38" s="234">
        <f>IF(ISNUMBER($F38),VLOOKUP($J38,'Table 1'!$B$13:$G$40,2,FALSE)/12*1000*Study_MW,"")</f>
        <v>0</v>
      </c>
      <c r="E38" s="234">
        <f t="shared" si="6"/>
        <v>2498940.5166895087</v>
      </c>
      <c r="F38" s="342">
        <v>69600</v>
      </c>
      <c r="G38" s="239">
        <f t="shared" si="7"/>
        <v>35.90431776852742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>
      <c r="B39" s="238">
        <f t="shared" si="5"/>
        <v>46813</v>
      </c>
      <c r="C39" s="342">
        <v>1631729.2992924231</v>
      </c>
      <c r="D39" s="234">
        <f>IF(ISNUMBER($F39),VLOOKUP($J39,'Table 1'!$B$13:$G$40,2,FALSE)/12*1000*Study_MW,"")</f>
        <v>0</v>
      </c>
      <c r="E39" s="234">
        <f t="shared" si="6"/>
        <v>1631729.2992924231</v>
      </c>
      <c r="F39" s="342">
        <v>74400</v>
      </c>
      <c r="G39" s="239">
        <f t="shared" si="7"/>
        <v>21.931845420597085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>
      <c r="B40" s="238">
        <f t="shared" si="5"/>
        <v>46844</v>
      </c>
      <c r="C40" s="342">
        <v>1385337.3713043258</v>
      </c>
      <c r="D40" s="234">
        <f>IF(ISNUMBER($F40),VLOOKUP($J40,'Table 1'!$B$13:$G$40,2,FALSE)/12*1000*Study_MW,"")</f>
        <v>0</v>
      </c>
      <c r="E40" s="234">
        <f t="shared" si="6"/>
        <v>1385337.3713043258</v>
      </c>
      <c r="F40" s="342">
        <v>72000</v>
      </c>
      <c r="G40" s="239">
        <f t="shared" si="7"/>
        <v>19.240796823671189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>
      <c r="B41" s="238">
        <f t="shared" si="5"/>
        <v>46874</v>
      </c>
      <c r="C41" s="342">
        <v>1604289.2200143104</v>
      </c>
      <c r="D41" s="234">
        <f>IF(ISNUMBER($F41),VLOOKUP($J41,'Table 1'!$B$13:$G$40,2,FALSE)/12*1000*Study_MW,"")</f>
        <v>0</v>
      </c>
      <c r="E41" s="234">
        <f t="shared" si="6"/>
        <v>1604289.2200143104</v>
      </c>
      <c r="F41" s="342">
        <v>74400</v>
      </c>
      <c r="G41" s="239">
        <f t="shared" si="7"/>
        <v>21.56302715072998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>
      <c r="B42" s="238">
        <f t="shared" si="5"/>
        <v>46905</v>
      </c>
      <c r="C42" s="342">
        <v>1671028.8954972276</v>
      </c>
      <c r="D42" s="234">
        <f>IF(ISNUMBER($F42),VLOOKUP($J42,'Table 1'!$B$13:$G$40,2,FALSE)/12*1000*Study_MW,"")</f>
        <v>0</v>
      </c>
      <c r="E42" s="234">
        <f t="shared" si="6"/>
        <v>1671028.8954972276</v>
      </c>
      <c r="F42" s="342">
        <v>72000</v>
      </c>
      <c r="G42" s="239">
        <f t="shared" si="7"/>
        <v>23.208734659683717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>
      <c r="B43" s="238">
        <f t="shared" si="5"/>
        <v>46935</v>
      </c>
      <c r="C43" s="342">
        <v>2796304.9584336113</v>
      </c>
      <c r="D43" s="234">
        <f>IF(ISNUMBER($F43),VLOOKUP($J43,'Table 1'!$B$13:$G$40,2,FALSE)/12*1000*Study_MW,"")</f>
        <v>0</v>
      </c>
      <c r="E43" s="234">
        <f t="shared" si="6"/>
        <v>2796304.9584336113</v>
      </c>
      <c r="F43" s="342">
        <v>74400</v>
      </c>
      <c r="G43" s="239">
        <f t="shared" si="7"/>
        <v>37.584744064967893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>
      <c r="B44" s="238">
        <f t="shared" si="5"/>
        <v>46966</v>
      </c>
      <c r="C44" s="342">
        <v>3200955.3915783181</v>
      </c>
      <c r="D44" s="234">
        <f>IF(ISNUMBER($F44),VLOOKUP($J44,'Table 1'!$B$13:$G$40,2,FALSE)/12*1000*Study_MW,"")</f>
        <v>0</v>
      </c>
      <c r="E44" s="234">
        <f t="shared" si="6"/>
        <v>3200955.3915783181</v>
      </c>
      <c r="F44" s="342">
        <v>74400</v>
      </c>
      <c r="G44" s="239">
        <f t="shared" si="7"/>
        <v>43.023593972826859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>
      <c r="B45" s="238">
        <f t="shared" si="5"/>
        <v>46997</v>
      </c>
      <c r="C45" s="342">
        <v>2361219.2721079919</v>
      </c>
      <c r="D45" s="234">
        <f>IF(ISNUMBER($F45),VLOOKUP($J45,'Table 1'!$B$13:$G$40,2,FALSE)/12*1000*Study_MW,"")</f>
        <v>0</v>
      </c>
      <c r="E45" s="234">
        <f t="shared" si="6"/>
        <v>2361219.2721079919</v>
      </c>
      <c r="F45" s="342">
        <v>72000</v>
      </c>
      <c r="G45" s="239">
        <f t="shared" si="7"/>
        <v>32.794712112610995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>
      <c r="B46" s="238">
        <f t="shared" si="5"/>
        <v>47027</v>
      </c>
      <c r="C46" s="342">
        <v>1694778.6207505106</v>
      </c>
      <c r="D46" s="234">
        <f>IF(ISNUMBER($F46),VLOOKUP($J46,'Table 1'!$B$13:$G$40,2,FALSE)/12*1000*Study_MW,"")</f>
        <v>0</v>
      </c>
      <c r="E46" s="234">
        <f t="shared" si="6"/>
        <v>1694778.6207505106</v>
      </c>
      <c r="F46" s="342">
        <v>74400</v>
      </c>
      <c r="G46" s="239">
        <f t="shared" si="7"/>
        <v>22.77928253696923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>
      <c r="B47" s="238">
        <f t="shared" si="5"/>
        <v>47058</v>
      </c>
      <c r="C47" s="342">
        <v>2491291.1369392169</v>
      </c>
      <c r="D47" s="234">
        <f>IF(ISNUMBER($F47),VLOOKUP($J47,'Table 1'!$B$13:$G$40,2,FALSE)/12*1000*Study_MW,"")</f>
        <v>0</v>
      </c>
      <c r="E47" s="234">
        <f t="shared" si="6"/>
        <v>2491291.1369392169</v>
      </c>
      <c r="F47" s="342">
        <v>72000</v>
      </c>
      <c r="G47" s="239">
        <f t="shared" si="7"/>
        <v>34.60126579082246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>
      <c r="B48" s="244">
        <f t="shared" si="5"/>
        <v>47088</v>
      </c>
      <c r="C48" s="343">
        <v>3184128.714601703</v>
      </c>
      <c r="D48" s="245">
        <f>IF(ISNUMBER($F48),VLOOKUP($J48,'Table 1'!$B$13:$G$40,2,FALSE)/12*1000*Study_MW,"")</f>
        <v>0</v>
      </c>
      <c r="E48" s="245">
        <f t="shared" si="6"/>
        <v>3184128.714601703</v>
      </c>
      <c r="F48" s="343">
        <v>74400</v>
      </c>
      <c r="G48" s="246">
        <f t="shared" si="7"/>
        <v>42.797428959700312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hidden="1" outlineLevel="1">
      <c r="B49" s="232">
        <f t="shared" si="5"/>
        <v>47119</v>
      </c>
      <c r="C49" s="338">
        <v>2936542.106070403</v>
      </c>
      <c r="D49" s="233">
        <f>IF(ISNUMBER($F49),VLOOKUP($J49,'Table 1'!$B$13:$G$40,2,FALSE)/12*1000*Study_MW,"")</f>
        <v>0</v>
      </c>
      <c r="E49" s="233">
        <f t="shared" si="6"/>
        <v>2936542.106070403</v>
      </c>
      <c r="F49" s="338">
        <v>74400</v>
      </c>
      <c r="G49" s="235">
        <f t="shared" si="7"/>
        <v>39.469651963311868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hidden="1" outlineLevel="1">
      <c r="B50" s="238">
        <f t="shared" si="5"/>
        <v>47150</v>
      </c>
      <c r="C50" s="342">
        <v>2652017.0833330192</v>
      </c>
      <c r="D50" s="234">
        <f>IF(ISNUMBER($F50),VLOOKUP($J50,'Table 1'!$B$13:$G$40,2,FALSE)/12*1000*Study_MW,"")</f>
        <v>0</v>
      </c>
      <c r="E50" s="234">
        <f t="shared" si="6"/>
        <v>2652017.0833330192</v>
      </c>
      <c r="F50" s="342">
        <v>67199.999999999985</v>
      </c>
      <c r="G50" s="239">
        <f t="shared" si="7"/>
        <v>39.464539930550892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hidden="1" outlineLevel="1">
      <c r="B51" s="238">
        <f t="shared" si="5"/>
        <v>47178</v>
      </c>
      <c r="C51" s="342">
        <v>1976135.4541093714</v>
      </c>
      <c r="D51" s="234">
        <f>IF(ISNUMBER($F51),VLOOKUP($J51,'Table 1'!$B$13:$G$40,2,FALSE)/12*1000*Study_MW,"")</f>
        <v>0</v>
      </c>
      <c r="E51" s="234">
        <f t="shared" si="6"/>
        <v>1976135.4541093714</v>
      </c>
      <c r="F51" s="342">
        <v>74400</v>
      </c>
      <c r="G51" s="239">
        <f t="shared" si="7"/>
        <v>26.560960404695852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hidden="1" outlineLevel="1">
      <c r="B52" s="238">
        <f t="shared" si="5"/>
        <v>47209</v>
      </c>
      <c r="C52" s="342">
        <v>1573415.4653590303</v>
      </c>
      <c r="D52" s="234">
        <f>IF(ISNUMBER($F52),VLOOKUP($J52,'Table 1'!$B$13:$G$40,2,FALSE)/12*1000*Study_MW,"")</f>
        <v>0</v>
      </c>
      <c r="E52" s="234">
        <f t="shared" si="6"/>
        <v>1573415.4653590303</v>
      </c>
      <c r="F52" s="342">
        <v>72000</v>
      </c>
      <c r="G52" s="239">
        <f t="shared" si="7"/>
        <v>21.852992574430978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hidden="1" outlineLevel="1">
      <c r="B53" s="238">
        <f t="shared" si="5"/>
        <v>47239</v>
      </c>
      <c r="C53" s="342">
        <v>1726525.8836397843</v>
      </c>
      <c r="D53" s="234">
        <f>IF(ISNUMBER($F53),VLOOKUP($J53,'Table 1'!$B$13:$G$40,2,FALSE)/12*1000*Study_MW,"")</f>
        <v>0</v>
      </c>
      <c r="E53" s="234">
        <f t="shared" si="6"/>
        <v>1726525.8836397843</v>
      </c>
      <c r="F53" s="342">
        <v>74400</v>
      </c>
      <c r="G53" s="239">
        <f t="shared" si="7"/>
        <v>23.205993059674519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hidden="1" outlineLevel="1">
      <c r="B54" s="238">
        <f t="shared" si="5"/>
        <v>47270</v>
      </c>
      <c r="C54" s="342">
        <v>2150490.2599660126</v>
      </c>
      <c r="D54" s="234">
        <f>IF(ISNUMBER($F54),VLOOKUP($J54,'Table 1'!$B$13:$G$40,2,FALSE)/12*1000*Study_MW,"")</f>
        <v>0</v>
      </c>
      <c r="E54" s="234">
        <f t="shared" si="6"/>
        <v>2150490.2599660126</v>
      </c>
      <c r="F54" s="342">
        <v>72000</v>
      </c>
      <c r="G54" s="239">
        <f t="shared" si="7"/>
        <v>29.867920277305728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hidden="1" outlineLevel="1">
      <c r="B55" s="238">
        <f t="shared" si="5"/>
        <v>47300</v>
      </c>
      <c r="C55" s="342">
        <v>3136010.8595590428</v>
      </c>
      <c r="D55" s="234">
        <f>IF(ISNUMBER($F55),VLOOKUP($J55,'Table 1'!$B$13:$G$40,2,FALSE)/12*1000*Study_MW,"")</f>
        <v>0</v>
      </c>
      <c r="E55" s="234">
        <f t="shared" si="6"/>
        <v>3136010.8595590428</v>
      </c>
      <c r="F55" s="342">
        <v>74400</v>
      </c>
      <c r="G55" s="239">
        <f t="shared" si="7"/>
        <v>42.150683596223693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hidden="1" outlineLevel="1">
      <c r="B56" s="238">
        <f t="shared" si="5"/>
        <v>47331</v>
      </c>
      <c r="C56" s="342">
        <v>3433305.7974742698</v>
      </c>
      <c r="D56" s="234">
        <f>IF(ISNUMBER($F56),VLOOKUP($J56,'Table 1'!$B$13:$G$40,2,FALSE)/12*1000*Study_MW,"")</f>
        <v>0</v>
      </c>
      <c r="E56" s="234">
        <f t="shared" si="6"/>
        <v>3433305.7974742698</v>
      </c>
      <c r="F56" s="342">
        <v>74400</v>
      </c>
      <c r="G56" s="239">
        <f t="shared" si="7"/>
        <v>46.146583299385348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hidden="1" outlineLevel="1">
      <c r="B57" s="238">
        <f t="shared" si="5"/>
        <v>47362</v>
      </c>
      <c r="C57" s="342">
        <v>2637911.807258497</v>
      </c>
      <c r="D57" s="234">
        <f>IF(ISNUMBER($F57),VLOOKUP($J57,'Table 1'!$B$13:$G$40,2,FALSE)/12*1000*Study_MW,"")</f>
        <v>0</v>
      </c>
      <c r="E57" s="234">
        <f t="shared" si="6"/>
        <v>2637911.807258497</v>
      </c>
      <c r="F57" s="342">
        <v>72000</v>
      </c>
      <c r="G57" s="239">
        <f t="shared" si="7"/>
        <v>36.637663989701345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hidden="1" outlineLevel="1">
      <c r="B58" s="238">
        <f t="shared" si="5"/>
        <v>47392</v>
      </c>
      <c r="C58" s="342">
        <v>2138527.3048527213</v>
      </c>
      <c r="D58" s="234">
        <f>IF(ISNUMBER($F58),VLOOKUP($J58,'Table 1'!$B$13:$G$40,2,FALSE)/12*1000*Study_MW,"")</f>
        <v>0</v>
      </c>
      <c r="E58" s="234">
        <f t="shared" si="6"/>
        <v>2138527.3048527213</v>
      </c>
      <c r="F58" s="342">
        <v>74400</v>
      </c>
      <c r="G58" s="239">
        <f t="shared" si="7"/>
        <v>28.743646570601094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hidden="1" outlineLevel="1">
      <c r="B59" s="238">
        <f t="shared" si="5"/>
        <v>47423</v>
      </c>
      <c r="C59" s="342">
        <v>2605509.4375475021</v>
      </c>
      <c r="D59" s="234">
        <f>IF(ISNUMBER($F59),VLOOKUP($J59,'Table 1'!$B$13:$G$40,2,FALSE)/12*1000*Study_MW,"")</f>
        <v>0</v>
      </c>
      <c r="E59" s="234">
        <f t="shared" si="6"/>
        <v>2605509.4375475021</v>
      </c>
      <c r="F59" s="342">
        <v>72000</v>
      </c>
      <c r="G59" s="239">
        <f t="shared" si="7"/>
        <v>36.187631077048643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hidden="1" outlineLevel="1">
      <c r="B60" s="244">
        <f t="shared" si="5"/>
        <v>47453</v>
      </c>
      <c r="C60" s="343">
        <v>3078693.721112424</v>
      </c>
      <c r="D60" s="245">
        <f>IF(ISNUMBER($F60),VLOOKUP($J60,'Table 1'!$B$13:$G$40,2,FALSE)/12*1000*Study_MW,"")</f>
        <v>0</v>
      </c>
      <c r="E60" s="245">
        <f t="shared" si="6"/>
        <v>3078693.721112424</v>
      </c>
      <c r="F60" s="343">
        <v>74400.000000000015</v>
      </c>
      <c r="G60" s="246">
        <f t="shared" si="7"/>
        <v>41.380291950435797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hidden="1" outlineLevel="1">
      <c r="B61" s="232">
        <f t="shared" si="5"/>
        <v>47484</v>
      </c>
      <c r="C61" s="338">
        <v>2614454.2413082817</v>
      </c>
      <c r="D61" s="233">
        <f>IF(ISNUMBER($F61),VLOOKUP($J61,'Table 1'!$B$13:$G$40,2,FALSE)/12*1000*Study_MW,"")</f>
        <v>0</v>
      </c>
      <c r="E61" s="233">
        <f t="shared" si="6"/>
        <v>2614454.2413082817</v>
      </c>
      <c r="F61" s="338">
        <v>74400</v>
      </c>
      <c r="G61" s="235">
        <f t="shared" si="7"/>
        <v>35.140513996079058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hidden="1" outlineLevel="1">
      <c r="B62" s="238">
        <f t="shared" si="5"/>
        <v>47515</v>
      </c>
      <c r="C62" s="342">
        <v>2416172.4553798921</v>
      </c>
      <c r="D62" s="234">
        <f>IF(ISNUMBER($F62),VLOOKUP($J62,'Table 1'!$B$13:$G$40,2,FALSE)/12*1000*Study_MW,"")</f>
        <v>0</v>
      </c>
      <c r="E62" s="234">
        <f t="shared" si="6"/>
        <v>2416172.4553798921</v>
      </c>
      <c r="F62" s="342">
        <v>67199.999999999985</v>
      </c>
      <c r="G62" s="239">
        <f t="shared" si="7"/>
        <v>35.954947252676973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hidden="1" outlineLevel="1">
      <c r="B63" s="238">
        <f t="shared" si="5"/>
        <v>47543</v>
      </c>
      <c r="C63" s="342">
        <v>1994961.7825444366</v>
      </c>
      <c r="D63" s="234">
        <f>IF(ISNUMBER($F63),VLOOKUP($J63,'Table 1'!$B$13:$G$40,2,FALSE)/12*1000*Study_MW,"")</f>
        <v>0</v>
      </c>
      <c r="E63" s="234">
        <f t="shared" si="6"/>
        <v>1994961.7825444366</v>
      </c>
      <c r="F63" s="342">
        <v>74400</v>
      </c>
      <c r="G63" s="239">
        <f t="shared" si="7"/>
        <v>26.814002453554256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hidden="1" outlineLevel="1">
      <c r="B64" s="238">
        <f t="shared" si="5"/>
        <v>47574</v>
      </c>
      <c r="C64" s="342">
        <v>1198462.7270724885</v>
      </c>
      <c r="D64" s="234">
        <f>IF(ISNUMBER($F64),VLOOKUP($J64,'Table 1'!$B$13:$G$40,2,FALSE)/12*1000*Study_MW,"")</f>
        <v>0</v>
      </c>
      <c r="E64" s="234">
        <f t="shared" si="6"/>
        <v>1198462.7270724885</v>
      </c>
      <c r="F64" s="342">
        <v>72000</v>
      </c>
      <c r="G64" s="239">
        <f t="shared" si="7"/>
        <v>16.645315653784564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hidden="1" outlineLevel="1">
      <c r="B65" s="238">
        <f t="shared" si="5"/>
        <v>47604</v>
      </c>
      <c r="C65" s="342">
        <v>1569466.7231815984</v>
      </c>
      <c r="D65" s="234">
        <f>IF(ISNUMBER($F65),VLOOKUP($J65,'Table 1'!$B$13:$G$40,2,FALSE)/12*1000*Study_MW,"")</f>
        <v>0</v>
      </c>
      <c r="E65" s="234">
        <f t="shared" si="6"/>
        <v>1569466.7231815984</v>
      </c>
      <c r="F65" s="342">
        <v>74400</v>
      </c>
      <c r="G65" s="239">
        <f t="shared" si="7"/>
        <v>21.094982838462343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hidden="1" outlineLevel="1">
      <c r="B66" s="238">
        <f t="shared" si="5"/>
        <v>47635</v>
      </c>
      <c r="C66" s="342">
        <v>2249150.0299928668</v>
      </c>
      <c r="D66" s="234">
        <f>IF(ISNUMBER($F66),VLOOKUP($J66,'Table 1'!$B$13:$G$40,2,FALSE)/12*1000*Study_MW,"")</f>
        <v>0</v>
      </c>
      <c r="E66" s="234">
        <f t="shared" si="6"/>
        <v>2249150.0299928668</v>
      </c>
      <c r="F66" s="342">
        <v>72000</v>
      </c>
      <c r="G66" s="239">
        <f t="shared" si="7"/>
        <v>31.23819486101204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hidden="1" outlineLevel="1">
      <c r="B67" s="238">
        <f t="shared" si="5"/>
        <v>47665</v>
      </c>
      <c r="C67" s="342">
        <v>3259637.0781262778</v>
      </c>
      <c r="D67" s="234">
        <f>IF(ISNUMBER($F67),VLOOKUP($J67,'Table 1'!$B$13:$G$40,2,FALSE)/12*1000*Study_MW,"")</f>
        <v>0</v>
      </c>
      <c r="E67" s="234">
        <f t="shared" si="6"/>
        <v>3259637.0781262778</v>
      </c>
      <c r="F67" s="342">
        <v>74400</v>
      </c>
      <c r="G67" s="239">
        <f t="shared" si="7"/>
        <v>43.812326318901583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hidden="1" outlineLevel="1">
      <c r="B68" s="238">
        <f t="shared" si="5"/>
        <v>47696</v>
      </c>
      <c r="C68" s="342">
        <v>3520703.7066629548</v>
      </c>
      <c r="D68" s="234">
        <f>IF(ISNUMBER($F68),VLOOKUP($J68,'Table 1'!$B$13:$G$40,2,FALSE)/12*1000*Study_MW,"")</f>
        <v>0</v>
      </c>
      <c r="E68" s="234">
        <f t="shared" si="6"/>
        <v>3520703.7066629548</v>
      </c>
      <c r="F68" s="342">
        <v>74400</v>
      </c>
      <c r="G68" s="239">
        <f t="shared" si="7"/>
        <v>47.321286379878423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hidden="1" outlineLevel="1">
      <c r="B69" s="238">
        <f t="shared" si="5"/>
        <v>47727</v>
      </c>
      <c r="C69" s="342">
        <v>3041531.6327159815</v>
      </c>
      <c r="D69" s="234">
        <f>IF(ISNUMBER($F69),VLOOKUP($J69,'Table 1'!$B$13:$G$40,2,FALSE)/12*1000*Study_MW,"")</f>
        <v>0</v>
      </c>
      <c r="E69" s="234">
        <f t="shared" si="6"/>
        <v>3041531.6327159815</v>
      </c>
      <c r="F69" s="342">
        <v>72000</v>
      </c>
      <c r="G69" s="239">
        <f t="shared" si="7"/>
        <v>42.243494898833077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hidden="1" outlineLevel="1">
      <c r="B70" s="238">
        <f t="shared" si="5"/>
        <v>47757</v>
      </c>
      <c r="C70" s="342">
        <v>2316653.1175280544</v>
      </c>
      <c r="D70" s="234">
        <f>IF(ISNUMBER($F70),VLOOKUP($J70,'Table 1'!$B$13:$G$40,2,FALSE)/12*1000*Study_MW,"")</f>
        <v>0</v>
      </c>
      <c r="E70" s="234">
        <f t="shared" si="6"/>
        <v>2316653.1175280544</v>
      </c>
      <c r="F70" s="342">
        <v>74400</v>
      </c>
      <c r="G70" s="239">
        <f t="shared" si="7"/>
        <v>31.137810719463097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hidden="1" outlineLevel="1">
      <c r="B71" s="238">
        <f t="shared" si="5"/>
        <v>47788</v>
      </c>
      <c r="C71" s="342">
        <v>2741540.9339299076</v>
      </c>
      <c r="D71" s="234">
        <f>IF(ISNUMBER($F71),VLOOKUP($J71,'Table 1'!$B$13:$G$40,2,FALSE)/12*1000*Study_MW,"")</f>
        <v>0</v>
      </c>
      <c r="E71" s="234">
        <f t="shared" si="6"/>
        <v>2741540.9339299076</v>
      </c>
      <c r="F71" s="342">
        <v>72000</v>
      </c>
      <c r="G71" s="239">
        <f t="shared" si="7"/>
        <v>38.076957415693158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hidden="1" outlineLevel="1">
      <c r="B72" s="244">
        <f t="shared" si="5"/>
        <v>47818</v>
      </c>
      <c r="C72" s="343">
        <v>3222887.4313689931</v>
      </c>
      <c r="D72" s="245">
        <f>IF(ISNUMBER($F72),VLOOKUP($J72,'Table 1'!$B$13:$G$40,2,FALSE)/12*1000*Study_MW,"")</f>
        <v>0</v>
      </c>
      <c r="E72" s="245">
        <f t="shared" si="6"/>
        <v>3222887.4313689931</v>
      </c>
      <c r="F72" s="343">
        <v>74400.000000000015</v>
      </c>
      <c r="G72" s="246">
        <f t="shared" si="7"/>
        <v>43.318379453884305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hidden="1" outlineLevel="1">
      <c r="B73" s="232">
        <f t="shared" si="5"/>
        <v>47849</v>
      </c>
      <c r="C73" s="338">
        <v>3169368.5850289185</v>
      </c>
      <c r="D73" s="233">
        <f>IF(ISNUMBER($F73),VLOOKUP($J73,'Table 1'!$B$13:$G$40,2,FALSE)/12*1000*Study_MW,"")</f>
        <v>0</v>
      </c>
      <c r="E73" s="233">
        <f t="shared" si="6"/>
        <v>3169368.5850289185</v>
      </c>
      <c r="F73" s="338">
        <v>74400</v>
      </c>
      <c r="G73" s="235">
        <f t="shared" si="7"/>
        <v>42.599040121356431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hidden="1" outlineLevel="1">
      <c r="B74" s="238">
        <f t="shared" si="5"/>
        <v>47880</v>
      </c>
      <c r="C74" s="342">
        <v>2670454.4180811499</v>
      </c>
      <c r="D74" s="234">
        <f>IF(ISNUMBER($F74),VLOOKUP($J74,'Table 1'!$B$13:$G$40,2,FALSE)/12*1000*Study_MW,"")</f>
        <v>0</v>
      </c>
      <c r="E74" s="234">
        <f t="shared" si="6"/>
        <v>2670454.4180811499</v>
      </c>
      <c r="F74" s="342">
        <v>67199.999999999985</v>
      </c>
      <c r="G74" s="239">
        <f t="shared" si="7"/>
        <v>39.738905030969498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hidden="1" outlineLevel="1">
      <c r="B75" s="238">
        <f t="shared" si="5"/>
        <v>47908</v>
      </c>
      <c r="C75" s="342">
        <v>2132691.5371723953</v>
      </c>
      <c r="D75" s="234">
        <f>IF(ISNUMBER($F75),VLOOKUP($J75,'Table 1'!$B$13:$G$40,2,FALSE)/12*1000*Study_MW,"")</f>
        <v>0</v>
      </c>
      <c r="E75" s="234">
        <f t="shared" si="6"/>
        <v>2132691.5371723953</v>
      </c>
      <c r="F75" s="342">
        <v>74400</v>
      </c>
      <c r="G75" s="239">
        <f t="shared" si="7"/>
        <v>28.665208832962303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hidden="1" outlineLevel="1">
      <c r="B76" s="238">
        <f t="shared" si="5"/>
        <v>47939</v>
      </c>
      <c r="C76" s="342">
        <v>1899948.7729138054</v>
      </c>
      <c r="D76" s="234">
        <f>IF(ISNUMBER($F76),VLOOKUP($J76,'Table 1'!$B$13:$G$40,2,FALSE)/12*1000*Study_MW,"")</f>
        <v>0</v>
      </c>
      <c r="E76" s="234">
        <f t="shared" si="6"/>
        <v>1899948.7729138054</v>
      </c>
      <c r="F76" s="342">
        <v>72000</v>
      </c>
      <c r="G76" s="239">
        <f t="shared" si="7"/>
        <v>26.388177401580631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hidden="1" outlineLevel="1">
      <c r="B77" s="238">
        <f t="shared" si="5"/>
        <v>47969</v>
      </c>
      <c r="C77" s="342">
        <v>1845827.20505834</v>
      </c>
      <c r="D77" s="234">
        <f>IF(ISNUMBER($F77),VLOOKUP($J77,'Table 1'!$B$13:$G$40,2,FALSE)/12*1000*Study_MW,"")</f>
        <v>0</v>
      </c>
      <c r="E77" s="234">
        <f t="shared" si="6"/>
        <v>1845827.20505834</v>
      </c>
      <c r="F77" s="342">
        <v>74400</v>
      </c>
      <c r="G77" s="239">
        <f t="shared" si="7"/>
        <v>24.809505444332526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hidden="1" outlineLevel="1">
      <c r="B78" s="238">
        <f t="shared" ref="B78:B141" si="43">EDATE(B77,1)</f>
        <v>48000</v>
      </c>
      <c r="C78" s="342">
        <v>2301420.6193811186</v>
      </c>
      <c r="D78" s="234">
        <f>IF(ISNUMBER($F78),VLOOKUP($J78,'Table 1'!$B$13:$G$40,2,FALSE)/12*1000*Study_MW,"")</f>
        <v>0</v>
      </c>
      <c r="E78" s="234">
        <f t="shared" ref="E78:E141" si="44">IF(ISNUMBER(C78+D78),C78+D78,"")</f>
        <v>2301420.6193811186</v>
      </c>
      <c r="F78" s="342">
        <v>72000</v>
      </c>
      <c r="G78" s="239">
        <f t="shared" ref="G78:G141" si="45">IF(ISNUMBER($F78),E78/$F78,"")</f>
        <v>31.964175269182203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hidden="1" outlineLevel="1">
      <c r="B79" s="238">
        <f t="shared" si="43"/>
        <v>48030</v>
      </c>
      <c r="C79" s="342">
        <v>3218292.109238524</v>
      </c>
      <c r="D79" s="234">
        <f>IF(ISNUMBER($F79),VLOOKUP($J79,'Table 1'!$B$13:$G$40,2,FALSE)/12*1000*Study_MW,"")</f>
        <v>0</v>
      </c>
      <c r="E79" s="234">
        <f t="shared" si="44"/>
        <v>3218292.109238524</v>
      </c>
      <c r="F79" s="342">
        <v>74400</v>
      </c>
      <c r="G79" s="239">
        <f t="shared" si="45"/>
        <v>43.25661437148554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hidden="1" outlineLevel="1">
      <c r="B80" s="238">
        <f t="shared" si="43"/>
        <v>48061</v>
      </c>
      <c r="C80" s="342">
        <v>3838377.5633931998</v>
      </c>
      <c r="D80" s="234">
        <f>IF(ISNUMBER($F80),VLOOKUP($J80,'Table 1'!$B$13:$G$40,2,FALSE)/12*1000*Study_MW,"")</f>
        <v>0</v>
      </c>
      <c r="E80" s="234">
        <f t="shared" si="44"/>
        <v>3838377.5633931998</v>
      </c>
      <c r="F80" s="342">
        <v>74400</v>
      </c>
      <c r="G80" s="239">
        <f t="shared" si="45"/>
        <v>51.591096282166667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hidden="1" outlineLevel="1">
      <c r="B81" s="238">
        <f t="shared" si="43"/>
        <v>48092</v>
      </c>
      <c r="C81" s="342">
        <v>3106109.4621953215</v>
      </c>
      <c r="D81" s="234">
        <f>IF(ISNUMBER($F81),VLOOKUP($J81,'Table 1'!$B$13:$G$40,2,FALSE)/12*1000*Study_MW,"")</f>
        <v>0</v>
      </c>
      <c r="E81" s="234">
        <f t="shared" si="44"/>
        <v>3106109.4621953215</v>
      </c>
      <c r="F81" s="342">
        <v>72000</v>
      </c>
      <c r="G81" s="239">
        <f t="shared" si="45"/>
        <v>43.14040919715724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hidden="1" outlineLevel="1">
      <c r="B82" s="238">
        <f t="shared" si="43"/>
        <v>48122</v>
      </c>
      <c r="C82" s="342">
        <v>2506352.2301602205</v>
      </c>
      <c r="D82" s="234">
        <f>IF(ISNUMBER($F82),VLOOKUP($J82,'Table 1'!$B$13:$G$40,2,FALSE)/12*1000*Study_MW,"")</f>
        <v>0</v>
      </c>
      <c r="E82" s="234">
        <f t="shared" si="44"/>
        <v>2506352.2301602205</v>
      </c>
      <c r="F82" s="342">
        <v>74400</v>
      </c>
      <c r="G82" s="239">
        <f t="shared" si="45"/>
        <v>33.687529975271779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hidden="1" outlineLevel="1">
      <c r="B83" s="238">
        <f t="shared" si="43"/>
        <v>48153</v>
      </c>
      <c r="C83" s="342">
        <v>3100075.5982121429</v>
      </c>
      <c r="D83" s="234">
        <f>IF(ISNUMBER($F83),VLOOKUP($J83,'Table 1'!$B$13:$G$40,2,FALSE)/12*1000*Study_MW,"")</f>
        <v>0</v>
      </c>
      <c r="E83" s="234">
        <f t="shared" si="44"/>
        <v>3100075.5982121429</v>
      </c>
      <c r="F83" s="342">
        <v>72000</v>
      </c>
      <c r="G83" s="239">
        <f t="shared" si="45"/>
        <v>43.056605530724205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hidden="1" outlineLevel="1">
      <c r="B84" s="244">
        <f t="shared" si="43"/>
        <v>48183</v>
      </c>
      <c r="C84" s="343">
        <v>3340452.312883311</v>
      </c>
      <c r="D84" s="245">
        <f>IF(ISNUMBER($F84),VLOOKUP($J84,'Table 1'!$B$13:$G$40,2,FALSE)/12*1000*Study_MW,"")</f>
        <v>0</v>
      </c>
      <c r="E84" s="245">
        <f t="shared" si="44"/>
        <v>3340452.312883311</v>
      </c>
      <c r="F84" s="343">
        <v>74400.000000000015</v>
      </c>
      <c r="G84" s="246">
        <f t="shared" si="45"/>
        <v>44.898552592517611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hidden="1" outlineLevel="1">
      <c r="B85" s="232">
        <f t="shared" si="43"/>
        <v>48214</v>
      </c>
      <c r="C85" s="338">
        <v>2958608.5783730452</v>
      </c>
      <c r="D85" s="233">
        <f>IF(ISNUMBER($F85),VLOOKUP($J85,'Table 1'!$B$13:$G$40,2,FALSE)/12*1000*Study_MW,"")</f>
        <v>0</v>
      </c>
      <c r="E85" s="233">
        <f t="shared" si="44"/>
        <v>2958608.5783730452</v>
      </c>
      <c r="F85" s="338">
        <v>74400</v>
      </c>
      <c r="G85" s="235">
        <f t="shared" si="45"/>
        <v>39.766244332971034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hidden="1" outlineLevel="1">
      <c r="B86" s="238">
        <f t="shared" si="43"/>
        <v>48245</v>
      </c>
      <c r="C86" s="342">
        <v>2685273.2655941509</v>
      </c>
      <c r="D86" s="234">
        <f>IF(ISNUMBER($F86),VLOOKUP($J86,'Table 1'!$B$13:$G$40,2,FALSE)/12*1000*Study_MW,"")</f>
        <v>0</v>
      </c>
      <c r="E86" s="234">
        <f t="shared" si="44"/>
        <v>2685273.2655941509</v>
      </c>
      <c r="F86" s="342">
        <v>69600</v>
      </c>
      <c r="G86" s="239">
        <f t="shared" si="45"/>
        <v>38.581512436697572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hidden="1" outlineLevel="1">
      <c r="B87" s="238">
        <f t="shared" si="43"/>
        <v>48274</v>
      </c>
      <c r="C87" s="342">
        <v>2011534.8134295344</v>
      </c>
      <c r="D87" s="234">
        <f>IF(ISNUMBER($F87),VLOOKUP($J87,'Table 1'!$B$13:$G$40,2,FALSE)/12*1000*Study_MW,"")</f>
        <v>0</v>
      </c>
      <c r="E87" s="234">
        <f t="shared" si="44"/>
        <v>2011534.8134295344</v>
      </c>
      <c r="F87" s="342">
        <v>74400</v>
      </c>
      <c r="G87" s="239">
        <f t="shared" si="45"/>
        <v>27.036758245020625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hidden="1" outlineLevel="1">
      <c r="B88" s="238">
        <f t="shared" si="43"/>
        <v>48305</v>
      </c>
      <c r="C88" s="342">
        <v>1522765.3703348334</v>
      </c>
      <c r="D88" s="234">
        <f>IF(ISNUMBER($F88),VLOOKUP($J88,'Table 1'!$B$13:$G$40,2,FALSE)/12*1000*Study_MW,"")</f>
        <v>0</v>
      </c>
      <c r="E88" s="234">
        <f t="shared" si="44"/>
        <v>1522765.3703348334</v>
      </c>
      <c r="F88" s="342">
        <v>72000</v>
      </c>
      <c r="G88" s="239">
        <f t="shared" si="45"/>
        <v>21.149519032428241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hidden="1" outlineLevel="1">
      <c r="B89" s="238">
        <f t="shared" si="43"/>
        <v>48335</v>
      </c>
      <c r="C89" s="342">
        <v>1690036.2077649478</v>
      </c>
      <c r="D89" s="234">
        <f>IF(ISNUMBER($F89),VLOOKUP($J89,'Table 1'!$B$13:$G$40,2,FALSE)/12*1000*Study_MW,"")</f>
        <v>0</v>
      </c>
      <c r="E89" s="234">
        <f t="shared" si="44"/>
        <v>1690036.2077649478</v>
      </c>
      <c r="F89" s="342">
        <v>74400</v>
      </c>
      <c r="G89" s="239">
        <f t="shared" si="45"/>
        <v>22.715540426948223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hidden="1" outlineLevel="1">
      <c r="B90" s="238">
        <f t="shared" si="43"/>
        <v>48366</v>
      </c>
      <c r="C90" s="342">
        <v>1970447.4438129836</v>
      </c>
      <c r="D90" s="234">
        <f>IF(ISNUMBER($F90),VLOOKUP($J90,'Table 1'!$B$13:$G$40,2,FALSE)/12*1000*Study_MW,"")</f>
        <v>0</v>
      </c>
      <c r="E90" s="234">
        <f t="shared" si="44"/>
        <v>1970447.4438129836</v>
      </c>
      <c r="F90" s="342">
        <v>72000</v>
      </c>
      <c r="G90" s="239">
        <f t="shared" si="45"/>
        <v>27.36732560851366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hidden="1" outlineLevel="1">
      <c r="B91" s="238">
        <f t="shared" si="43"/>
        <v>48396</v>
      </c>
      <c r="C91" s="342">
        <v>3301380.3401267468</v>
      </c>
      <c r="D91" s="234">
        <f>IF(ISNUMBER($F91),VLOOKUP($J91,'Table 1'!$B$13:$G$40,2,FALSE)/12*1000*Study_MW,"")</f>
        <v>0</v>
      </c>
      <c r="E91" s="234">
        <f t="shared" si="44"/>
        <v>3301380.3401267468</v>
      </c>
      <c r="F91" s="342">
        <v>74400</v>
      </c>
      <c r="G91" s="239">
        <f t="shared" si="45"/>
        <v>44.373391668370253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hidden="1" outlineLevel="1">
      <c r="B92" s="238">
        <f t="shared" si="43"/>
        <v>48427</v>
      </c>
      <c r="C92" s="342">
        <v>3706346.8840281749</v>
      </c>
      <c r="D92" s="234">
        <f>IF(ISNUMBER($F92),VLOOKUP($J92,'Table 1'!$B$13:$G$40,2,FALSE)/12*1000*Study_MW,"")</f>
        <v>0</v>
      </c>
      <c r="E92" s="234">
        <f t="shared" si="44"/>
        <v>3706346.8840281749</v>
      </c>
      <c r="F92" s="342">
        <v>74400</v>
      </c>
      <c r="G92" s="239">
        <f t="shared" si="45"/>
        <v>49.816490376722783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hidden="1" outlineLevel="1">
      <c r="B93" s="238">
        <f t="shared" si="43"/>
        <v>48458</v>
      </c>
      <c r="C93" s="342">
        <v>2864519.4008988985</v>
      </c>
      <c r="D93" s="234">
        <f>IF(ISNUMBER($F93),VLOOKUP($J93,'Table 1'!$B$13:$G$40,2,FALSE)/12*1000*Study_MW,"")</f>
        <v>0</v>
      </c>
      <c r="E93" s="234">
        <f t="shared" si="44"/>
        <v>2864519.4008988985</v>
      </c>
      <c r="F93" s="342">
        <v>72000</v>
      </c>
      <c r="G93" s="239">
        <f t="shared" si="45"/>
        <v>39.784991679151368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hidden="1" outlineLevel="1">
      <c r="B94" s="238">
        <f t="shared" si="43"/>
        <v>48488</v>
      </c>
      <c r="C94" s="342">
        <v>1807172.7763604578</v>
      </c>
      <c r="D94" s="234">
        <f>IF(ISNUMBER($F94),VLOOKUP($J94,'Table 1'!$B$13:$G$40,2,FALSE)/12*1000*Study_MW,"")</f>
        <v>0</v>
      </c>
      <c r="E94" s="234">
        <f t="shared" si="44"/>
        <v>1807172.7763604578</v>
      </c>
      <c r="F94" s="342">
        <v>74400</v>
      </c>
      <c r="G94" s="239">
        <f t="shared" si="45"/>
        <v>24.289956671511529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hidden="1" outlineLevel="1">
      <c r="B95" s="238">
        <f t="shared" si="43"/>
        <v>48519</v>
      </c>
      <c r="C95" s="342">
        <v>3289360.1797013618</v>
      </c>
      <c r="D95" s="234">
        <f>IF(ISNUMBER($F95),VLOOKUP($J95,'Table 1'!$B$13:$G$40,2,FALSE)/12*1000*Study_MW,"")</f>
        <v>0</v>
      </c>
      <c r="E95" s="234">
        <f t="shared" si="44"/>
        <v>3289360.1797013618</v>
      </c>
      <c r="F95" s="342">
        <v>72000</v>
      </c>
      <c r="G95" s="239">
        <f t="shared" si="45"/>
        <v>45.685558051407803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hidden="1" outlineLevel="1">
      <c r="B96" s="244">
        <f t="shared" si="43"/>
        <v>48549</v>
      </c>
      <c r="C96" s="343">
        <v>3388866.6781397336</v>
      </c>
      <c r="D96" s="245">
        <f>IF(ISNUMBER($F96),VLOOKUP($J96,'Table 1'!$B$13:$G$40,2,FALSE)/12*1000*Study_MW,"")</f>
        <v>0</v>
      </c>
      <c r="E96" s="245">
        <f t="shared" si="44"/>
        <v>3388866.6781397336</v>
      </c>
      <c r="F96" s="343">
        <v>74400</v>
      </c>
      <c r="G96" s="246">
        <f t="shared" si="45"/>
        <v>45.549283308329755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hidden="1" outlineLevel="1">
      <c r="B97" s="232">
        <f t="shared" si="43"/>
        <v>48580</v>
      </c>
      <c r="C97" s="338">
        <v>2863924.2073475691</v>
      </c>
      <c r="D97" s="233">
        <f>IF(ISNUMBER($F97),VLOOKUP($J97,'Table 1'!$B$13:$G$40,2,FALSE)/12*1000*Study_MW,"")</f>
        <v>0</v>
      </c>
      <c r="E97" s="233">
        <f t="shared" si="44"/>
        <v>2863924.2073475691</v>
      </c>
      <c r="F97" s="338">
        <v>74400</v>
      </c>
      <c r="G97" s="235">
        <f t="shared" si="45"/>
        <v>38.493604937467325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hidden="1" outlineLevel="1">
      <c r="B98" s="238">
        <f t="shared" si="43"/>
        <v>48611</v>
      </c>
      <c r="C98" s="342">
        <v>2723429.9348085625</v>
      </c>
      <c r="D98" s="234">
        <f>IF(ISNUMBER($F98),VLOOKUP($J98,'Table 1'!$B$13:$G$40,2,FALSE)/12*1000*Study_MW,"")</f>
        <v>0</v>
      </c>
      <c r="E98" s="234">
        <f t="shared" si="44"/>
        <v>2723429.9348085625</v>
      </c>
      <c r="F98" s="342">
        <v>67199.999999999985</v>
      </c>
      <c r="G98" s="239">
        <f t="shared" si="45"/>
        <v>40.527231172746475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hidden="1" outlineLevel="1">
      <c r="B99" s="238">
        <f t="shared" si="43"/>
        <v>48639</v>
      </c>
      <c r="C99" s="342">
        <v>1883362.287894459</v>
      </c>
      <c r="D99" s="234">
        <f>IF(ISNUMBER($F99),VLOOKUP($J99,'Table 1'!$B$13:$G$40,2,FALSE)/12*1000*Study_MW,"")</f>
        <v>0</v>
      </c>
      <c r="E99" s="234">
        <f t="shared" si="44"/>
        <v>1883362.287894459</v>
      </c>
      <c r="F99" s="342">
        <v>74400</v>
      </c>
      <c r="G99" s="239">
        <f t="shared" si="45"/>
        <v>25.314009245893267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hidden="1" outlineLevel="1">
      <c r="B100" s="238">
        <f t="shared" si="43"/>
        <v>48670</v>
      </c>
      <c r="C100" s="342">
        <v>1353712.5090621994</v>
      </c>
      <c r="D100" s="234">
        <f>IF(ISNUMBER($F100),VLOOKUP($J100,'Table 1'!$B$13:$G$40,2,FALSE)/12*1000*Study_MW,"")</f>
        <v>0</v>
      </c>
      <c r="E100" s="234">
        <f t="shared" si="44"/>
        <v>1353712.5090621994</v>
      </c>
      <c r="F100" s="342">
        <v>72000</v>
      </c>
      <c r="G100" s="239">
        <f t="shared" si="45"/>
        <v>18.80156262586388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hidden="1" outlineLevel="1">
      <c r="B101" s="238">
        <f t="shared" si="43"/>
        <v>48700</v>
      </c>
      <c r="C101" s="342">
        <v>1684983.715737093</v>
      </c>
      <c r="D101" s="234">
        <f>IF(ISNUMBER($F101),VLOOKUP($J101,'Table 1'!$B$13:$G$40,2,FALSE)/12*1000*Study_MW,"")</f>
        <v>0</v>
      </c>
      <c r="E101" s="234">
        <f t="shared" si="44"/>
        <v>1684983.715737093</v>
      </c>
      <c r="F101" s="342">
        <v>74400</v>
      </c>
      <c r="G101" s="239">
        <f t="shared" si="45"/>
        <v>22.647630587864153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hidden="1" outlineLevel="1">
      <c r="B102" s="238">
        <f t="shared" si="43"/>
        <v>48731</v>
      </c>
      <c r="C102" s="342">
        <v>1862638.7088839402</v>
      </c>
      <c r="D102" s="234">
        <f>IF(ISNUMBER($F102),VLOOKUP($J102,'Table 1'!$B$13:$G$40,2,FALSE)/12*1000*Study_MW,"")</f>
        <v>0</v>
      </c>
      <c r="E102" s="234">
        <f t="shared" si="44"/>
        <v>1862638.7088839402</v>
      </c>
      <c r="F102" s="342">
        <v>72000</v>
      </c>
      <c r="G102" s="239">
        <f t="shared" si="45"/>
        <v>25.869982067832503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hidden="1" outlineLevel="1">
      <c r="B103" s="238">
        <f t="shared" si="43"/>
        <v>48761</v>
      </c>
      <c r="C103" s="342">
        <v>3154594.5082297511</v>
      </c>
      <c r="D103" s="234">
        <f>IF(ISNUMBER($F103),VLOOKUP($J103,'Table 1'!$B$13:$G$40,2,FALSE)/12*1000*Study_MW,"")</f>
        <v>0</v>
      </c>
      <c r="E103" s="234">
        <f t="shared" si="44"/>
        <v>3154594.5082297511</v>
      </c>
      <c r="F103" s="342">
        <v>74400</v>
      </c>
      <c r="G103" s="239">
        <f t="shared" si="45"/>
        <v>42.400463820292352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hidden="1" outlineLevel="1">
      <c r="B104" s="238">
        <f t="shared" si="43"/>
        <v>48792</v>
      </c>
      <c r="C104" s="342">
        <v>3642891.8851637207</v>
      </c>
      <c r="D104" s="234">
        <f>IF(ISNUMBER($F104),VLOOKUP($J104,'Table 1'!$B$13:$G$40,2,FALSE)/12*1000*Study_MW,"")</f>
        <v>0</v>
      </c>
      <c r="E104" s="234">
        <f t="shared" si="44"/>
        <v>3642891.8851637207</v>
      </c>
      <c r="F104" s="342">
        <v>74400</v>
      </c>
      <c r="G104" s="239">
        <f t="shared" si="45"/>
        <v>48.963600607039254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hidden="1" outlineLevel="1">
      <c r="B105" s="238">
        <f t="shared" si="43"/>
        <v>48823</v>
      </c>
      <c r="C105" s="342">
        <v>2980201.8339535133</v>
      </c>
      <c r="D105" s="234">
        <f>IF(ISNUMBER($F105),VLOOKUP($J105,'Table 1'!$B$13:$G$40,2,FALSE)/12*1000*Study_MW,"")</f>
        <v>0</v>
      </c>
      <c r="E105" s="234">
        <f t="shared" si="44"/>
        <v>2980201.8339535133</v>
      </c>
      <c r="F105" s="342">
        <v>72000</v>
      </c>
      <c r="G105" s="239">
        <f t="shared" si="45"/>
        <v>41.391692138243243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hidden="1" outlineLevel="1">
      <c r="B106" s="238">
        <f t="shared" si="43"/>
        <v>48853</v>
      </c>
      <c r="C106" s="342">
        <v>1643065.2543114703</v>
      </c>
      <c r="D106" s="234">
        <f>IF(ISNUMBER($F106),VLOOKUP($J106,'Table 1'!$B$13:$G$40,2,FALSE)/12*1000*Study_MW,"")</f>
        <v>0</v>
      </c>
      <c r="E106" s="234">
        <f t="shared" si="44"/>
        <v>1643065.2543114703</v>
      </c>
      <c r="F106" s="342">
        <v>74400</v>
      </c>
      <c r="G106" s="239">
        <f t="shared" si="45"/>
        <v>22.084210407412236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hidden="1" outlineLevel="1">
      <c r="B107" s="238">
        <f t="shared" si="43"/>
        <v>48884</v>
      </c>
      <c r="C107" s="342">
        <v>3069619.2194857066</v>
      </c>
      <c r="D107" s="234">
        <f>IF(ISNUMBER($F107),VLOOKUP($J107,'Table 1'!$B$13:$G$40,2,FALSE)/12*1000*Study_MW,"")</f>
        <v>0</v>
      </c>
      <c r="E107" s="234">
        <f t="shared" si="44"/>
        <v>3069619.2194857066</v>
      </c>
      <c r="F107" s="342">
        <v>72000</v>
      </c>
      <c r="G107" s="239">
        <f t="shared" si="45"/>
        <v>42.633600270634815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hidden="1" outlineLevel="1">
      <c r="B108" s="244">
        <f t="shared" si="43"/>
        <v>48914</v>
      </c>
      <c r="C108" s="343">
        <v>3510097.2082650363</v>
      </c>
      <c r="D108" s="245">
        <f>IF(ISNUMBER($F108),VLOOKUP($J108,'Table 1'!$B$13:$G$40,2,FALSE)/12*1000*Study_MW,"")</f>
        <v>0</v>
      </c>
      <c r="E108" s="245">
        <f t="shared" si="44"/>
        <v>3510097.2082650363</v>
      </c>
      <c r="F108" s="343">
        <v>74400.000000000015</v>
      </c>
      <c r="G108" s="246">
        <f t="shared" si="45"/>
        <v>47.178725917540802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hidden="1" outlineLevel="1">
      <c r="B109" s="232">
        <f t="shared" si="43"/>
        <v>48945</v>
      </c>
      <c r="C109" s="338">
        <v>2791212.5025004717</v>
      </c>
      <c r="D109" s="233">
        <f>IF(ISNUMBER($F109),VLOOKUP($J109,'Table 1'!$B$13:$G$40,2,FALSE)/12*1000*Study_MW,"")</f>
        <v>0</v>
      </c>
      <c r="E109" s="233">
        <f t="shared" si="44"/>
        <v>2791212.5025004717</v>
      </c>
      <c r="F109" s="338">
        <v>74400</v>
      </c>
      <c r="G109" s="235">
        <f t="shared" si="45"/>
        <v>37.516297076619246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hidden="1" outlineLevel="1">
      <c r="B110" s="238">
        <f t="shared" si="43"/>
        <v>48976</v>
      </c>
      <c r="C110" s="342">
        <v>2712489.2777195638</v>
      </c>
      <c r="D110" s="234">
        <f>IF(ISNUMBER($F110),VLOOKUP($J110,'Table 1'!$B$13:$G$40,2,FALSE)/12*1000*Study_MW,"")</f>
        <v>0</v>
      </c>
      <c r="E110" s="234">
        <f t="shared" si="44"/>
        <v>2712489.2777195638</v>
      </c>
      <c r="F110" s="342">
        <v>67199.999999999985</v>
      </c>
      <c r="G110" s="239">
        <f t="shared" si="45"/>
        <v>40.364423775588754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hidden="1" outlineLevel="1">
      <c r="B111" s="238">
        <f t="shared" si="43"/>
        <v>49004</v>
      </c>
      <c r="C111" s="342">
        <v>1839738.9701562061</v>
      </c>
      <c r="D111" s="234">
        <f>IF(ISNUMBER($F111),VLOOKUP($J111,'Table 1'!$B$13:$G$40,2,FALSE)/12*1000*Study_MW,"")</f>
        <v>0</v>
      </c>
      <c r="E111" s="234">
        <f t="shared" si="44"/>
        <v>1839738.9701562061</v>
      </c>
      <c r="F111" s="342">
        <v>74400</v>
      </c>
      <c r="G111" s="239">
        <f t="shared" si="45"/>
        <v>24.727674330056534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hidden="1" outlineLevel="1">
      <c r="B112" s="238">
        <f t="shared" si="43"/>
        <v>49035</v>
      </c>
      <c r="C112" s="342">
        <v>1195861.6108345741</v>
      </c>
      <c r="D112" s="234">
        <f>IF(ISNUMBER($F112),VLOOKUP($J112,'Table 1'!$B$13:$G$40,2,FALSE)/12*1000*Study_MW,"")</f>
        <v>0</v>
      </c>
      <c r="E112" s="234">
        <f t="shared" si="44"/>
        <v>1195861.6108345741</v>
      </c>
      <c r="F112" s="342">
        <v>72000</v>
      </c>
      <c r="G112" s="239">
        <f t="shared" si="45"/>
        <v>16.609189039369085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hidden="1" outlineLevel="1">
      <c r="B113" s="238">
        <f t="shared" si="43"/>
        <v>49065</v>
      </c>
      <c r="C113" s="342">
        <v>1837916.5751902764</v>
      </c>
      <c r="D113" s="234">
        <f>IF(ISNUMBER($F113),VLOOKUP($J113,'Table 1'!$B$13:$G$40,2,FALSE)/12*1000*Study_MW,"")</f>
        <v>0</v>
      </c>
      <c r="E113" s="234">
        <f t="shared" si="44"/>
        <v>1837916.5751902764</v>
      </c>
      <c r="F113" s="342">
        <v>74400</v>
      </c>
      <c r="G113" s="239">
        <f t="shared" si="45"/>
        <v>24.703179774062853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hidden="1" outlineLevel="1">
      <c r="B114" s="238">
        <f t="shared" si="43"/>
        <v>49096</v>
      </c>
      <c r="C114" s="342">
        <v>1954915.812656851</v>
      </c>
      <c r="D114" s="234">
        <f>IF(ISNUMBER($F114),VLOOKUP($J114,'Table 1'!$B$13:$G$40,2,FALSE)/12*1000*Study_MW,"")</f>
        <v>0</v>
      </c>
      <c r="E114" s="234">
        <f t="shared" si="44"/>
        <v>1954915.812656851</v>
      </c>
      <c r="F114" s="342">
        <v>72000</v>
      </c>
      <c r="G114" s="239">
        <f t="shared" si="45"/>
        <v>27.15160850912293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hidden="1" outlineLevel="1">
      <c r="B115" s="238">
        <f t="shared" si="43"/>
        <v>49126</v>
      </c>
      <c r="C115" s="342">
        <v>3318404.8545383303</v>
      </c>
      <c r="D115" s="234">
        <f>IF(ISNUMBER($F115),VLOOKUP($J115,'Table 1'!$B$13:$G$40,2,FALSE)/12*1000*Study_MW,"")</f>
        <v>0</v>
      </c>
      <c r="E115" s="234">
        <f t="shared" si="44"/>
        <v>3318404.8545383303</v>
      </c>
      <c r="F115" s="342">
        <v>74400</v>
      </c>
      <c r="G115" s="239">
        <f t="shared" si="45"/>
        <v>44.602215786805516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hidden="1" outlineLevel="1">
      <c r="B116" s="238">
        <f t="shared" si="43"/>
        <v>49157</v>
      </c>
      <c r="C116" s="342">
        <v>3787697.3756699227</v>
      </c>
      <c r="D116" s="234">
        <f>IF(ISNUMBER($F116),VLOOKUP($J116,'Table 1'!$B$13:$G$40,2,FALSE)/12*1000*Study_MW,"")</f>
        <v>0</v>
      </c>
      <c r="E116" s="234">
        <f t="shared" si="44"/>
        <v>3787697.3756699227</v>
      </c>
      <c r="F116" s="342">
        <v>74400</v>
      </c>
      <c r="G116" s="239">
        <f t="shared" si="45"/>
        <v>50.909910963305414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hidden="1" outlineLevel="1">
      <c r="B117" s="238">
        <f t="shared" si="43"/>
        <v>49188</v>
      </c>
      <c r="C117" s="342">
        <v>3098811.174818289</v>
      </c>
      <c r="D117" s="234">
        <f>IF(ISNUMBER($F117),VLOOKUP($J117,'Table 1'!$B$13:$G$40,2,FALSE)/12*1000*Study_MW,"")</f>
        <v>0</v>
      </c>
      <c r="E117" s="234">
        <f t="shared" si="44"/>
        <v>3098811.174818289</v>
      </c>
      <c r="F117" s="342">
        <v>72000</v>
      </c>
      <c r="G117" s="239">
        <f t="shared" si="45"/>
        <v>43.039044094698461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hidden="1" outlineLevel="1">
      <c r="B118" s="238">
        <f t="shared" si="43"/>
        <v>49218</v>
      </c>
      <c r="C118" s="342">
        <v>1716042.1664877504</v>
      </c>
      <c r="D118" s="234">
        <f>IF(ISNUMBER($F118),VLOOKUP($J118,'Table 1'!$B$13:$G$40,2,FALSE)/12*1000*Study_MW,"")</f>
        <v>0</v>
      </c>
      <c r="E118" s="234">
        <f t="shared" si="44"/>
        <v>1716042.1664877504</v>
      </c>
      <c r="F118" s="342">
        <v>74400</v>
      </c>
      <c r="G118" s="239">
        <f t="shared" si="45"/>
        <v>23.065082882899869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hidden="1" outlineLevel="1">
      <c r="B119" s="238">
        <f t="shared" si="43"/>
        <v>49249</v>
      </c>
      <c r="C119" s="342">
        <v>3221323.0745387408</v>
      </c>
      <c r="D119" s="234">
        <f>IF(ISNUMBER($F119),VLOOKUP($J119,'Table 1'!$B$13:$G$40,2,FALSE)/12*1000*Study_MW,"")</f>
        <v>0</v>
      </c>
      <c r="E119" s="234">
        <f t="shared" si="44"/>
        <v>3221323.0745387408</v>
      </c>
      <c r="F119" s="342">
        <v>72000</v>
      </c>
      <c r="G119" s="239">
        <f t="shared" si="45"/>
        <v>44.74059825748251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hidden="1" outlineLevel="1">
      <c r="B120" s="244">
        <f t="shared" si="43"/>
        <v>49279</v>
      </c>
      <c r="C120" s="343">
        <v>3551327.9143061466</v>
      </c>
      <c r="D120" s="245">
        <f>IF(ISNUMBER($F120),VLOOKUP($J120,'Table 1'!$B$13:$G$40,2,FALSE)/12*1000*Study_MW,"")</f>
        <v>0</v>
      </c>
      <c r="E120" s="245">
        <f t="shared" si="44"/>
        <v>3551327.9143061466</v>
      </c>
      <c r="F120" s="343">
        <v>74400.000000000015</v>
      </c>
      <c r="G120" s="246">
        <f t="shared" si="45"/>
        <v>47.732902074007335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hidden="1" outlineLevel="1">
      <c r="B121" s="232">
        <f t="shared" si="43"/>
        <v>49310</v>
      </c>
      <c r="C121" s="338">
        <v>2973512.7198011251</v>
      </c>
      <c r="D121" s="233">
        <f>IF(ISNUMBER($F121),VLOOKUP($J121,'Table 1'!$B$13:$G$40,2,FALSE)/12*1000*Study_MW,"")</f>
        <v>0</v>
      </c>
      <c r="E121" s="233">
        <f t="shared" si="44"/>
        <v>2973512.7198011251</v>
      </c>
      <c r="F121" s="338">
        <v>74400</v>
      </c>
      <c r="G121" s="235">
        <f t="shared" si="45"/>
        <v>39.96656881453125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hidden="1" outlineLevel="1">
      <c r="B122" s="238">
        <f t="shared" si="43"/>
        <v>49341</v>
      </c>
      <c r="C122" s="342">
        <v>2984979.3940874259</v>
      </c>
      <c r="D122" s="234">
        <f>IF(ISNUMBER($F122),VLOOKUP($J122,'Table 1'!$B$13:$G$40,2,FALSE)/12*1000*Study_MW,"")</f>
        <v>0</v>
      </c>
      <c r="E122" s="234">
        <f t="shared" si="44"/>
        <v>2984979.3940874259</v>
      </c>
      <c r="F122" s="342">
        <v>67199.999999999985</v>
      </c>
      <c r="G122" s="239">
        <f t="shared" si="45"/>
        <v>44.419336221539083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hidden="1" outlineLevel="1">
      <c r="B123" s="238">
        <f t="shared" si="43"/>
        <v>49369</v>
      </c>
      <c r="C123" s="342">
        <v>2089678.5017729634</v>
      </c>
      <c r="D123" s="234">
        <f>IF(ISNUMBER($F123),VLOOKUP($J123,'Table 1'!$B$13:$G$40,2,FALSE)/12*1000*Study_MW,"")</f>
        <v>0</v>
      </c>
      <c r="E123" s="234">
        <f t="shared" si="44"/>
        <v>2089678.5017729634</v>
      </c>
      <c r="F123" s="342">
        <v>74400</v>
      </c>
      <c r="G123" s="239">
        <f t="shared" si="45"/>
        <v>28.087076636733379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hidden="1" outlineLevel="1">
      <c r="B124" s="238">
        <f t="shared" si="43"/>
        <v>49400</v>
      </c>
      <c r="C124" s="342">
        <v>1309674.3592205895</v>
      </c>
      <c r="D124" s="234">
        <f>IF(ISNUMBER($F124),VLOOKUP($J124,'Table 1'!$B$13:$G$40,2,FALSE)/12*1000*Study_MW,"")</f>
        <v>0</v>
      </c>
      <c r="E124" s="234">
        <f t="shared" si="44"/>
        <v>1309674.3592205895</v>
      </c>
      <c r="F124" s="342">
        <v>72000</v>
      </c>
      <c r="G124" s="239">
        <f t="shared" si="45"/>
        <v>18.18992165584152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hidden="1" outlineLevel="1">
      <c r="B125" s="238">
        <f t="shared" si="43"/>
        <v>49430</v>
      </c>
      <c r="C125" s="342">
        <v>1952552.7000476432</v>
      </c>
      <c r="D125" s="234">
        <f>IF(ISNUMBER($F125),VLOOKUP($J125,'Table 1'!$B$13:$G$40,2,FALSE)/12*1000*Study_MW,"")</f>
        <v>0</v>
      </c>
      <c r="E125" s="234">
        <f t="shared" si="44"/>
        <v>1952552.7000476432</v>
      </c>
      <c r="F125" s="342">
        <v>74400</v>
      </c>
      <c r="G125" s="239">
        <f t="shared" si="45"/>
        <v>26.24398790386617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hidden="1" outlineLevel="1">
      <c r="B126" s="238">
        <f t="shared" si="43"/>
        <v>49461</v>
      </c>
      <c r="C126" s="342">
        <v>2088969.350612635</v>
      </c>
      <c r="D126" s="234">
        <f>IF(ISNUMBER($F126),VLOOKUP($J126,'Table 1'!$B$13:$G$40,2,FALSE)/12*1000*Study_MW,"")</f>
        <v>0</v>
      </c>
      <c r="E126" s="234">
        <f t="shared" si="44"/>
        <v>2088969.350612635</v>
      </c>
      <c r="F126" s="342">
        <v>72000</v>
      </c>
      <c r="G126" s="239">
        <f t="shared" si="45"/>
        <v>29.013463202953265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hidden="1" outlineLevel="1">
      <c r="B127" s="238">
        <f t="shared" si="43"/>
        <v>49491</v>
      </c>
      <c r="C127" s="342">
        <v>3392607.3267422379</v>
      </c>
      <c r="D127" s="234">
        <f>IF(ISNUMBER($F127),VLOOKUP($J127,'Table 1'!$B$13:$G$40,2,FALSE)/12*1000*Study_MW,"")</f>
        <v>0</v>
      </c>
      <c r="E127" s="234">
        <f t="shared" si="44"/>
        <v>3392607.3267422379</v>
      </c>
      <c r="F127" s="342">
        <v>74400</v>
      </c>
      <c r="G127" s="239">
        <f t="shared" si="45"/>
        <v>45.599560843309646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hidden="1" outlineLevel="1">
      <c r="B128" s="238">
        <f t="shared" si="43"/>
        <v>49522</v>
      </c>
      <c r="C128" s="342">
        <v>3629134.4891748321</v>
      </c>
      <c r="D128" s="234">
        <f>IF(ISNUMBER($F128),VLOOKUP($J128,'Table 1'!$B$13:$G$40,2,FALSE)/12*1000*Study_MW,"")</f>
        <v>0</v>
      </c>
      <c r="E128" s="234">
        <f t="shared" si="44"/>
        <v>3629134.4891748321</v>
      </c>
      <c r="F128" s="342">
        <v>74400</v>
      </c>
      <c r="G128" s="239">
        <f t="shared" si="45"/>
        <v>48.778689370629465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hidden="1" outlineLevel="1">
      <c r="B129" s="238">
        <f t="shared" si="43"/>
        <v>49553</v>
      </c>
      <c r="C129" s="342">
        <v>3216102.6418130351</v>
      </c>
      <c r="D129" s="234">
        <f>IF(ISNUMBER($F129),VLOOKUP($J129,'Table 1'!$B$13:$G$40,2,FALSE)/12*1000*Study_MW,"")</f>
        <v>0</v>
      </c>
      <c r="E129" s="234">
        <f t="shared" si="44"/>
        <v>3216102.6418130351</v>
      </c>
      <c r="F129" s="342">
        <v>72000</v>
      </c>
      <c r="G129" s="239">
        <f t="shared" si="45"/>
        <v>44.668092247403266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hidden="1" outlineLevel="1">
      <c r="B130" s="238">
        <f t="shared" si="43"/>
        <v>49583</v>
      </c>
      <c r="C130" s="342">
        <v>1878673.1945761784</v>
      </c>
      <c r="D130" s="234">
        <f>IF(ISNUMBER($F130),VLOOKUP($J130,'Table 1'!$B$13:$G$40,2,FALSE)/12*1000*Study_MW,"")</f>
        <v>0</v>
      </c>
      <c r="E130" s="234">
        <f t="shared" si="44"/>
        <v>1878673.1945761784</v>
      </c>
      <c r="F130" s="342">
        <v>74400</v>
      </c>
      <c r="G130" s="239">
        <f t="shared" si="45"/>
        <v>25.250983798066915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hidden="1" outlineLevel="1">
      <c r="B131" s="238">
        <f t="shared" si="43"/>
        <v>49614</v>
      </c>
      <c r="C131" s="342">
        <v>3208754.7042804053</v>
      </c>
      <c r="D131" s="234">
        <f>IF(ISNUMBER($F131),VLOOKUP($J131,'Table 1'!$B$13:$G$40,2,FALSE)/12*1000*Study_MW,"")</f>
        <v>0</v>
      </c>
      <c r="E131" s="234">
        <f t="shared" si="44"/>
        <v>3208754.7042804053</v>
      </c>
      <c r="F131" s="342">
        <v>72000</v>
      </c>
      <c r="G131" s="239">
        <f t="shared" si="45"/>
        <v>44.566037559450074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hidden="1" outlineLevel="1">
      <c r="B132" s="244">
        <f t="shared" si="43"/>
        <v>49644</v>
      </c>
      <c r="C132" s="343">
        <v>3684001.5949356752</v>
      </c>
      <c r="D132" s="245">
        <f>IF(ISNUMBER($F132),VLOOKUP($J132,'Table 1'!$B$13:$G$40,2,FALSE)/12*1000*Study_MW,"")</f>
        <v>0</v>
      </c>
      <c r="E132" s="245">
        <f t="shared" si="44"/>
        <v>3684001.5949356752</v>
      </c>
      <c r="F132" s="343">
        <v>74400.000000000015</v>
      </c>
      <c r="G132" s="246">
        <f t="shared" si="45"/>
        <v>49.516150469565517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hidden="1" outlineLevel="1">
      <c r="B133" s="232">
        <f t="shared" si="43"/>
        <v>49675</v>
      </c>
      <c r="C133" s="338">
        <v>1444646.9045714913</v>
      </c>
      <c r="D133" s="233">
        <f>IF(ISNUMBER($F133),VLOOKUP($J133,'Table 1'!$B$13:$G$40,2,FALSE)/12*1000*Study_MW,"")</f>
        <v>0</v>
      </c>
      <c r="E133" s="233">
        <f t="shared" si="44"/>
        <v>1444646.9045714913</v>
      </c>
      <c r="F133" s="338">
        <v>74400</v>
      </c>
      <c r="G133" s="235">
        <f t="shared" si="45"/>
        <v>19.417297104455528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hidden="1" outlineLevel="1">
      <c r="B134" s="238">
        <f t="shared" si="43"/>
        <v>49706</v>
      </c>
      <c r="C134" s="342">
        <v>2328097.6422896055</v>
      </c>
      <c r="D134" s="234">
        <f>IF(ISNUMBER($F134),VLOOKUP($J134,'Table 1'!$B$13:$G$40,2,FALSE)/12*1000*Study_MW,"")</f>
        <v>0</v>
      </c>
      <c r="E134" s="234">
        <f t="shared" si="44"/>
        <v>2328097.6422896055</v>
      </c>
      <c r="F134" s="342">
        <v>69600</v>
      </c>
      <c r="G134" s="239">
        <f t="shared" si="45"/>
        <v>33.449678768528813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hidden="1" outlineLevel="1">
      <c r="B135" s="238">
        <f t="shared" si="43"/>
        <v>49735</v>
      </c>
      <c r="C135" s="342">
        <v>942983.25804747583</v>
      </c>
      <c r="D135" s="234">
        <f>IF(ISNUMBER($F135),VLOOKUP($J135,'Table 1'!$B$13:$G$40,2,FALSE)/12*1000*Study_MW,"")</f>
        <v>0</v>
      </c>
      <c r="E135" s="234">
        <f t="shared" si="44"/>
        <v>942983.25804747583</v>
      </c>
      <c r="F135" s="342">
        <v>74400</v>
      </c>
      <c r="G135" s="239">
        <f t="shared" si="45"/>
        <v>12.674506156552095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hidden="1" outlineLevel="1">
      <c r="B136" s="238">
        <f t="shared" si="43"/>
        <v>49766</v>
      </c>
      <c r="C136" s="342">
        <v>375118.55454434408</v>
      </c>
      <c r="D136" s="234">
        <f>IF(ISNUMBER($F136),VLOOKUP($J136,'Table 1'!$B$13:$G$40,2,FALSE)/12*1000*Study_MW,"")</f>
        <v>0</v>
      </c>
      <c r="E136" s="234">
        <f t="shared" si="44"/>
        <v>375118.55454434408</v>
      </c>
      <c r="F136" s="342">
        <v>72000</v>
      </c>
      <c r="G136" s="239">
        <f t="shared" si="45"/>
        <v>5.2099799242270013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hidden="1" outlineLevel="1">
      <c r="B137" s="238">
        <f t="shared" si="43"/>
        <v>49796</v>
      </c>
      <c r="C137" s="342">
        <v>845988.48032200476</v>
      </c>
      <c r="D137" s="234">
        <f>IF(ISNUMBER($F137),VLOOKUP($J137,'Table 1'!$B$13:$G$40,2,FALSE)/12*1000*Study_MW,"")</f>
        <v>0</v>
      </c>
      <c r="E137" s="234">
        <f t="shared" si="44"/>
        <v>845988.48032200476</v>
      </c>
      <c r="F137" s="342">
        <v>74400</v>
      </c>
      <c r="G137" s="239">
        <f t="shared" si="45"/>
        <v>11.370812907553827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hidden="1" outlineLevel="1">
      <c r="B138" s="238">
        <f t="shared" si="43"/>
        <v>49827</v>
      </c>
      <c r="C138" s="342">
        <v>1173873.8821182342</v>
      </c>
      <c r="D138" s="234">
        <f>IF(ISNUMBER($F138),VLOOKUP($J138,'Table 1'!$B$13:$G$40,2,FALSE)/12*1000*Study_MW,"")</f>
        <v>0</v>
      </c>
      <c r="E138" s="234">
        <f t="shared" si="44"/>
        <v>1173873.8821182342</v>
      </c>
      <c r="F138" s="342">
        <v>72000</v>
      </c>
      <c r="G138" s="239">
        <f t="shared" si="45"/>
        <v>16.303803918308809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hidden="1" outlineLevel="1">
      <c r="B139" s="238">
        <f t="shared" si="43"/>
        <v>49857</v>
      </c>
      <c r="C139" s="342">
        <v>2559615.0976982173</v>
      </c>
      <c r="D139" s="234">
        <f>IF(ISNUMBER($F139),VLOOKUP($J139,'Table 1'!$B$13:$G$40,2,FALSE)/12*1000*Study_MW,"")</f>
        <v>0</v>
      </c>
      <c r="E139" s="234">
        <f t="shared" si="44"/>
        <v>2559615.0976982173</v>
      </c>
      <c r="F139" s="342">
        <v>74400</v>
      </c>
      <c r="G139" s="239">
        <f t="shared" si="45"/>
        <v>34.403428732502917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hidden="1" outlineLevel="1">
      <c r="B140" s="238">
        <f t="shared" si="43"/>
        <v>49888</v>
      </c>
      <c r="C140" s="342">
        <v>2945541.2963314885</v>
      </c>
      <c r="D140" s="234">
        <f>IF(ISNUMBER($F140),VLOOKUP($J140,'Table 1'!$B$13:$G$40,2,FALSE)/12*1000*Study_MW,"")</f>
        <v>0</v>
      </c>
      <c r="E140" s="234">
        <f t="shared" si="44"/>
        <v>2945541.2963314885</v>
      </c>
      <c r="F140" s="342">
        <v>74400</v>
      </c>
      <c r="G140" s="239">
        <f t="shared" si="45"/>
        <v>39.590608821659792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hidden="1" outlineLevel="1">
      <c r="B141" s="238">
        <f t="shared" si="43"/>
        <v>49919</v>
      </c>
      <c r="C141" s="342">
        <v>2413293.8149414258</v>
      </c>
      <c r="D141" s="234">
        <f>IF(ISNUMBER($F141),VLOOKUP($J141,'Table 1'!$B$13:$G$40,2,FALSE)/12*1000*Study_MW,"")</f>
        <v>0</v>
      </c>
      <c r="E141" s="234">
        <f t="shared" si="44"/>
        <v>2413293.8149414258</v>
      </c>
      <c r="F141" s="342">
        <v>72000</v>
      </c>
      <c r="G141" s="239">
        <f t="shared" si="45"/>
        <v>33.51796965196425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hidden="1" outlineLevel="1">
      <c r="B142" s="238">
        <f t="shared" ref="B142:B205" si="54">EDATE(B141,1)</f>
        <v>49949</v>
      </c>
      <c r="C142" s="342">
        <v>785581.51309995446</v>
      </c>
      <c r="D142" s="234">
        <f>IF(ISNUMBER($F142),VLOOKUP($J142,'Table 1'!$B$13:$G$40,2,FALSE)/12*1000*Study_MW,"")</f>
        <v>0</v>
      </c>
      <c r="E142" s="234">
        <f t="shared" ref="E142:E205" si="55">IF(ISNUMBER(C142+D142),C142+D142,"")</f>
        <v>785581.51309995446</v>
      </c>
      <c r="F142" s="342">
        <v>74400</v>
      </c>
      <c r="G142" s="239">
        <f t="shared" ref="G142:G205" si="56">IF(ISNUMBER($F142),E142/$F142,"")</f>
        <v>10.558891305106915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hidden="1" outlineLevel="1">
      <c r="B143" s="238">
        <f t="shared" si="54"/>
        <v>49980</v>
      </c>
      <c r="C143" s="342">
        <v>1347339.8227948637</v>
      </c>
      <c r="D143" s="234">
        <f>IF(ISNUMBER($F143),VLOOKUP($J143,'Table 1'!$B$13:$G$40,2,FALSE)/12*1000*Study_MW,"")</f>
        <v>0</v>
      </c>
      <c r="E143" s="234">
        <f t="shared" si="55"/>
        <v>1347339.8227948637</v>
      </c>
      <c r="F143" s="342">
        <v>72000</v>
      </c>
      <c r="G143" s="239">
        <f t="shared" si="56"/>
        <v>18.713053094373109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hidden="1" outlineLevel="1">
      <c r="B144" s="244">
        <f t="shared" si="54"/>
        <v>50010</v>
      </c>
      <c r="C144" s="343">
        <v>2011233.7022398182</v>
      </c>
      <c r="D144" s="245">
        <f>IF(ISNUMBER($F144),VLOOKUP($J144,'Table 1'!$B$13:$G$40,2,FALSE)/12*1000*Study_MW,"")</f>
        <v>0</v>
      </c>
      <c r="E144" s="245">
        <f t="shared" si="55"/>
        <v>2011233.7022398182</v>
      </c>
      <c r="F144" s="343">
        <v>74400</v>
      </c>
      <c r="G144" s="246">
        <f t="shared" si="56"/>
        <v>27.032711051610459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hidden="1" outlineLevel="1">
      <c r="B145" s="232">
        <f t="shared" si="54"/>
        <v>50041</v>
      </c>
      <c r="C145" s="338">
        <v>2194235.9938127338</v>
      </c>
      <c r="D145" s="233">
        <f>IF(ISNUMBER($F145),VLOOKUP($J145,'Table 1'!$B$13:$G$40,2,FALSE)/12*1000*Study_MW,"")</f>
        <v>0</v>
      </c>
      <c r="E145" s="233">
        <f t="shared" si="55"/>
        <v>2194235.9938127338</v>
      </c>
      <c r="F145" s="338">
        <v>74400</v>
      </c>
      <c r="G145" s="235">
        <f t="shared" si="56"/>
        <v>29.492419271676528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hidden="1" outlineLevel="1">
      <c r="B146" s="238">
        <f t="shared" si="54"/>
        <v>50072</v>
      </c>
      <c r="C146" s="342">
        <v>1971625.8543723817</v>
      </c>
      <c r="D146" s="234">
        <f>IF(ISNUMBER($F146),VLOOKUP($J146,'Table 1'!$B$13:$G$40,2,FALSE)/12*1000*Study_MW,"")</f>
        <v>0</v>
      </c>
      <c r="E146" s="234">
        <f t="shared" si="55"/>
        <v>1971625.8543723817</v>
      </c>
      <c r="F146" s="342">
        <v>67199.999999999985</v>
      </c>
      <c r="G146" s="239">
        <f t="shared" si="56"/>
        <v>29.339670451969972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hidden="1" outlineLevel="1">
      <c r="B147" s="238">
        <f t="shared" si="54"/>
        <v>50100</v>
      </c>
      <c r="C147" s="342">
        <v>1444870.9960703417</v>
      </c>
      <c r="D147" s="234">
        <f>IF(ISNUMBER($F147),VLOOKUP($J147,'Table 1'!$B$13:$G$40,2,FALSE)/12*1000*Study_MW,"")</f>
        <v>0</v>
      </c>
      <c r="E147" s="234">
        <f t="shared" si="55"/>
        <v>1444870.9960703417</v>
      </c>
      <c r="F147" s="342">
        <v>74400</v>
      </c>
      <c r="G147" s="239">
        <f t="shared" si="56"/>
        <v>19.420309086966959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hidden="1" outlineLevel="1">
      <c r="B148" s="238">
        <f t="shared" si="54"/>
        <v>50131</v>
      </c>
      <c r="C148" s="342">
        <v>727699.23418355756</v>
      </c>
      <c r="D148" s="234">
        <f>IF(ISNUMBER($F148),VLOOKUP($J148,'Table 1'!$B$13:$G$40,2,FALSE)/12*1000*Study_MW,"")</f>
        <v>0</v>
      </c>
      <c r="E148" s="234">
        <f t="shared" si="55"/>
        <v>727699.23418355756</v>
      </c>
      <c r="F148" s="342">
        <v>72000</v>
      </c>
      <c r="G148" s="239">
        <f t="shared" si="56"/>
        <v>10.106933808104966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hidden="1" outlineLevel="1">
      <c r="B149" s="238">
        <f t="shared" si="54"/>
        <v>50161</v>
      </c>
      <c r="C149" s="342">
        <v>1115376.262926802</v>
      </c>
      <c r="D149" s="234">
        <f>IF(ISNUMBER($F149),VLOOKUP($J149,'Table 1'!$B$13:$G$40,2,FALSE)/12*1000*Study_MW,"")</f>
        <v>0</v>
      </c>
      <c r="E149" s="234">
        <f t="shared" si="55"/>
        <v>1115376.262926802</v>
      </c>
      <c r="F149" s="342">
        <v>74400</v>
      </c>
      <c r="G149" s="239">
        <f t="shared" si="56"/>
        <v>14.991616437188199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hidden="1" outlineLevel="1">
      <c r="B150" s="238">
        <f t="shared" si="54"/>
        <v>50192</v>
      </c>
      <c r="C150" s="342">
        <v>1166334.8557065765</v>
      </c>
      <c r="D150" s="234">
        <f>IF(ISNUMBER($F150),VLOOKUP($J150,'Table 1'!$B$13:$G$40,2,FALSE)/12*1000*Study_MW,"")</f>
        <v>0</v>
      </c>
      <c r="E150" s="234">
        <f t="shared" si="55"/>
        <v>1166334.8557065765</v>
      </c>
      <c r="F150" s="342">
        <v>72000</v>
      </c>
      <c r="G150" s="239">
        <f t="shared" si="56"/>
        <v>16.199095218146894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hidden="1" outlineLevel="1">
      <c r="B151" s="238">
        <f t="shared" si="54"/>
        <v>50222</v>
      </c>
      <c r="C151" s="342">
        <v>2701931.670083941</v>
      </c>
      <c r="D151" s="234">
        <f>IF(ISNUMBER($F151),VLOOKUP($J151,'Table 1'!$B$13:$G$40,2,FALSE)/12*1000*Study_MW,"")</f>
        <v>0</v>
      </c>
      <c r="E151" s="234">
        <f t="shared" si="55"/>
        <v>2701931.670083941</v>
      </c>
      <c r="F151" s="342">
        <v>74400</v>
      </c>
      <c r="G151" s="239">
        <f t="shared" si="56"/>
        <v>36.316285888225011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hidden="1" outlineLevel="1">
      <c r="B152" s="238">
        <f t="shared" si="54"/>
        <v>50253</v>
      </c>
      <c r="C152" s="342">
        <v>3177417.1515444759</v>
      </c>
      <c r="D152" s="234">
        <f>IF(ISNUMBER($F152),VLOOKUP($J152,'Table 1'!$B$13:$G$40,2,FALSE)/12*1000*Study_MW,"")</f>
        <v>0</v>
      </c>
      <c r="E152" s="234">
        <f t="shared" si="55"/>
        <v>3177417.1515444759</v>
      </c>
      <c r="F152" s="342">
        <v>74400</v>
      </c>
      <c r="G152" s="239">
        <f t="shared" si="56"/>
        <v>42.7072197788236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hidden="1" outlineLevel="1">
      <c r="B153" s="238">
        <f t="shared" si="54"/>
        <v>50284</v>
      </c>
      <c r="C153" s="342">
        <v>2554327.9752030792</v>
      </c>
      <c r="D153" s="234">
        <f>IF(ISNUMBER($F153),VLOOKUP($J153,'Table 1'!$B$13:$G$40,2,FALSE)/12*1000*Study_MW,"")</f>
        <v>0</v>
      </c>
      <c r="E153" s="234">
        <f t="shared" si="55"/>
        <v>2554327.9752030792</v>
      </c>
      <c r="F153" s="342">
        <v>72000</v>
      </c>
      <c r="G153" s="239">
        <f t="shared" si="56"/>
        <v>35.4767774333761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hidden="1" outlineLevel="1">
      <c r="B154" s="238">
        <f t="shared" si="54"/>
        <v>50314</v>
      </c>
      <c r="C154" s="342">
        <v>666987.36753204139</v>
      </c>
      <c r="D154" s="234">
        <f>IF(ISNUMBER($F154),VLOOKUP($J154,'Table 1'!$B$13:$G$40,2,FALSE)/12*1000*Study_MW,"")</f>
        <v>0</v>
      </c>
      <c r="E154" s="234">
        <f t="shared" si="55"/>
        <v>666987.36753204139</v>
      </c>
      <c r="F154" s="342">
        <v>74400</v>
      </c>
      <c r="G154" s="239">
        <f t="shared" si="56"/>
        <v>8.9648839722048574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hidden="1" outlineLevel="1">
      <c r="B155" s="238">
        <f t="shared" si="54"/>
        <v>50345</v>
      </c>
      <c r="C155" s="342">
        <v>2533820.5154775642</v>
      </c>
      <c r="D155" s="234">
        <f>IF(ISNUMBER($F155),VLOOKUP($J155,'Table 1'!$B$13:$G$40,2,FALSE)/12*1000*Study_MW,"")</f>
        <v>0</v>
      </c>
      <c r="E155" s="234">
        <f t="shared" si="55"/>
        <v>2533820.5154775642</v>
      </c>
      <c r="F155" s="342">
        <v>72000</v>
      </c>
      <c r="G155" s="239">
        <f t="shared" si="56"/>
        <v>35.19195160385506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hidden="1" outlineLevel="1">
      <c r="B156" s="244">
        <f t="shared" si="54"/>
        <v>50375</v>
      </c>
      <c r="C156" s="343">
        <v>2219706.0928880102</v>
      </c>
      <c r="D156" s="245">
        <f>IF(ISNUMBER($F156),VLOOKUP($J156,'Table 1'!$B$13:$G$40,2,FALSE)/12*1000*Study_MW,"")</f>
        <v>0</v>
      </c>
      <c r="E156" s="245">
        <f t="shared" si="55"/>
        <v>2219706.0928880102</v>
      </c>
      <c r="F156" s="343">
        <v>74400.000000000015</v>
      </c>
      <c r="G156" s="246">
        <f t="shared" si="56"/>
        <v>29.834759313010885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hidden="1" outlineLevel="1">
      <c r="B157" s="232">
        <f t="shared" si="54"/>
        <v>50406</v>
      </c>
      <c r="C157" s="338">
        <v>2205732.4043808184</v>
      </c>
      <c r="D157" s="233">
        <f>IF(ISNUMBER($F157),VLOOKUP($J157,'Table 1'!$B$13:$G$40,2,FALSE)/12*1000*Study_MW,"")</f>
        <v>0</v>
      </c>
      <c r="E157" s="233">
        <f t="shared" si="55"/>
        <v>2205732.4043808184</v>
      </c>
      <c r="F157" s="338">
        <v>74400</v>
      </c>
      <c r="G157" s="235">
        <f t="shared" si="56"/>
        <v>29.64694091909702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hidden="1" outlineLevel="1">
      <c r="B158" s="238">
        <f t="shared" si="54"/>
        <v>50437</v>
      </c>
      <c r="C158" s="342">
        <v>1950889.8046719697</v>
      </c>
      <c r="D158" s="234">
        <f>IF(ISNUMBER($F158),VLOOKUP($J158,'Table 1'!$B$13:$G$40,2,FALSE)/12*1000*Study_MW,"")</f>
        <v>0</v>
      </c>
      <c r="E158" s="234">
        <f t="shared" si="55"/>
        <v>1950889.8046719697</v>
      </c>
      <c r="F158" s="342">
        <v>67199.999999999985</v>
      </c>
      <c r="G158" s="239">
        <f t="shared" si="56"/>
        <v>29.031098283809079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hidden="1" outlineLevel="1">
      <c r="B159" s="238">
        <f t="shared" si="54"/>
        <v>50465</v>
      </c>
      <c r="C159" s="342">
        <v>1464383.9837792185</v>
      </c>
      <c r="D159" s="234">
        <f>IF(ISNUMBER($F159),VLOOKUP($J159,'Table 1'!$B$13:$G$40,2,FALSE)/12*1000*Study_MW,"")</f>
        <v>0</v>
      </c>
      <c r="E159" s="234">
        <f t="shared" si="55"/>
        <v>1464383.9837792185</v>
      </c>
      <c r="F159" s="342">
        <v>74400</v>
      </c>
      <c r="G159" s="239">
        <f t="shared" si="56"/>
        <v>19.682580427140035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hidden="1" outlineLevel="1">
      <c r="B160" s="238">
        <f t="shared" si="54"/>
        <v>50496</v>
      </c>
      <c r="C160" s="342">
        <v>694059.01099604671</v>
      </c>
      <c r="D160" s="234">
        <f>IF(ISNUMBER($F160),VLOOKUP($J160,'Table 1'!$B$13:$G$40,2,FALSE)/12*1000*Study_MW,"")</f>
        <v>0</v>
      </c>
      <c r="E160" s="234">
        <f t="shared" si="55"/>
        <v>694059.01099604671</v>
      </c>
      <c r="F160" s="342">
        <v>72000</v>
      </c>
      <c r="G160" s="239">
        <f t="shared" si="56"/>
        <v>9.6397084860562039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hidden="1" outlineLevel="1">
      <c r="B161" s="238">
        <f t="shared" si="54"/>
        <v>50526</v>
      </c>
      <c r="C161" s="342">
        <v>1061459.6657176153</v>
      </c>
      <c r="D161" s="234">
        <f>IF(ISNUMBER($F161),VLOOKUP($J161,'Table 1'!$B$13:$G$40,2,FALSE)/12*1000*Study_MW,"")</f>
        <v>0</v>
      </c>
      <c r="E161" s="234">
        <f t="shared" si="55"/>
        <v>1061459.6657176153</v>
      </c>
      <c r="F161" s="342">
        <v>74400</v>
      </c>
      <c r="G161" s="239">
        <f t="shared" si="56"/>
        <v>14.266930990828163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hidden="1" outlineLevel="1">
      <c r="B162" s="238">
        <f t="shared" si="54"/>
        <v>50557</v>
      </c>
      <c r="C162" s="342">
        <v>1288058.9686771999</v>
      </c>
      <c r="D162" s="234">
        <f>IF(ISNUMBER($F162),VLOOKUP($J162,'Table 1'!$B$13:$G$40,2,FALSE)/12*1000*Study_MW,"")</f>
        <v>0</v>
      </c>
      <c r="E162" s="234">
        <f t="shared" si="55"/>
        <v>1288058.9686771999</v>
      </c>
      <c r="F162" s="342">
        <v>72000</v>
      </c>
      <c r="G162" s="239">
        <f t="shared" si="56"/>
        <v>17.889707898294443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hidden="1" outlineLevel="1">
      <c r="B163" s="238">
        <f t="shared" si="54"/>
        <v>50587</v>
      </c>
      <c r="C163" s="342">
        <v>3101302.0302534131</v>
      </c>
      <c r="D163" s="234">
        <f>IF(ISNUMBER($F163),VLOOKUP($J163,'Table 1'!$B$13:$G$40,2,FALSE)/12*1000*Study_MW,"")</f>
        <v>0</v>
      </c>
      <c r="E163" s="234">
        <f t="shared" si="55"/>
        <v>3101302.0302534131</v>
      </c>
      <c r="F163" s="342">
        <v>74400</v>
      </c>
      <c r="G163" s="239">
        <f t="shared" si="56"/>
        <v>41.684167073298561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hidden="1" outlineLevel="1">
      <c r="B164" s="238">
        <f t="shared" si="54"/>
        <v>50618</v>
      </c>
      <c r="C164" s="342">
        <v>3141062.4171092496</v>
      </c>
      <c r="D164" s="234">
        <f>IF(ISNUMBER($F164),VLOOKUP($J164,'Table 1'!$B$13:$G$40,2,FALSE)/12*1000*Study_MW,"")</f>
        <v>0</v>
      </c>
      <c r="E164" s="234">
        <f t="shared" si="55"/>
        <v>3141062.4171092496</v>
      </c>
      <c r="F164" s="342">
        <v>74400</v>
      </c>
      <c r="G164" s="239">
        <f t="shared" si="56"/>
        <v>42.218580875124324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hidden="1" outlineLevel="1">
      <c r="B165" s="238">
        <f t="shared" si="54"/>
        <v>50649</v>
      </c>
      <c r="C165" s="342">
        <v>2833686.8407825823</v>
      </c>
      <c r="D165" s="234">
        <f>IF(ISNUMBER($F165),VLOOKUP($J165,'Table 1'!$B$13:$G$40,2,FALSE)/12*1000*Study_MW,"")</f>
        <v>0</v>
      </c>
      <c r="E165" s="234">
        <f t="shared" si="55"/>
        <v>2833686.8407825823</v>
      </c>
      <c r="F165" s="342">
        <v>72000</v>
      </c>
      <c r="G165" s="239">
        <f t="shared" si="56"/>
        <v>39.356761677535864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hidden="1" outlineLevel="1">
      <c r="B166" s="238">
        <f t="shared" si="54"/>
        <v>50679</v>
      </c>
      <c r="C166" s="342">
        <v>703956.04034079588</v>
      </c>
      <c r="D166" s="234">
        <f>IF(ISNUMBER($F166),VLOOKUP($J166,'Table 1'!$B$13:$G$40,2,FALSE)/12*1000*Study_MW,"")</f>
        <v>0</v>
      </c>
      <c r="E166" s="234">
        <f t="shared" si="55"/>
        <v>703956.04034079588</v>
      </c>
      <c r="F166" s="342">
        <v>74400</v>
      </c>
      <c r="G166" s="239">
        <f t="shared" si="56"/>
        <v>9.4617747357633863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hidden="1" outlineLevel="1">
      <c r="B167" s="238">
        <f t="shared" si="54"/>
        <v>50710</v>
      </c>
      <c r="C167" s="342">
        <v>2475563.5601984393</v>
      </c>
      <c r="D167" s="234">
        <f>IF(ISNUMBER($F167),VLOOKUP($J167,'Table 1'!$B$13:$G$40,2,FALSE)/12*1000*Study_MW,"")</f>
        <v>0</v>
      </c>
      <c r="E167" s="234">
        <f t="shared" si="55"/>
        <v>2475563.5601984393</v>
      </c>
      <c r="F167" s="342">
        <v>72000</v>
      </c>
      <c r="G167" s="239">
        <f t="shared" si="56"/>
        <v>34.382827224978321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hidden="1" outlineLevel="1">
      <c r="B168" s="244">
        <f t="shared" si="54"/>
        <v>50740</v>
      </c>
      <c r="C168" s="343">
        <v>3012686.1788645182</v>
      </c>
      <c r="D168" s="245">
        <f>IF(ISNUMBER($F168),VLOOKUP($J168,'Table 1'!$B$13:$G$40,2,FALSE)/12*1000*Study_MW,"")</f>
        <v>0</v>
      </c>
      <c r="E168" s="245">
        <f t="shared" si="55"/>
        <v>3012686.1788645182</v>
      </c>
      <c r="F168" s="343">
        <v>74400.000000000015</v>
      </c>
      <c r="G168" s="246">
        <f t="shared" si="56"/>
        <v>40.493093801942443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hidden="1" outlineLevel="1">
      <c r="B169" s="232">
        <f t="shared" si="54"/>
        <v>50771</v>
      </c>
      <c r="C169" s="338">
        <v>2246152.5219628676</v>
      </c>
      <c r="D169" s="233">
        <f>IF(ISNUMBER($F169),VLOOKUP($J169,'Table 1'!$B$13:$G$40,2,FALSE)/12*1000*Study_MW,"")</f>
        <v>0</v>
      </c>
      <c r="E169" s="233">
        <f t="shared" si="55"/>
        <v>2246152.5219628676</v>
      </c>
      <c r="F169" s="338">
        <v>74400</v>
      </c>
      <c r="G169" s="235">
        <f t="shared" si="56"/>
        <v>30.190222069393382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hidden="1" outlineLevel="1">
      <c r="B170" s="238">
        <f t="shared" si="54"/>
        <v>50802</v>
      </c>
      <c r="C170" s="342">
        <v>2437882.7650475577</v>
      </c>
      <c r="D170" s="234">
        <f>IF(ISNUMBER($F170),VLOOKUP($J170,'Table 1'!$B$13:$G$40,2,FALSE)/12*1000*Study_MW,"")</f>
        <v>0</v>
      </c>
      <c r="E170" s="234">
        <f t="shared" si="55"/>
        <v>2437882.7650475577</v>
      </c>
      <c r="F170" s="342">
        <v>67199.999999999985</v>
      </c>
      <c r="G170" s="239">
        <f t="shared" si="56"/>
        <v>36.278017337017232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hidden="1" outlineLevel="1">
      <c r="B171" s="238">
        <f t="shared" si="54"/>
        <v>50830</v>
      </c>
      <c r="C171" s="342">
        <v>1532662.0673516737</v>
      </c>
      <c r="D171" s="234">
        <f>IF(ISNUMBER($F171),VLOOKUP($J171,'Table 1'!$B$13:$G$40,2,FALSE)/12*1000*Study_MW,"")</f>
        <v>0</v>
      </c>
      <c r="E171" s="234">
        <f t="shared" si="55"/>
        <v>1532662.0673516737</v>
      </c>
      <c r="F171" s="342">
        <v>74400</v>
      </c>
      <c r="G171" s="239">
        <f t="shared" si="56"/>
        <v>20.600296604189165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hidden="1" outlineLevel="1">
      <c r="B172" s="238">
        <f t="shared" si="54"/>
        <v>50861</v>
      </c>
      <c r="C172" s="342">
        <v>692106.25529289246</v>
      </c>
      <c r="D172" s="234">
        <f>IF(ISNUMBER($F172),VLOOKUP($J172,'Table 1'!$B$13:$G$40,2,FALSE)/12*1000*Study_MW,"")</f>
        <v>0</v>
      </c>
      <c r="E172" s="234">
        <f t="shared" si="55"/>
        <v>692106.25529289246</v>
      </c>
      <c r="F172" s="342">
        <v>72000</v>
      </c>
      <c r="G172" s="239">
        <f t="shared" si="56"/>
        <v>9.6125868790679512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hidden="1" outlineLevel="1">
      <c r="B173" s="238">
        <f t="shared" si="54"/>
        <v>50891</v>
      </c>
      <c r="C173" s="342">
        <v>1341641.4438845823</v>
      </c>
      <c r="D173" s="234">
        <f>IF(ISNUMBER($F173),VLOOKUP($J173,'Table 1'!$B$13:$G$40,2,FALSE)/12*1000*Study_MW,"")</f>
        <v>0</v>
      </c>
      <c r="E173" s="234">
        <f t="shared" si="55"/>
        <v>1341641.4438845823</v>
      </c>
      <c r="F173" s="342">
        <v>74400</v>
      </c>
      <c r="G173" s="239">
        <f t="shared" si="56"/>
        <v>18.032815105975569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hidden="1" outlineLevel="1">
      <c r="B174" s="238">
        <f t="shared" si="54"/>
        <v>50922</v>
      </c>
      <c r="C174" s="342">
        <v>1308261.3423340663</v>
      </c>
      <c r="D174" s="234">
        <f>IF(ISNUMBER($F174),VLOOKUP($J174,'Table 1'!$B$13:$G$40,2,FALSE)/12*1000*Study_MW,"")</f>
        <v>0</v>
      </c>
      <c r="E174" s="234">
        <f t="shared" si="55"/>
        <v>1308261.3423340663</v>
      </c>
      <c r="F174" s="342">
        <v>72000</v>
      </c>
      <c r="G174" s="239">
        <f t="shared" si="56"/>
        <v>18.170296421306475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hidden="1" outlineLevel="1">
      <c r="B175" s="238">
        <f t="shared" si="54"/>
        <v>50952</v>
      </c>
      <c r="C175" s="342">
        <v>3011559.7321080784</v>
      </c>
      <c r="D175" s="234">
        <f>IF(ISNUMBER($F175),VLOOKUP($J175,'Table 1'!$B$13:$G$40,2,FALSE)/12*1000*Study_MW,"")</f>
        <v>0</v>
      </c>
      <c r="E175" s="234">
        <f t="shared" si="55"/>
        <v>3011559.7321080784</v>
      </c>
      <c r="F175" s="342">
        <v>74400</v>
      </c>
      <c r="G175" s="239">
        <f t="shared" si="56"/>
        <v>40.477953388549444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hidden="1" outlineLevel="1">
      <c r="B176" s="238">
        <f t="shared" si="54"/>
        <v>50983</v>
      </c>
      <c r="C176" s="342">
        <v>3495687.6311480883</v>
      </c>
      <c r="D176" s="234">
        <f>IF(ISNUMBER($F176),VLOOKUP($J176,'Table 1'!$B$13:$G$40,2,FALSE)/12*1000*Study_MW,"")</f>
        <v>0</v>
      </c>
      <c r="E176" s="234">
        <f t="shared" si="55"/>
        <v>3495687.6311480883</v>
      </c>
      <c r="F176" s="342">
        <v>74400</v>
      </c>
      <c r="G176" s="239">
        <f t="shared" si="56"/>
        <v>46.985048805753877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hidden="1" outlineLevel="1">
      <c r="B177" s="238">
        <f t="shared" si="54"/>
        <v>51014</v>
      </c>
      <c r="C177" s="342">
        <v>2910350.7557803169</v>
      </c>
      <c r="D177" s="234">
        <f>IF(ISNUMBER($F177),VLOOKUP($J177,'Table 1'!$B$13:$G$40,2,FALSE)/12*1000*Study_MW,"")</f>
        <v>0</v>
      </c>
      <c r="E177" s="234">
        <f t="shared" si="55"/>
        <v>2910350.7557803169</v>
      </c>
      <c r="F177" s="342">
        <v>72000</v>
      </c>
      <c r="G177" s="239">
        <f t="shared" si="56"/>
        <v>40.421538274726622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hidden="1" outlineLevel="1">
      <c r="B178" s="238">
        <f t="shared" si="54"/>
        <v>51044</v>
      </c>
      <c r="C178" s="342">
        <v>714082.13993340905</v>
      </c>
      <c r="D178" s="234">
        <f>IF(ISNUMBER($F178),VLOOKUP($J178,'Table 1'!$B$13:$G$40,2,FALSE)/12*1000*Study_MW,"")</f>
        <v>0</v>
      </c>
      <c r="E178" s="234">
        <f t="shared" si="55"/>
        <v>714082.13993340905</v>
      </c>
      <c r="F178" s="342">
        <v>74400</v>
      </c>
      <c r="G178" s="239">
        <f t="shared" si="56"/>
        <v>9.5978782249114118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hidden="1" outlineLevel="1">
      <c r="B179" s="238">
        <f t="shared" si="54"/>
        <v>51075</v>
      </c>
      <c r="C179" s="342">
        <v>2573263.2460871753</v>
      </c>
      <c r="D179" s="234">
        <f>IF(ISNUMBER($F179),VLOOKUP($J179,'Table 1'!$B$13:$G$40,2,FALSE)/12*1000*Study_MW,"")</f>
        <v>0</v>
      </c>
      <c r="E179" s="234">
        <f t="shared" si="55"/>
        <v>2573263.2460871753</v>
      </c>
      <c r="F179" s="342">
        <v>72000</v>
      </c>
      <c r="G179" s="239">
        <f t="shared" si="56"/>
        <v>35.739767306766325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hidden="1" outlineLevel="1">
      <c r="B180" s="244">
        <f t="shared" si="54"/>
        <v>51105</v>
      </c>
      <c r="C180" s="343">
        <v>3190853.1890729736</v>
      </c>
      <c r="D180" s="245">
        <f>IF(ISNUMBER($F180),VLOOKUP($J180,'Table 1'!$B$13:$G$40,2,FALSE)/12*1000*Study_MW,"")</f>
        <v>0</v>
      </c>
      <c r="E180" s="245">
        <f t="shared" si="55"/>
        <v>3190853.1890729736</v>
      </c>
      <c r="F180" s="343">
        <v>74400.000000000015</v>
      </c>
      <c r="G180" s="246">
        <f t="shared" si="56"/>
        <v>42.887811681088344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hidden="1" outlineLevel="1">
      <c r="B181" s="232">
        <f t="shared" si="54"/>
        <v>51136</v>
      </c>
      <c r="C181" s="338">
        <v>2301959.9616870694</v>
      </c>
      <c r="D181" s="233">
        <f>IF(ISNUMBER($F181),VLOOKUP($J181,'Table 1'!$B$13:$G$40,2,FALSE)/12*1000*Study_MW,"")</f>
        <v>0</v>
      </c>
      <c r="E181" s="233">
        <f t="shared" si="55"/>
        <v>2301959.9616870694</v>
      </c>
      <c r="F181" s="338">
        <v>74400</v>
      </c>
      <c r="G181" s="235">
        <f t="shared" si="56"/>
        <v>30.940322065686416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hidden="1" outlineLevel="1">
      <c r="B182" s="238">
        <f t="shared" si="54"/>
        <v>51167</v>
      </c>
      <c r="C182" s="342">
        <v>2623199.4141980615</v>
      </c>
      <c r="D182" s="234">
        <f>IF(ISNUMBER($F182),VLOOKUP($J182,'Table 1'!$B$13:$G$40,2,FALSE)/12*1000*Study_MW,"")</f>
        <v>0</v>
      </c>
      <c r="E182" s="234">
        <f t="shared" si="55"/>
        <v>2623199.4141980615</v>
      </c>
      <c r="F182" s="342">
        <v>69600</v>
      </c>
      <c r="G182" s="239">
        <f t="shared" si="56"/>
        <v>37.689646755719274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hidden="1" outlineLevel="1">
      <c r="B183" s="238">
        <f t="shared" si="54"/>
        <v>51196</v>
      </c>
      <c r="C183" s="342">
        <v>1650301.0380575289</v>
      </c>
      <c r="D183" s="234">
        <f>IF(ISNUMBER($F183),VLOOKUP($J183,'Table 1'!$B$13:$G$40,2,FALSE)/12*1000*Study_MW,"")</f>
        <v>0</v>
      </c>
      <c r="E183" s="234">
        <f t="shared" si="55"/>
        <v>1650301.0380575289</v>
      </c>
      <c r="F183" s="342">
        <v>74400</v>
      </c>
      <c r="G183" s="239">
        <f t="shared" si="56"/>
        <v>22.181465565289368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hidden="1" outlineLevel="1">
      <c r="B184" s="238">
        <f t="shared" si="54"/>
        <v>51227</v>
      </c>
      <c r="C184" s="342">
        <v>590551.11404220224</v>
      </c>
      <c r="D184" s="234">
        <f>IF(ISNUMBER($F184),VLOOKUP($J184,'Table 1'!$B$13:$G$40,2,FALSE)/12*1000*Study_MW,"")</f>
        <v>0</v>
      </c>
      <c r="E184" s="234">
        <f t="shared" si="55"/>
        <v>590551.11404220224</v>
      </c>
      <c r="F184" s="342">
        <v>72000</v>
      </c>
      <c r="G184" s="239">
        <f t="shared" si="56"/>
        <v>8.2020988061416986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hidden="1" outlineLevel="1">
      <c r="B185" s="238">
        <f t="shared" si="54"/>
        <v>51257</v>
      </c>
      <c r="C185" s="342">
        <v>1235258.3325982122</v>
      </c>
      <c r="D185" s="234">
        <f>IF(ISNUMBER($F185),VLOOKUP($J185,'Table 1'!$B$13:$G$40,2,FALSE)/12*1000*Study_MW,"")</f>
        <v>0</v>
      </c>
      <c r="E185" s="234">
        <f t="shared" si="55"/>
        <v>1235258.3325982122</v>
      </c>
      <c r="F185" s="342">
        <v>74400</v>
      </c>
      <c r="G185" s="239">
        <f t="shared" si="56"/>
        <v>16.60293457793296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hidden="1" outlineLevel="1">
      <c r="B186" s="238">
        <f t="shared" si="54"/>
        <v>51288</v>
      </c>
      <c r="C186" s="342">
        <v>1192916.1810859514</v>
      </c>
      <c r="D186" s="234">
        <f>IF(ISNUMBER($F186),VLOOKUP($J186,'Table 1'!$B$13:$G$40,2,FALSE)/12*1000*Study_MW,"")</f>
        <v>0</v>
      </c>
      <c r="E186" s="234">
        <f t="shared" si="55"/>
        <v>1192916.1810859514</v>
      </c>
      <c r="F186" s="342">
        <v>72000</v>
      </c>
      <c r="G186" s="239">
        <f t="shared" si="56"/>
        <v>16.568280292860436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hidden="1" outlineLevel="1">
      <c r="B187" s="238">
        <f t="shared" si="54"/>
        <v>51318</v>
      </c>
      <c r="C187" s="342">
        <v>3448145.7684427514</v>
      </c>
      <c r="D187" s="234">
        <f>IF(ISNUMBER($F187),VLOOKUP($J187,'Table 1'!$B$13:$G$40,2,FALSE)/12*1000*Study_MW,"")</f>
        <v>0</v>
      </c>
      <c r="E187" s="234">
        <f t="shared" si="55"/>
        <v>3448145.7684427514</v>
      </c>
      <c r="F187" s="342">
        <v>74400</v>
      </c>
      <c r="G187" s="239">
        <f t="shared" si="56"/>
        <v>46.346045274768166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hidden="1" outlineLevel="1">
      <c r="B188" s="238">
        <f t="shared" si="54"/>
        <v>51349</v>
      </c>
      <c r="C188" s="342">
        <v>3585584.9233221454</v>
      </c>
      <c r="D188" s="234">
        <f>IF(ISNUMBER($F188),VLOOKUP($J188,'Table 1'!$B$13:$G$40,2,FALSE)/12*1000*Study_MW,"")</f>
        <v>0</v>
      </c>
      <c r="E188" s="234">
        <f t="shared" si="55"/>
        <v>3585584.9233221454</v>
      </c>
      <c r="F188" s="342">
        <v>74400</v>
      </c>
      <c r="G188" s="239">
        <f t="shared" si="56"/>
        <v>48.193345743577225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hidden="1" outlineLevel="1">
      <c r="B189" s="238">
        <f t="shared" si="54"/>
        <v>51380</v>
      </c>
      <c r="C189" s="342">
        <v>3105666.2222567936</v>
      </c>
      <c r="D189" s="234">
        <f>IF(ISNUMBER($F189),VLOOKUP($J189,'Table 1'!$B$13:$G$40,2,FALSE)/12*1000*Study_MW,"")</f>
        <v>0</v>
      </c>
      <c r="E189" s="234">
        <f t="shared" si="55"/>
        <v>3105666.2222567936</v>
      </c>
      <c r="F189" s="342">
        <v>72000</v>
      </c>
      <c r="G189" s="239">
        <f t="shared" si="56"/>
        <v>43.134253086899911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hidden="1" outlineLevel="1">
      <c r="B190" s="238">
        <f t="shared" si="54"/>
        <v>51410</v>
      </c>
      <c r="C190" s="342">
        <v>1248509.7317847977</v>
      </c>
      <c r="D190" s="234">
        <f>IF(ISNUMBER($F190),VLOOKUP($J190,'Table 1'!$B$13:$G$40,2,FALSE)/12*1000*Study_MW,"")</f>
        <v>0</v>
      </c>
      <c r="E190" s="234">
        <f t="shared" si="55"/>
        <v>1248509.7317847977</v>
      </c>
      <c r="F190" s="342">
        <v>74400</v>
      </c>
      <c r="G190" s="239">
        <f t="shared" si="56"/>
        <v>16.781044782053733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hidden="1" outlineLevel="1">
      <c r="B191" s="238">
        <f t="shared" si="54"/>
        <v>51441</v>
      </c>
      <c r="C191" s="342">
        <v>2372305.5323726074</v>
      </c>
      <c r="D191" s="234">
        <f>IF(ISNUMBER($F191),VLOOKUP($J191,'Table 1'!$B$13:$G$40,2,FALSE)/12*1000*Study_MW,"")</f>
        <v>0</v>
      </c>
      <c r="E191" s="234">
        <f t="shared" si="55"/>
        <v>2372305.5323726074</v>
      </c>
      <c r="F191" s="342">
        <v>72000</v>
      </c>
      <c r="G191" s="239">
        <f t="shared" si="56"/>
        <v>32.948687949619547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hidden="1" outlineLevel="1">
      <c r="B192" s="244">
        <f t="shared" si="54"/>
        <v>51471</v>
      </c>
      <c r="C192" s="343">
        <v>3865377.6633958626</v>
      </c>
      <c r="D192" s="245">
        <f>IF(ISNUMBER($F192),VLOOKUP($J192,'Table 1'!$B$13:$G$40,2,FALSE)/12*1000*Study_MW,"")</f>
        <v>0</v>
      </c>
      <c r="E192" s="245">
        <f t="shared" si="55"/>
        <v>3865377.6633958626</v>
      </c>
      <c r="F192" s="343">
        <v>74400</v>
      </c>
      <c r="G192" s="246">
        <f t="shared" si="56"/>
        <v>51.954000852094929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hidden="1" outlineLevel="1">
      <c r="B193" s="232">
        <f t="shared" si="54"/>
        <v>51502</v>
      </c>
      <c r="C193" s="338">
        <v>2663554.1996265748</v>
      </c>
      <c r="D193" s="233">
        <f>IF(ISNUMBER($F193),VLOOKUP($J193,'Table 1'!$B$13:$G$40,2,FALSE)/12*1000*Study_MW,"")</f>
        <v>0</v>
      </c>
      <c r="E193" s="233">
        <f t="shared" si="55"/>
        <v>2663554.1996265748</v>
      </c>
      <c r="F193" s="338">
        <v>74400</v>
      </c>
      <c r="G193" s="235">
        <f t="shared" si="56"/>
        <v>35.800459672400201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hidden="1" outlineLevel="1">
      <c r="B194" s="238">
        <f t="shared" si="54"/>
        <v>51533</v>
      </c>
      <c r="C194" s="342">
        <v>2641528.8821090288</v>
      </c>
      <c r="D194" s="234">
        <f>IF(ISNUMBER($F194),VLOOKUP($J194,'Table 1'!$B$13:$G$40,2,FALSE)/12*1000*Study_MW,"")</f>
        <v>0</v>
      </c>
      <c r="E194" s="234">
        <f t="shared" si="55"/>
        <v>2641528.8821090288</v>
      </c>
      <c r="F194" s="342">
        <v>67199.999999999985</v>
      </c>
      <c r="G194" s="239">
        <f t="shared" si="56"/>
        <v>39.308465507574844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hidden="1" outlineLevel="1">
      <c r="B195" s="238">
        <f t="shared" si="54"/>
        <v>51561</v>
      </c>
      <c r="C195" s="342">
        <v>1809764.2926544794</v>
      </c>
      <c r="D195" s="234">
        <f>IF(ISNUMBER($F195),VLOOKUP($J195,'Table 1'!$B$13:$G$40,2,FALSE)/12*1000*Study_MW,"")</f>
        <v>0</v>
      </c>
      <c r="E195" s="234">
        <f t="shared" si="55"/>
        <v>1809764.2926544794</v>
      </c>
      <c r="F195" s="342">
        <v>74400</v>
      </c>
      <c r="G195" s="239">
        <f t="shared" si="56"/>
        <v>24.324788879764508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hidden="1" outlineLevel="1">
      <c r="B196" s="238">
        <f t="shared" si="54"/>
        <v>51592</v>
      </c>
      <c r="C196" s="342">
        <v>996956.14094984194</v>
      </c>
      <c r="D196" s="234">
        <f>IF(ISNUMBER($F196),VLOOKUP($J196,'Table 1'!$B$13:$G$40,2,FALSE)/12*1000*Study_MW,"")</f>
        <v>0</v>
      </c>
      <c r="E196" s="234">
        <f t="shared" si="55"/>
        <v>996956.14094984194</v>
      </c>
      <c r="F196" s="342">
        <v>72000</v>
      </c>
      <c r="G196" s="239">
        <f t="shared" si="56"/>
        <v>13.846613068747805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hidden="1" outlineLevel="1">
      <c r="B197" s="238">
        <f t="shared" si="54"/>
        <v>51622</v>
      </c>
      <c r="C197" s="342">
        <v>1019582.8427074011</v>
      </c>
      <c r="D197" s="234">
        <f>IF(ISNUMBER($F197),VLOOKUP($J197,'Table 1'!$B$13:$G$40,2,FALSE)/12*1000*Study_MW,"")</f>
        <v>0</v>
      </c>
      <c r="E197" s="234">
        <f t="shared" si="55"/>
        <v>1019582.8427074011</v>
      </c>
      <c r="F197" s="342">
        <v>74400</v>
      </c>
      <c r="G197" s="239">
        <f t="shared" si="56"/>
        <v>13.704070466497328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hidden="1" outlineLevel="1">
      <c r="B198" s="238">
        <f t="shared" si="54"/>
        <v>51653</v>
      </c>
      <c r="C198" s="342">
        <v>1940751.6388026124</v>
      </c>
      <c r="D198" s="234">
        <f>IF(ISNUMBER($F198),VLOOKUP($J198,'Table 1'!$B$13:$G$40,2,FALSE)/12*1000*Study_MW,"")</f>
        <v>0</v>
      </c>
      <c r="E198" s="234">
        <f t="shared" si="55"/>
        <v>1940751.6388026124</v>
      </c>
      <c r="F198" s="342">
        <v>72000</v>
      </c>
      <c r="G198" s="239">
        <f t="shared" si="56"/>
        <v>26.954883872258506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hidden="1" outlineLevel="1">
      <c r="B199" s="238">
        <f t="shared" si="54"/>
        <v>51683</v>
      </c>
      <c r="C199" s="342">
        <v>3589429.4966706475</v>
      </c>
      <c r="D199" s="234">
        <f>IF(ISNUMBER($F199),VLOOKUP($J199,'Table 1'!$B$13:$G$40,2,FALSE)/12*1000*Study_MW,"")</f>
        <v>0</v>
      </c>
      <c r="E199" s="234">
        <f t="shared" si="55"/>
        <v>3589429.4966706475</v>
      </c>
      <c r="F199" s="342">
        <v>74400</v>
      </c>
      <c r="G199" s="239">
        <f t="shared" si="56"/>
        <v>48.245020116540964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hidden="1" outlineLevel="1">
      <c r="B200" s="238">
        <f t="shared" si="54"/>
        <v>51714</v>
      </c>
      <c r="C200" s="342">
        <v>3666372.2041990915</v>
      </c>
      <c r="D200" s="234">
        <f>IF(ISNUMBER($F200),VLOOKUP($J200,'Table 1'!$B$13:$G$40,2,FALSE)/12*1000*Study_MW,"")</f>
        <v>0</v>
      </c>
      <c r="E200" s="234">
        <f t="shared" si="55"/>
        <v>3666372.2041990915</v>
      </c>
      <c r="F200" s="342">
        <v>74400</v>
      </c>
      <c r="G200" s="239">
        <f t="shared" si="56"/>
        <v>49.279196292998542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hidden="1" outlineLevel="1">
      <c r="B201" s="238">
        <f t="shared" si="54"/>
        <v>51745</v>
      </c>
      <c r="C201" s="342">
        <v>3247288.889944457</v>
      </c>
      <c r="D201" s="234">
        <f>IF(ISNUMBER($F201),VLOOKUP($J201,'Table 1'!$B$13:$G$40,2,FALSE)/12*1000*Study_MW,"")</f>
        <v>0</v>
      </c>
      <c r="E201" s="234">
        <f t="shared" si="55"/>
        <v>3247288.889944457</v>
      </c>
      <c r="F201" s="342">
        <v>72000</v>
      </c>
      <c r="G201" s="239">
        <f t="shared" si="56"/>
        <v>45.101234582561901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hidden="1" outlineLevel="1">
      <c r="B202" s="238">
        <f t="shared" si="54"/>
        <v>51775</v>
      </c>
      <c r="C202" s="342">
        <v>1846500.2950055059</v>
      </c>
      <c r="D202" s="234">
        <f>IF(ISNUMBER($F202),VLOOKUP($J202,'Table 1'!$B$13:$G$40,2,FALSE)/12*1000*Study_MW,"")</f>
        <v>0</v>
      </c>
      <c r="E202" s="234">
        <f t="shared" si="55"/>
        <v>1846500.2950055059</v>
      </c>
      <c r="F202" s="342">
        <v>74400</v>
      </c>
      <c r="G202" s="239">
        <f t="shared" si="56"/>
        <v>24.818552352224543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hidden="1" outlineLevel="1">
      <c r="B203" s="238">
        <f t="shared" si="54"/>
        <v>51806</v>
      </c>
      <c r="C203" s="342">
        <v>2900120.563180408</v>
      </c>
      <c r="D203" s="234">
        <f>IF(ISNUMBER($F203),VLOOKUP($J203,'Table 1'!$B$13:$G$40,2,FALSE)/12*1000*Study_MW,"")</f>
        <v>0</v>
      </c>
      <c r="E203" s="234">
        <f t="shared" si="55"/>
        <v>2900120.563180408</v>
      </c>
      <c r="F203" s="342">
        <v>72000</v>
      </c>
      <c r="G203" s="239">
        <f t="shared" si="56"/>
        <v>40.279452266394557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hidden="1" outlineLevel="1">
      <c r="B204" s="244">
        <f t="shared" si="54"/>
        <v>51836</v>
      </c>
      <c r="C204" s="343">
        <v>4062154.8186230403</v>
      </c>
      <c r="D204" s="245">
        <f>IF(ISNUMBER($F204),VLOOKUP($J204,'Table 1'!$B$13:$G$40,2,FALSE)/12*1000*Study_MW,"")</f>
        <v>0</v>
      </c>
      <c r="E204" s="245">
        <f t="shared" si="55"/>
        <v>4062154.8186230403</v>
      </c>
      <c r="F204" s="343">
        <v>74400.000000000015</v>
      </c>
      <c r="G204" s="246">
        <f t="shared" si="56"/>
        <v>54.598855089019345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67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hidden="1" outlineLevel="1">
      <c r="B205" s="232">
        <f t="shared" si="54"/>
        <v>51867</v>
      </c>
      <c r="C205" s="338">
        <v>4019975.0773289562</v>
      </c>
      <c r="D205" s="233">
        <f>IF(ISNUMBER($F205),VLOOKUP($J205,'Table 1'!$B$13:$G$40,2,FALSE)/12*1000*Study_MW,"")</f>
        <v>0</v>
      </c>
      <c r="E205" s="233">
        <f t="shared" si="55"/>
        <v>4019975.0773289562</v>
      </c>
      <c r="F205" s="338">
        <v>74400</v>
      </c>
      <c r="G205" s="235">
        <f t="shared" si="56"/>
        <v>54.031923082378441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68" si="64">Inflation</f>
        <v>2.18E-2</v>
      </c>
      <c r="AB205" s="336">
        <f t="shared" si="58"/>
        <v>0</v>
      </c>
    </row>
    <row r="206" spans="2:28" hidden="1" outlineLevel="1">
      <c r="B206" s="238">
        <f t="shared" ref="B206:B252" si="65">EDATE(B205,1)</f>
        <v>51898</v>
      </c>
      <c r="C206" s="342">
        <v>3115898.7477761549</v>
      </c>
      <c r="D206" s="234">
        <f>IF(ISNUMBER($F206),VLOOKUP($J206,'Table 1'!$B$13:$G$40,2,FALSE)/12*1000*Study_MW,"")</f>
        <v>0</v>
      </c>
      <c r="E206" s="234">
        <f t="shared" ref="E206:E252" si="66">IF(ISNUMBER(C206+D206),C206+D206,"")</f>
        <v>3115898.7477761549</v>
      </c>
      <c r="F206" s="342">
        <v>67199.999999999985</v>
      </c>
      <c r="G206" s="239">
        <f t="shared" ref="G206:G252" si="67">IF(ISNUMBER($F206),E206/$F206,"")</f>
        <v>46.367540889526126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69" si="68">IF($AB$8="Solar",IFERROR(IF(J206&gt;$AC$1,-0.005,0),AB194),0)</f>
        <v>0</v>
      </c>
    </row>
    <row r="207" spans="2:28" hidden="1" outlineLevel="1">
      <c r="B207" s="238">
        <f t="shared" si="65"/>
        <v>51926</v>
      </c>
      <c r="C207" s="342">
        <v>2795432.0903853988</v>
      </c>
      <c r="D207" s="234">
        <f>IF(ISNUMBER($F207),VLOOKUP($J207,'Table 1'!$B$13:$G$40,2,FALSE)/12*1000*Study_MW,"")</f>
        <v>0</v>
      </c>
      <c r="E207" s="234">
        <f t="shared" si="66"/>
        <v>2795432.0903853988</v>
      </c>
      <c r="F207" s="342">
        <v>74400</v>
      </c>
      <c r="G207" s="239">
        <f t="shared" si="67"/>
        <v>37.573011967545682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hidden="1" outlineLevel="1">
      <c r="B208" s="238">
        <f t="shared" si="65"/>
        <v>51957</v>
      </c>
      <c r="C208" s="342">
        <v>2125324.9072415545</v>
      </c>
      <c r="D208" s="234">
        <f>IF(ISNUMBER($F208),VLOOKUP($J208,'Table 1'!$B$13:$G$40,2,FALSE)/12*1000*Study_MW,"")</f>
        <v>0</v>
      </c>
      <c r="E208" s="234">
        <f t="shared" si="66"/>
        <v>2125324.9072415545</v>
      </c>
      <c r="F208" s="342">
        <v>72000</v>
      </c>
      <c r="G208" s="239">
        <f t="shared" si="67"/>
        <v>29.518401489466033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hidden="1" outlineLevel="1">
      <c r="B209" s="238">
        <f t="shared" si="65"/>
        <v>51987</v>
      </c>
      <c r="C209" s="342">
        <v>1762989.2082918449</v>
      </c>
      <c r="D209" s="234">
        <f>IF(ISNUMBER($F209),VLOOKUP($J209,'Table 1'!$B$13:$G$40,2,FALSE)/12*1000*Study_MW,"")</f>
        <v>0</v>
      </c>
      <c r="E209" s="234">
        <f t="shared" si="66"/>
        <v>1762989.2082918449</v>
      </c>
      <c r="F209" s="342">
        <v>74400</v>
      </c>
      <c r="G209" s="239">
        <f t="shared" si="67"/>
        <v>23.696091509298991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hidden="1" outlineLevel="1">
      <c r="B210" s="238">
        <f t="shared" si="65"/>
        <v>52018</v>
      </c>
      <c r="C210" s="342">
        <v>2973656.0734487204</v>
      </c>
      <c r="D210" s="234">
        <f>IF(ISNUMBER($F210),VLOOKUP($J210,'Table 1'!$B$13:$G$40,2,FALSE)/12*1000*Study_MW,"")</f>
        <v>0</v>
      </c>
      <c r="E210" s="234">
        <f t="shared" si="66"/>
        <v>2973656.0734487204</v>
      </c>
      <c r="F210" s="342">
        <v>72000</v>
      </c>
      <c r="G210" s="239">
        <f t="shared" si="67"/>
        <v>41.300778797898893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hidden="1" outlineLevel="1">
      <c r="B211" s="238">
        <f t="shared" si="65"/>
        <v>52048</v>
      </c>
      <c r="C211" s="342">
        <v>3710073.7124912851</v>
      </c>
      <c r="D211" s="234">
        <f>IF(ISNUMBER($F211),VLOOKUP($J211,'Table 1'!$B$13:$G$40,2,FALSE)/12*1000*Study_MW,"")</f>
        <v>0</v>
      </c>
      <c r="E211" s="234">
        <f t="shared" si="66"/>
        <v>3710073.7124912851</v>
      </c>
      <c r="F211" s="342">
        <v>74400</v>
      </c>
      <c r="G211" s="239">
        <f t="shared" si="67"/>
        <v>49.866582157140925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hidden="1" outlineLevel="1">
      <c r="B212" s="238">
        <f t="shared" si="65"/>
        <v>52079</v>
      </c>
      <c r="C212" s="342">
        <v>4367400.3157377159</v>
      </c>
      <c r="D212" s="234">
        <f>IF(ISNUMBER($F212),VLOOKUP($J212,'Table 1'!$B$13:$G$40,2,FALSE)/12*1000*Study_MW,"")</f>
        <v>0</v>
      </c>
      <c r="E212" s="234">
        <f t="shared" si="66"/>
        <v>4367400.3157377159</v>
      </c>
      <c r="F212" s="342">
        <v>74400</v>
      </c>
      <c r="G212" s="239">
        <f t="shared" si="67"/>
        <v>58.701617147012314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hidden="1" outlineLevel="1">
      <c r="B213" s="238">
        <f t="shared" si="65"/>
        <v>52110</v>
      </c>
      <c r="C213" s="342">
        <v>3801436.2827051082</v>
      </c>
      <c r="D213" s="234">
        <f>IF(ISNUMBER($F213),VLOOKUP($J213,'Table 1'!$B$13:$G$40,2,FALSE)/12*1000*Study_MW,"")</f>
        <v>0</v>
      </c>
      <c r="E213" s="234">
        <f t="shared" si="66"/>
        <v>3801436.2827051082</v>
      </c>
      <c r="F213" s="342">
        <v>72000</v>
      </c>
      <c r="G213" s="239">
        <f t="shared" si="67"/>
        <v>52.797726148682059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hidden="1" outlineLevel="1">
      <c r="B214" s="238">
        <f t="shared" si="65"/>
        <v>52140</v>
      </c>
      <c r="C214" s="342">
        <v>1918399.7669719646</v>
      </c>
      <c r="D214" s="234">
        <f>IF(ISNUMBER($F214),VLOOKUP($J214,'Table 1'!$B$13:$G$40,2,FALSE)/12*1000*Study_MW,"")</f>
        <v>0</v>
      </c>
      <c r="E214" s="234">
        <f t="shared" si="66"/>
        <v>1918399.7669719646</v>
      </c>
      <c r="F214" s="342">
        <v>74400</v>
      </c>
      <c r="G214" s="239">
        <f t="shared" si="67"/>
        <v>25.784943104461892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hidden="1" outlineLevel="1">
      <c r="B215" s="238">
        <f t="shared" si="65"/>
        <v>52171</v>
      </c>
      <c r="C215" s="342">
        <v>4241528.812212484</v>
      </c>
      <c r="D215" s="234">
        <f>IF(ISNUMBER($F215),VLOOKUP($J215,'Table 1'!$B$13:$G$40,2,FALSE)/12*1000*Study_MW,"")</f>
        <v>0</v>
      </c>
      <c r="E215" s="234">
        <f t="shared" si="66"/>
        <v>4241528.812212484</v>
      </c>
      <c r="F215" s="342">
        <v>72000</v>
      </c>
      <c r="G215" s="239">
        <f t="shared" si="67"/>
        <v>58.910122391840055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hidden="1" outlineLevel="1">
      <c r="B216" s="244">
        <f t="shared" si="65"/>
        <v>52201</v>
      </c>
      <c r="C216" s="343">
        <v>4353228.1510265265</v>
      </c>
      <c r="D216" s="245">
        <f>IF(ISNUMBER($F216),VLOOKUP($J216,'Table 1'!$B$13:$G$40,2,FALSE)/12*1000*Study_MW,"")</f>
        <v>0</v>
      </c>
      <c r="E216" s="245">
        <f t="shared" si="66"/>
        <v>4353228.1510265265</v>
      </c>
      <c r="F216" s="343">
        <v>74400.000000000015</v>
      </c>
      <c r="G216" s="246">
        <f t="shared" si="67"/>
        <v>58.511131062184482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 collapsed="1">
      <c r="B217" s="232">
        <f t="shared" si="65"/>
        <v>52232</v>
      </c>
      <c r="C217" s="338">
        <v>4165556.4619847429</v>
      </c>
      <c r="D217" s="233">
        <f>IF(ISNUMBER($F217),VLOOKUP($J217,'Table 1'!$B$13:$G$40,2,FALSE)/12*1000*Study_MW,"")</f>
        <v>0</v>
      </c>
      <c r="E217" s="233">
        <f t="shared" si="66"/>
        <v>4165556.4619847429</v>
      </c>
      <c r="F217" s="338">
        <v>74400</v>
      </c>
      <c r="G217" s="235">
        <f t="shared" si="67"/>
        <v>55.988662123450844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3308461.8944235845</v>
      </c>
      <c r="D218" s="234">
        <f>IF(ISNUMBER($F218),VLOOKUP($J218,'Table 1'!$B$13:$G$40,2,FALSE)/12*1000*Study_MW,"")</f>
        <v>0</v>
      </c>
      <c r="E218" s="234">
        <f t="shared" si="66"/>
        <v>3308461.8944235845</v>
      </c>
      <c r="F218" s="342">
        <v>67199.999999999985</v>
      </c>
      <c r="G218" s="239">
        <f t="shared" si="67"/>
        <v>49.233063905112871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3124260.8388591851</v>
      </c>
      <c r="D219" s="234">
        <f>IF(ISNUMBER($F219),VLOOKUP($J219,'Table 1'!$B$13:$G$40,2,FALSE)/12*1000*Study_MW,"")</f>
        <v>0</v>
      </c>
      <c r="E219" s="234">
        <f t="shared" si="66"/>
        <v>3124260.8388591851</v>
      </c>
      <c r="F219" s="342">
        <v>74400</v>
      </c>
      <c r="G219" s="239">
        <f t="shared" si="67"/>
        <v>41.99275321047292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1825743.2340465239</v>
      </c>
      <c r="D220" s="234">
        <f>IF(ISNUMBER($F220),VLOOKUP($J220,'Table 1'!$B$13:$G$40,2,FALSE)/12*1000*Study_MW,"")</f>
        <v>0</v>
      </c>
      <c r="E220" s="234">
        <f t="shared" si="66"/>
        <v>1825743.2340465239</v>
      </c>
      <c r="F220" s="342">
        <v>72000</v>
      </c>
      <c r="G220" s="239">
        <f t="shared" si="67"/>
        <v>25.357544917312833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2051365.5360597223</v>
      </c>
      <c r="D221" s="234">
        <f>IF(ISNUMBER($F221),VLOOKUP($J221,'Table 1'!$B$13:$G$40,2,FALSE)/12*1000*Study_MW,"")</f>
        <v>0</v>
      </c>
      <c r="E221" s="234">
        <f t="shared" si="66"/>
        <v>2051365.5360597223</v>
      </c>
      <c r="F221" s="342">
        <v>74400</v>
      </c>
      <c r="G221" s="239">
        <f t="shared" si="67"/>
        <v>27.572117420157557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2887948.3136738706</v>
      </c>
      <c r="D222" s="234">
        <f>IF(ISNUMBER($F222),VLOOKUP($J222,'Table 1'!$B$13:$G$40,2,FALSE)/12*1000*Study_MW,"")</f>
        <v>0</v>
      </c>
      <c r="E222" s="234">
        <f t="shared" si="66"/>
        <v>2887948.3136738706</v>
      </c>
      <c r="F222" s="342">
        <v>72000</v>
      </c>
      <c r="G222" s="239">
        <f t="shared" si="67"/>
        <v>40.110393245470426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3708418.2576770545</v>
      </c>
      <c r="D223" s="234">
        <f>IF(ISNUMBER($F223),VLOOKUP($J223,'Table 1'!$B$13:$G$40,2,FALSE)/12*1000*Study_MW,"")</f>
        <v>0</v>
      </c>
      <c r="E223" s="234">
        <f t="shared" si="66"/>
        <v>3708418.2576770545</v>
      </c>
      <c r="F223" s="342">
        <v>74400</v>
      </c>
      <c r="G223" s="239">
        <f t="shared" si="67"/>
        <v>49.844331420390517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4618748.839281383</v>
      </c>
      <c r="D224" s="234">
        <f>IF(ISNUMBER($F224),VLOOKUP($J224,'Table 1'!$B$13:$G$40,2,FALSE)/12*1000*Study_MW,"")</f>
        <v>0</v>
      </c>
      <c r="E224" s="234">
        <f t="shared" si="66"/>
        <v>4618748.839281383</v>
      </c>
      <c r="F224" s="342">
        <v>74400</v>
      </c>
      <c r="G224" s="239">
        <f t="shared" si="67"/>
        <v>62.079957517222887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3587200.236858007</v>
      </c>
      <c r="D225" s="234">
        <f>IF(ISNUMBER($F225),VLOOKUP($J225,'Table 1'!$B$13:$G$40,2,FALSE)/12*1000*Study_MW,"")</f>
        <v>0</v>
      </c>
      <c r="E225" s="234">
        <f t="shared" si="66"/>
        <v>3587200.236858007</v>
      </c>
      <c r="F225" s="342">
        <v>72000</v>
      </c>
      <c r="G225" s="239">
        <f t="shared" si="67"/>
        <v>49.822225511916763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1731667.749167027</v>
      </c>
      <c r="D226" s="234">
        <f>IF(ISNUMBER($F226),VLOOKUP($J226,'Table 1'!$B$13:$G$40,2,FALSE)/12*1000*Study_MW,"")</f>
        <v>0</v>
      </c>
      <c r="E226" s="234">
        <f t="shared" si="66"/>
        <v>1731667.749167027</v>
      </c>
      <c r="F226" s="342">
        <v>74400</v>
      </c>
      <c r="G226" s="239">
        <f t="shared" si="67"/>
        <v>23.275104155470792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4442267.6558405515</v>
      </c>
      <c r="D227" s="234">
        <f>IF(ISNUMBER($F227),VLOOKUP($J227,'Table 1'!$B$13:$G$40,2,FALSE)/12*1000*Study_MW,"")</f>
        <v>0</v>
      </c>
      <c r="E227" s="234">
        <f t="shared" si="66"/>
        <v>4442267.6558405515</v>
      </c>
      <c r="F227" s="342">
        <v>72000</v>
      </c>
      <c r="G227" s="239">
        <f t="shared" si="67"/>
        <v>61.698161886674328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4744347.2253821176</v>
      </c>
      <c r="D228" s="245">
        <f>IF(ISNUMBER($F228),VLOOKUP($J228,'Table 1'!$B$13:$G$40,2,FALSE)/12*1000*Study_MW,"")</f>
        <v>0</v>
      </c>
      <c r="E228" s="245">
        <f t="shared" si="66"/>
        <v>4744347.2253821176</v>
      </c>
      <c r="F228" s="343">
        <v>74400.000000000015</v>
      </c>
      <c r="G228" s="246">
        <f t="shared" si="67"/>
        <v>63.768107868039202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3895176.6516262721</v>
      </c>
      <c r="D229" s="233">
        <f>IF(ISNUMBER($F229),VLOOKUP($J229,'Table 1'!$B$13:$G$40,2,FALSE)/12*1000*Study_MW,"")</f>
        <v>0</v>
      </c>
      <c r="E229" s="233">
        <f t="shared" si="66"/>
        <v>3895176.6516262721</v>
      </c>
      <c r="F229" s="338">
        <v>74400</v>
      </c>
      <c r="G229" s="235">
        <f t="shared" si="67"/>
        <v>52.354524887449891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3952496.7924919622</v>
      </c>
      <c r="D230" s="234">
        <f>IF(ISNUMBER($F230),VLOOKUP($J230,'Table 1'!$B$13:$G$40,2,FALSE)/12*1000*Study_MW,"")</f>
        <v>0</v>
      </c>
      <c r="E230" s="234">
        <f t="shared" si="66"/>
        <v>3952496.7924919622</v>
      </c>
      <c r="F230" s="342">
        <v>69600</v>
      </c>
      <c r="G230" s="239">
        <f t="shared" si="67"/>
        <v>56.788747018562674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2996910.7619213648</v>
      </c>
      <c r="D231" s="234">
        <f>IF(ISNUMBER($F231),VLOOKUP($J231,'Table 1'!$B$13:$G$40,2,FALSE)/12*1000*Study_MW,"")</f>
        <v>0</v>
      </c>
      <c r="E231" s="234">
        <f t="shared" si="66"/>
        <v>2996910.7619213648</v>
      </c>
      <c r="F231" s="342">
        <v>74400</v>
      </c>
      <c r="G231" s="239">
        <f t="shared" si="67"/>
        <v>40.281058627975334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1762261.4668779969</v>
      </c>
      <c r="D232" s="234">
        <f>IF(ISNUMBER($F232),VLOOKUP($J232,'Table 1'!$B$13:$G$40,2,FALSE)/12*1000*Study_MW,"")</f>
        <v>0</v>
      </c>
      <c r="E232" s="234">
        <f t="shared" si="66"/>
        <v>1762261.4668779969</v>
      </c>
      <c r="F232" s="342">
        <v>72000</v>
      </c>
      <c r="G232" s="239">
        <f t="shared" si="67"/>
        <v>24.475853706638848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2161204.2047965624</v>
      </c>
      <c r="D233" s="234">
        <f>IF(ISNUMBER($F233),VLOOKUP($J233,'Table 1'!$B$13:$G$40,2,FALSE)/12*1000*Study_MW,"")</f>
        <v>0</v>
      </c>
      <c r="E233" s="234">
        <f t="shared" si="66"/>
        <v>2161204.2047965624</v>
      </c>
      <c r="F233" s="342">
        <v>74400</v>
      </c>
      <c r="G233" s="239">
        <f t="shared" si="67"/>
        <v>29.048443612857021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2390206.3788265605</v>
      </c>
      <c r="D234" s="234">
        <f>IF(ISNUMBER($F234),VLOOKUP($J234,'Table 1'!$B$13:$G$40,2,FALSE)/12*1000*Study_MW,"")</f>
        <v>0</v>
      </c>
      <c r="E234" s="234">
        <f t="shared" si="66"/>
        <v>2390206.3788265605</v>
      </c>
      <c r="F234" s="342">
        <v>72000</v>
      </c>
      <c r="G234" s="239">
        <f t="shared" si="67"/>
        <v>33.197310817035564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4543170.1302812286</v>
      </c>
      <c r="D235" s="234">
        <f>IF(ISNUMBER($F235),VLOOKUP($J235,'Table 1'!$B$13:$G$40,2,FALSE)/12*1000*Study_MW,"")</f>
        <v>0</v>
      </c>
      <c r="E235" s="234">
        <f t="shared" si="66"/>
        <v>4543170.1302812286</v>
      </c>
      <c r="F235" s="342">
        <v>74400</v>
      </c>
      <c r="G235" s="239">
        <f t="shared" si="67"/>
        <v>61.064114654317585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4706969.9505037712</v>
      </c>
      <c r="D236" s="234">
        <f>IF(ISNUMBER($F236),VLOOKUP($J236,'Table 1'!$B$13:$G$40,2,FALSE)/12*1000*Study_MW,"")</f>
        <v>0</v>
      </c>
      <c r="E236" s="234">
        <f t="shared" si="66"/>
        <v>4706969.9505037712</v>
      </c>
      <c r="F236" s="342">
        <v>74400</v>
      </c>
      <c r="G236" s="239">
        <f t="shared" si="67"/>
        <v>63.265725141179722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4067277.0754270311</v>
      </c>
      <c r="D237" s="234">
        <f>IF(ISNUMBER($F237),VLOOKUP($J237,'Table 1'!$B$13:$G$40,2,FALSE)/12*1000*Study_MW,"")</f>
        <v>0</v>
      </c>
      <c r="E237" s="234">
        <f t="shared" si="66"/>
        <v>4067277.0754270311</v>
      </c>
      <c r="F237" s="342">
        <v>72000</v>
      </c>
      <c r="G237" s="239">
        <f t="shared" si="67"/>
        <v>56.489959380930991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1930718.307435127</v>
      </c>
      <c r="D238" s="234">
        <f>IF(ISNUMBER($F238),VLOOKUP($J238,'Table 1'!$B$13:$G$40,2,FALSE)/12*1000*Study_MW,"")</f>
        <v>0</v>
      </c>
      <c r="E238" s="234">
        <f t="shared" si="66"/>
        <v>1930718.307435127</v>
      </c>
      <c r="F238" s="342">
        <v>74400</v>
      </c>
      <c r="G238" s="239">
        <f t="shared" si="67"/>
        <v>25.950514884880739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4392129.4356102152</v>
      </c>
      <c r="D239" s="234">
        <f>IF(ISNUMBER($F239),VLOOKUP($J239,'Table 1'!$B$13:$G$40,2,FALSE)/12*1000*Study_MW,"")</f>
        <v>0</v>
      </c>
      <c r="E239" s="234">
        <f t="shared" si="66"/>
        <v>4392129.4356102152</v>
      </c>
      <c r="F239" s="342">
        <v>72000</v>
      </c>
      <c r="G239" s="239">
        <f t="shared" si="67"/>
        <v>61.001797716808547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5273991.0324571086</v>
      </c>
      <c r="D240" s="245">
        <f>IF(ISNUMBER($F240),VLOOKUP($J240,'Table 1'!$B$13:$G$40,2,FALSE)/12*1000*Study_MW,"")</f>
        <v>0</v>
      </c>
      <c r="E240" s="245">
        <f t="shared" si="66"/>
        <v>5273991.0324571086</v>
      </c>
      <c r="F240" s="343">
        <v>74400</v>
      </c>
      <c r="G240" s="246">
        <f t="shared" si="67"/>
        <v>70.886976242703071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3980091.5026317248</v>
      </c>
      <c r="D241" s="233">
        <f>IF(ISNUMBER($F241),VLOOKUP($J241,'Table 1'!$B$13:$G$40,2,FALSE)/12*1000*Study_MW,"")</f>
        <v>0</v>
      </c>
      <c r="E241" s="233">
        <f t="shared" si="66"/>
        <v>3980091.5026317248</v>
      </c>
      <c r="F241" s="338">
        <v>74400</v>
      </c>
      <c r="G241" s="235">
        <f t="shared" si="67"/>
        <v>53.495853529996303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0</v>
      </c>
    </row>
    <row r="242" spans="2:28">
      <c r="B242" s="238">
        <f t="shared" si="65"/>
        <v>52994</v>
      </c>
      <c r="C242" s="342">
        <v>4038661.222568287</v>
      </c>
      <c r="D242" s="234">
        <f>IF(ISNUMBER($F242),VLOOKUP($J242,'Table 1'!$B$13:$G$40,2,FALSE)/12*1000*Study_MW,"")</f>
        <v>0</v>
      </c>
      <c r="E242" s="234">
        <f t="shared" si="66"/>
        <v>4038661.222568287</v>
      </c>
      <c r="F242" s="342">
        <v>67200</v>
      </c>
      <c r="G242" s="239">
        <f t="shared" si="67"/>
        <v>60.099125335837606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0</v>
      </c>
    </row>
    <row r="243" spans="2:28">
      <c r="B243" s="238">
        <f t="shared" si="65"/>
        <v>53022</v>
      </c>
      <c r="C243" s="342">
        <v>3062243.4165312508</v>
      </c>
      <c r="D243" s="234">
        <f>IF(ISNUMBER($F243),VLOOKUP($J243,'Table 1'!$B$13:$G$40,2,FALSE)/12*1000*Study_MW,"")</f>
        <v>0</v>
      </c>
      <c r="E243" s="234">
        <f t="shared" si="66"/>
        <v>3062243.4165312508</v>
      </c>
      <c r="F243" s="342">
        <v>74400</v>
      </c>
      <c r="G243" s="239">
        <f t="shared" si="67"/>
        <v>41.159185706065202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0</v>
      </c>
    </row>
    <row r="244" spans="2:28">
      <c r="B244" s="238">
        <f t="shared" si="65"/>
        <v>53053</v>
      </c>
      <c r="C244" s="342">
        <v>1800678.7668559374</v>
      </c>
      <c r="D244" s="234">
        <f>IF(ISNUMBER($F244),VLOOKUP($J244,'Table 1'!$B$13:$G$40,2,FALSE)/12*1000*Study_MW,"")</f>
        <v>0</v>
      </c>
      <c r="E244" s="234">
        <f t="shared" si="66"/>
        <v>1800678.7668559374</v>
      </c>
      <c r="F244" s="342">
        <v>72000</v>
      </c>
      <c r="G244" s="239">
        <f t="shared" si="67"/>
        <v>25.009427317443574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0</v>
      </c>
    </row>
    <row r="245" spans="2:28">
      <c r="B245" s="238">
        <f t="shared" si="65"/>
        <v>53083</v>
      </c>
      <c r="C245" s="342">
        <v>2208318.4564611274</v>
      </c>
      <c r="D245" s="234">
        <f>IF(ISNUMBER($F245),VLOOKUP($J245,'Table 1'!$B$13:$G$40,2,FALSE)/12*1000*Study_MW,"")</f>
        <v>0</v>
      </c>
      <c r="E245" s="234">
        <f t="shared" si="66"/>
        <v>2208318.4564611274</v>
      </c>
      <c r="F245" s="342">
        <v>74400</v>
      </c>
      <c r="G245" s="239">
        <f t="shared" si="67"/>
        <v>29.681699683617303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0</v>
      </c>
    </row>
    <row r="246" spans="2:28">
      <c r="B246" s="238">
        <f t="shared" si="65"/>
        <v>53114</v>
      </c>
      <c r="C246" s="342">
        <v>2442312.8778849794</v>
      </c>
      <c r="D246" s="234">
        <f>IF(ISNUMBER($F246),VLOOKUP($J246,'Table 1'!$B$13:$G$40,2,FALSE)/12*1000*Study_MW,"")</f>
        <v>0</v>
      </c>
      <c r="E246" s="234">
        <f t="shared" si="66"/>
        <v>2442312.8778849794</v>
      </c>
      <c r="F246" s="342">
        <v>72000</v>
      </c>
      <c r="G246" s="239">
        <f t="shared" si="67"/>
        <v>33.921012192846938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0</v>
      </c>
    </row>
    <row r="247" spans="2:28">
      <c r="B247" s="238">
        <f t="shared" si="65"/>
        <v>53144</v>
      </c>
      <c r="C247" s="342">
        <v>4642211.2391213598</v>
      </c>
      <c r="D247" s="234">
        <f>IF(ISNUMBER($F247),VLOOKUP($J247,'Table 1'!$B$13:$G$40,2,FALSE)/12*1000*Study_MW,"")</f>
        <v>0</v>
      </c>
      <c r="E247" s="234">
        <f t="shared" si="66"/>
        <v>4642211.2391213598</v>
      </c>
      <c r="F247" s="342">
        <v>74400</v>
      </c>
      <c r="G247" s="239">
        <f t="shared" si="67"/>
        <v>62.395312353781719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0</v>
      </c>
    </row>
    <row r="248" spans="2:28">
      <c r="B248" s="238">
        <f t="shared" si="65"/>
        <v>53175</v>
      </c>
      <c r="C248" s="342">
        <v>4809581.8954247534</v>
      </c>
      <c r="D248" s="234">
        <f>IF(ISNUMBER($F248),VLOOKUP($J248,'Table 1'!$B$13:$G$40,2,FALSE)/12*1000*Study_MW,"")</f>
        <v>0</v>
      </c>
      <c r="E248" s="234">
        <f t="shared" si="66"/>
        <v>4809581.8954247534</v>
      </c>
      <c r="F248" s="342">
        <v>74400</v>
      </c>
      <c r="G248" s="239">
        <f t="shared" si="67"/>
        <v>64.644917949257433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0</v>
      </c>
    </row>
    <row r="249" spans="2:28">
      <c r="B249" s="238">
        <f t="shared" si="65"/>
        <v>53206</v>
      </c>
      <c r="C249" s="342">
        <v>4155943.7156713405</v>
      </c>
      <c r="D249" s="234">
        <f>IF(ISNUMBER($F249),VLOOKUP($J249,'Table 1'!$B$13:$G$40,2,FALSE)/12*1000*Study_MW,"")</f>
        <v>0</v>
      </c>
      <c r="E249" s="234">
        <f t="shared" si="66"/>
        <v>4155943.7156713405</v>
      </c>
      <c r="F249" s="342">
        <v>72000</v>
      </c>
      <c r="G249" s="239">
        <f t="shared" si="67"/>
        <v>57.721440495435282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0</v>
      </c>
    </row>
    <row r="250" spans="2:28">
      <c r="B250" s="238">
        <f t="shared" si="65"/>
        <v>53236</v>
      </c>
      <c r="C250" s="342">
        <v>1972807.9665372127</v>
      </c>
      <c r="D250" s="234">
        <f>IF(ISNUMBER($F250),VLOOKUP($J250,'Table 1'!$B$13:$G$40,2,FALSE)/12*1000*Study_MW,"")</f>
        <v>0</v>
      </c>
      <c r="E250" s="234">
        <f t="shared" si="66"/>
        <v>1972807.9665372127</v>
      </c>
      <c r="F250" s="342">
        <v>74400</v>
      </c>
      <c r="G250" s="239">
        <f t="shared" si="67"/>
        <v>26.516236109371139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0</v>
      </c>
    </row>
    <row r="251" spans="2:28">
      <c r="B251" s="238">
        <f t="shared" si="65"/>
        <v>53267</v>
      </c>
      <c r="C251" s="342">
        <v>4487877.8573065177</v>
      </c>
      <c r="D251" s="234">
        <f>IF(ISNUMBER($F251),VLOOKUP($J251,'Table 1'!$B$13:$G$40,2,FALSE)/12*1000*Study_MW,"")</f>
        <v>0</v>
      </c>
      <c r="E251" s="234">
        <f t="shared" si="66"/>
        <v>4487877.8573065177</v>
      </c>
      <c r="F251" s="342">
        <v>72000</v>
      </c>
      <c r="G251" s="239">
        <f t="shared" si="67"/>
        <v>62.331636907034969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0</v>
      </c>
    </row>
    <row r="252" spans="2:28" collapsed="1">
      <c r="B252" s="244">
        <f t="shared" si="65"/>
        <v>53297</v>
      </c>
      <c r="C252" s="343">
        <v>5388964.0369646735</v>
      </c>
      <c r="D252" s="245">
        <f>IF(ISNUMBER($F252),VLOOKUP($J252,'Table 1'!$B$13:$G$40,2,FALSE)/12*1000*Study_MW,"")</f>
        <v>0</v>
      </c>
      <c r="E252" s="245">
        <f t="shared" si="66"/>
        <v>5388964.0369646735</v>
      </c>
      <c r="F252" s="343">
        <v>74400</v>
      </c>
      <c r="G252" s="246">
        <f t="shared" si="67"/>
        <v>72.432312324793998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0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V253" s="97" t="str">
        <f t="shared" si="63"/>
        <v>Winter</v>
      </c>
      <c r="AA253" s="337">
        <f t="shared" si="64"/>
        <v>2.18E-2</v>
      </c>
      <c r="AB253" s="336">
        <f t="shared" si="68"/>
        <v>0</v>
      </c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V254" s="97" t="str">
        <f t="shared" si="63"/>
        <v>Winter</v>
      </c>
      <c r="AA254" s="337">
        <f t="shared" si="64"/>
        <v>2.18E-2</v>
      </c>
      <c r="AB254" s="336">
        <f t="shared" si="68"/>
        <v>0</v>
      </c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V255" s="97" t="str">
        <f t="shared" si="63"/>
        <v>Winter</v>
      </c>
      <c r="AA255" s="337">
        <f t="shared" si="64"/>
        <v>2.18E-2</v>
      </c>
      <c r="AB255" s="336">
        <f t="shared" si="68"/>
        <v>0</v>
      </c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V256" s="97" t="str">
        <f t="shared" si="63"/>
        <v>Winter</v>
      </c>
      <c r="AA256" s="337">
        <f t="shared" si="64"/>
        <v>2.18E-2</v>
      </c>
      <c r="AB256" s="336">
        <f t="shared" si="68"/>
        <v>0</v>
      </c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V257" s="97" t="str">
        <f t="shared" si="63"/>
        <v>Winter</v>
      </c>
      <c r="AA257" s="337">
        <f t="shared" si="64"/>
        <v>2.18E-2</v>
      </c>
      <c r="AB257" s="336">
        <f t="shared" si="68"/>
        <v>0</v>
      </c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V258" s="97" t="str">
        <f t="shared" si="63"/>
        <v>Winter</v>
      </c>
      <c r="AA258" s="337">
        <f t="shared" si="64"/>
        <v>2.18E-2</v>
      </c>
      <c r="AB258" s="336">
        <f t="shared" si="68"/>
        <v>0</v>
      </c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V259" s="97" t="str">
        <f t="shared" si="63"/>
        <v>Winter</v>
      </c>
      <c r="AA259" s="337">
        <f t="shared" si="64"/>
        <v>2.18E-2</v>
      </c>
      <c r="AB259" s="336">
        <f t="shared" si="68"/>
        <v>0</v>
      </c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V260" s="97" t="str">
        <f t="shared" si="63"/>
        <v>Winter</v>
      </c>
      <c r="AA260" s="337">
        <f t="shared" si="64"/>
        <v>2.18E-2</v>
      </c>
      <c r="AB260" s="336">
        <f t="shared" si="68"/>
        <v>0</v>
      </c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V261" s="97" t="str">
        <f t="shared" si="63"/>
        <v>Winter</v>
      </c>
      <c r="AA261" s="337">
        <f t="shared" si="64"/>
        <v>2.18E-2</v>
      </c>
      <c r="AB261" s="336">
        <f t="shared" si="68"/>
        <v>0</v>
      </c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V262" s="97" t="str">
        <f t="shared" si="63"/>
        <v>Winter</v>
      </c>
      <c r="AA262" s="337">
        <f t="shared" si="64"/>
        <v>2.18E-2</v>
      </c>
      <c r="AB262" s="336">
        <f t="shared" si="68"/>
        <v>0</v>
      </c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V263" s="97" t="str">
        <f t="shared" si="63"/>
        <v>Winter</v>
      </c>
      <c r="AA263" s="337">
        <f t="shared" si="64"/>
        <v>2.18E-2</v>
      </c>
      <c r="AB263" s="336">
        <f t="shared" si="68"/>
        <v>0</v>
      </c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V264" s="97" t="str">
        <f t="shared" si="63"/>
        <v>Winter</v>
      </c>
      <c r="AA264" s="337">
        <f t="shared" si="64"/>
        <v>2.18E-2</v>
      </c>
      <c r="AB264" s="336">
        <f t="shared" si="68"/>
        <v>0</v>
      </c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V265" s="97" t="str">
        <f t="shared" si="63"/>
        <v>Winter</v>
      </c>
      <c r="AA265" s="337">
        <f t="shared" si="64"/>
        <v>2.18E-2</v>
      </c>
      <c r="AB265" s="336">
        <f t="shared" si="68"/>
        <v>0</v>
      </c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V266" s="97" t="str">
        <f t="shared" si="63"/>
        <v>Winter</v>
      </c>
      <c r="AA266" s="337">
        <f t="shared" si="64"/>
        <v>2.18E-2</v>
      </c>
      <c r="AB266" s="336">
        <f t="shared" si="68"/>
        <v>0</v>
      </c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V267" s="97" t="str">
        <f t="shared" si="63"/>
        <v>Winter</v>
      </c>
      <c r="AA267" s="337">
        <f t="shared" si="64"/>
        <v>2.18E-2</v>
      </c>
      <c r="AB267" s="336">
        <f t="shared" si="68"/>
        <v>0</v>
      </c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V268" s="97" t="str">
        <f t="shared" ref="V268:V275" si="71">IFERROR(IF(AND(MONTH(K269)&gt;=6,MONTH(K269)&lt;=9),"Summer","Winter"),"-")</f>
        <v>Winter</v>
      </c>
      <c r="AA268" s="337">
        <f t="shared" si="64"/>
        <v>2.18E-2</v>
      </c>
      <c r="AB268" s="336">
        <f t="shared" si="68"/>
        <v>0</v>
      </c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V269" s="97" t="str">
        <f t="shared" si="71"/>
        <v>Winter</v>
      </c>
      <c r="AA269" s="337">
        <f t="shared" ref="AA269:AA332" si="72">Inflation</f>
        <v>2.18E-2</v>
      </c>
      <c r="AB269" s="336">
        <f t="shared" si="68"/>
        <v>0</v>
      </c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V270" s="97" t="str">
        <f t="shared" si="71"/>
        <v>Winter</v>
      </c>
      <c r="AA270" s="337">
        <f t="shared" si="72"/>
        <v>2.18E-2</v>
      </c>
      <c r="AB270" s="336">
        <f t="shared" ref="AB270:AB276" si="73">IF($AB$8="Solar",IFERROR(IF(J270&gt;$AC$1,-0.005,0),AB258),0)</f>
        <v>0</v>
      </c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V271" s="97" t="str">
        <f t="shared" si="71"/>
        <v>Winter</v>
      </c>
      <c r="AA271" s="337">
        <f t="shared" si="72"/>
        <v>2.18E-2</v>
      </c>
      <c r="AB271" s="336">
        <f t="shared" si="73"/>
        <v>0</v>
      </c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V272" s="97" t="str">
        <f t="shared" si="71"/>
        <v>Winter</v>
      </c>
      <c r="AA272" s="337">
        <f t="shared" si="72"/>
        <v>2.18E-2</v>
      </c>
      <c r="AB272" s="336">
        <f t="shared" si="73"/>
        <v>0</v>
      </c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V273" s="97" t="str">
        <f t="shared" si="71"/>
        <v>Winter</v>
      </c>
      <c r="AA273" s="337">
        <f t="shared" si="72"/>
        <v>2.18E-2</v>
      </c>
      <c r="AB273" s="336">
        <f t="shared" si="73"/>
        <v>0</v>
      </c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V274" s="97" t="str">
        <f t="shared" si="71"/>
        <v>Winter</v>
      </c>
      <c r="AA274" s="337">
        <f t="shared" si="72"/>
        <v>2.18E-2</v>
      </c>
      <c r="AB274" s="336">
        <f t="shared" si="73"/>
        <v>0</v>
      </c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V275" s="97" t="str">
        <f t="shared" si="71"/>
        <v>Winter</v>
      </c>
      <c r="AA275" s="337">
        <f t="shared" si="72"/>
        <v>2.18E-2</v>
      </c>
      <c r="AB275" s="336">
        <f t="shared" si="73"/>
        <v>0</v>
      </c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>
        <f t="shared" si="72"/>
        <v>2.18E-2</v>
      </c>
      <c r="AB276" s="336">
        <f t="shared" si="73"/>
        <v>0</v>
      </c>
    </row>
    <row r="277" spans="2:28">
      <c r="AA277" s="337">
        <f t="shared" si="72"/>
        <v>2.18E-2</v>
      </c>
    </row>
    <row r="278" spans="2:28">
      <c r="AA278" s="337">
        <f t="shared" si="72"/>
        <v>2.18E-2</v>
      </c>
    </row>
    <row r="279" spans="2:28">
      <c r="AA279" s="337">
        <f t="shared" si="72"/>
        <v>2.18E-2</v>
      </c>
    </row>
    <row r="280" spans="2:28">
      <c r="AA280" s="337">
        <f t="shared" si="72"/>
        <v>2.18E-2</v>
      </c>
    </row>
    <row r="281" spans="2:28">
      <c r="AA281" s="337">
        <f t="shared" si="72"/>
        <v>2.18E-2</v>
      </c>
    </row>
    <row r="282" spans="2:28">
      <c r="AA282" s="337">
        <f t="shared" si="72"/>
        <v>2.18E-2</v>
      </c>
    </row>
    <row r="283" spans="2:28">
      <c r="AA283" s="337">
        <f t="shared" si="72"/>
        <v>2.18E-2</v>
      </c>
    </row>
    <row r="284" spans="2:28">
      <c r="AA284" s="337">
        <f t="shared" si="72"/>
        <v>2.18E-2</v>
      </c>
    </row>
    <row r="285" spans="2:28">
      <c r="AA285" s="337">
        <f t="shared" si="72"/>
        <v>2.18E-2</v>
      </c>
    </row>
    <row r="286" spans="2:28">
      <c r="AA286" s="337">
        <f t="shared" si="72"/>
        <v>2.18E-2</v>
      </c>
    </row>
    <row r="287" spans="2:28">
      <c r="AA287" s="337">
        <f t="shared" si="72"/>
        <v>2.18E-2</v>
      </c>
    </row>
    <row r="288" spans="2:28">
      <c r="AA288" s="337">
        <f t="shared" si="72"/>
        <v>2.18E-2</v>
      </c>
    </row>
    <row r="289" spans="27:27">
      <c r="AA289" s="337">
        <f t="shared" si="72"/>
        <v>2.18E-2</v>
      </c>
    </row>
    <row r="290" spans="27:27">
      <c r="AA290" s="337">
        <f t="shared" si="72"/>
        <v>2.18E-2</v>
      </c>
    </row>
    <row r="291" spans="27:27">
      <c r="AA291" s="337">
        <f t="shared" si="72"/>
        <v>2.18E-2</v>
      </c>
    </row>
    <row r="292" spans="27:27">
      <c r="AA292" s="337">
        <f t="shared" si="72"/>
        <v>2.18E-2</v>
      </c>
    </row>
    <row r="293" spans="27:27">
      <c r="AA293" s="337">
        <f t="shared" si="72"/>
        <v>2.18E-2</v>
      </c>
    </row>
    <row r="294" spans="27:27">
      <c r="AA294" s="337">
        <f t="shared" si="72"/>
        <v>2.18E-2</v>
      </c>
    </row>
    <row r="295" spans="27:27">
      <c r="AA295" s="337">
        <f t="shared" si="72"/>
        <v>2.18E-2</v>
      </c>
    </row>
    <row r="296" spans="27:27">
      <c r="AA296" s="337">
        <f t="shared" si="72"/>
        <v>2.18E-2</v>
      </c>
    </row>
    <row r="297" spans="27:27">
      <c r="AA297" s="337">
        <f t="shared" si="72"/>
        <v>2.18E-2</v>
      </c>
    </row>
    <row r="298" spans="27:27">
      <c r="AA298" s="337">
        <f t="shared" si="72"/>
        <v>2.18E-2</v>
      </c>
    </row>
    <row r="299" spans="27:27">
      <c r="AA299" s="337">
        <f t="shared" si="72"/>
        <v>2.18E-2</v>
      </c>
    </row>
    <row r="300" spans="27:27">
      <c r="AA300" s="337">
        <f t="shared" si="72"/>
        <v>2.18E-2</v>
      </c>
    </row>
    <row r="301" spans="27:27">
      <c r="AA301" s="337">
        <f t="shared" si="72"/>
        <v>2.18E-2</v>
      </c>
    </row>
    <row r="302" spans="27:27">
      <c r="AA302" s="337">
        <f t="shared" si="72"/>
        <v>2.18E-2</v>
      </c>
    </row>
    <row r="303" spans="27:27">
      <c r="AA303" s="337">
        <f t="shared" si="72"/>
        <v>2.18E-2</v>
      </c>
    </row>
    <row r="304" spans="27:27">
      <c r="AA304" s="337">
        <f t="shared" si="72"/>
        <v>2.18E-2</v>
      </c>
    </row>
    <row r="305" spans="27:27">
      <c r="AA305" s="337">
        <f t="shared" si="72"/>
        <v>2.18E-2</v>
      </c>
    </row>
    <row r="306" spans="27:27">
      <c r="AA306" s="337">
        <f t="shared" si="72"/>
        <v>2.18E-2</v>
      </c>
    </row>
    <row r="307" spans="27:27">
      <c r="AA307" s="337">
        <f t="shared" si="72"/>
        <v>2.18E-2</v>
      </c>
    </row>
    <row r="308" spans="27:27">
      <c r="AA308" s="337">
        <f t="shared" si="72"/>
        <v>2.18E-2</v>
      </c>
    </row>
    <row r="309" spans="27:27">
      <c r="AA309" s="337">
        <f t="shared" si="72"/>
        <v>2.18E-2</v>
      </c>
    </row>
    <row r="310" spans="27:27">
      <c r="AA310" s="337">
        <f t="shared" si="72"/>
        <v>2.18E-2</v>
      </c>
    </row>
    <row r="311" spans="27:27">
      <c r="AA311" s="337">
        <f t="shared" si="72"/>
        <v>2.18E-2</v>
      </c>
    </row>
    <row r="312" spans="27:27">
      <c r="AA312" s="337">
        <f t="shared" si="72"/>
        <v>2.18E-2</v>
      </c>
    </row>
    <row r="313" spans="27:27">
      <c r="AA313" s="337">
        <f t="shared" si="72"/>
        <v>2.18E-2</v>
      </c>
    </row>
    <row r="314" spans="27:27">
      <c r="AA314" s="337">
        <f t="shared" si="72"/>
        <v>2.18E-2</v>
      </c>
    </row>
    <row r="315" spans="27:27">
      <c r="AA315" s="337">
        <f t="shared" si="72"/>
        <v>2.18E-2</v>
      </c>
    </row>
    <row r="316" spans="27:27">
      <c r="AA316" s="337">
        <f t="shared" si="72"/>
        <v>2.18E-2</v>
      </c>
    </row>
    <row r="317" spans="27:27">
      <c r="AA317" s="337">
        <f t="shared" si="72"/>
        <v>2.18E-2</v>
      </c>
    </row>
    <row r="318" spans="27:27">
      <c r="AA318" s="337">
        <f t="shared" si="72"/>
        <v>2.18E-2</v>
      </c>
    </row>
    <row r="319" spans="27:27">
      <c r="AA319" s="337">
        <f t="shared" si="72"/>
        <v>2.18E-2</v>
      </c>
    </row>
    <row r="320" spans="27:27">
      <c r="AA320" s="337">
        <f t="shared" si="72"/>
        <v>2.18E-2</v>
      </c>
    </row>
    <row r="321" spans="27:27">
      <c r="AA321" s="337">
        <f t="shared" si="72"/>
        <v>2.18E-2</v>
      </c>
    </row>
    <row r="322" spans="27:27">
      <c r="AA322" s="337">
        <f t="shared" si="72"/>
        <v>2.18E-2</v>
      </c>
    </row>
    <row r="323" spans="27:27">
      <c r="AA323" s="337">
        <f t="shared" si="72"/>
        <v>2.18E-2</v>
      </c>
    </row>
    <row r="324" spans="27:27">
      <c r="AA324" s="337">
        <f t="shared" si="72"/>
        <v>2.18E-2</v>
      </c>
    </row>
    <row r="325" spans="27:27">
      <c r="AA325" s="337">
        <f t="shared" si="72"/>
        <v>2.18E-2</v>
      </c>
    </row>
    <row r="326" spans="27:27">
      <c r="AA326" s="337">
        <f t="shared" si="72"/>
        <v>2.18E-2</v>
      </c>
    </row>
    <row r="327" spans="27:27">
      <c r="AA327" s="337">
        <f t="shared" si="72"/>
        <v>2.18E-2</v>
      </c>
    </row>
    <row r="328" spans="27:27">
      <c r="AA328" s="337">
        <f t="shared" si="72"/>
        <v>2.18E-2</v>
      </c>
    </row>
    <row r="329" spans="27:27">
      <c r="AA329" s="337">
        <f t="shared" si="72"/>
        <v>2.18E-2</v>
      </c>
    </row>
    <row r="330" spans="27:27">
      <c r="AA330" s="337">
        <f t="shared" si="72"/>
        <v>2.18E-2</v>
      </c>
    </row>
    <row r="331" spans="27:27">
      <c r="AA331" s="337">
        <f t="shared" si="72"/>
        <v>2.18E-2</v>
      </c>
    </row>
    <row r="332" spans="27:27">
      <c r="AA332" s="337">
        <f t="shared" si="72"/>
        <v>2.18E-2</v>
      </c>
    </row>
    <row r="333" spans="27:27">
      <c r="AA333" s="337">
        <f t="shared" ref="AA333:AA367" si="74">Inflation</f>
        <v>2.18E-2</v>
      </c>
    </row>
    <row r="334" spans="27:27">
      <c r="AA334" s="337">
        <f t="shared" si="74"/>
        <v>2.18E-2</v>
      </c>
    </row>
    <row r="335" spans="27:27">
      <c r="AA335" s="337">
        <f t="shared" si="74"/>
        <v>2.18E-2</v>
      </c>
    </row>
    <row r="336" spans="27:27">
      <c r="AA336" s="337">
        <f t="shared" si="74"/>
        <v>2.18E-2</v>
      </c>
    </row>
    <row r="337" spans="27:27">
      <c r="AA337" s="337">
        <f t="shared" si="74"/>
        <v>2.18E-2</v>
      </c>
    </row>
    <row r="338" spans="27:27">
      <c r="AA338" s="337">
        <f t="shared" si="74"/>
        <v>2.18E-2</v>
      </c>
    </row>
    <row r="339" spans="27:27">
      <c r="AA339" s="337">
        <f t="shared" si="74"/>
        <v>2.18E-2</v>
      </c>
    </row>
    <row r="340" spans="27:27">
      <c r="AA340" s="337">
        <f t="shared" si="74"/>
        <v>2.18E-2</v>
      </c>
    </row>
    <row r="341" spans="27:27">
      <c r="AA341" s="337">
        <f t="shared" si="74"/>
        <v>2.18E-2</v>
      </c>
    </row>
    <row r="342" spans="27:27">
      <c r="AA342" s="337">
        <f t="shared" si="74"/>
        <v>2.18E-2</v>
      </c>
    </row>
    <row r="343" spans="27:27">
      <c r="AA343" s="337">
        <f t="shared" si="74"/>
        <v>2.18E-2</v>
      </c>
    </row>
    <row r="344" spans="27:27">
      <c r="AA344" s="337">
        <f t="shared" si="74"/>
        <v>2.18E-2</v>
      </c>
    </row>
    <row r="345" spans="27:27">
      <c r="AA345" s="337">
        <f t="shared" si="74"/>
        <v>2.18E-2</v>
      </c>
    </row>
    <row r="346" spans="27:27">
      <c r="AA346" s="337">
        <f t="shared" si="74"/>
        <v>2.18E-2</v>
      </c>
    </row>
    <row r="347" spans="27:27">
      <c r="AA347" s="337">
        <f t="shared" si="74"/>
        <v>2.18E-2</v>
      </c>
    </row>
    <row r="348" spans="27:27">
      <c r="AA348" s="337">
        <f t="shared" si="74"/>
        <v>2.18E-2</v>
      </c>
    </row>
    <row r="349" spans="27:27">
      <c r="AA349" s="337">
        <f t="shared" si="74"/>
        <v>2.18E-2</v>
      </c>
    </row>
    <row r="350" spans="27:27">
      <c r="AA350" s="337">
        <f t="shared" si="74"/>
        <v>2.18E-2</v>
      </c>
    </row>
    <row r="351" spans="27:27">
      <c r="AA351" s="337">
        <f t="shared" si="74"/>
        <v>2.18E-2</v>
      </c>
    </row>
    <row r="352" spans="27:27">
      <c r="AA352" s="337">
        <f t="shared" si="74"/>
        <v>2.18E-2</v>
      </c>
    </row>
    <row r="353" spans="27:27">
      <c r="AA353" s="337">
        <f t="shared" si="74"/>
        <v>2.18E-2</v>
      </c>
    </row>
    <row r="354" spans="27:27">
      <c r="AA354" s="337">
        <f t="shared" si="74"/>
        <v>2.18E-2</v>
      </c>
    </row>
    <row r="355" spans="27:27">
      <c r="AA355" s="337">
        <f t="shared" si="74"/>
        <v>2.18E-2</v>
      </c>
    </row>
    <row r="356" spans="27:27">
      <c r="AA356" s="337">
        <f t="shared" si="74"/>
        <v>2.18E-2</v>
      </c>
    </row>
    <row r="357" spans="27:27">
      <c r="AA357" s="337">
        <f t="shared" si="74"/>
        <v>2.18E-2</v>
      </c>
    </row>
    <row r="358" spans="27:27">
      <c r="AA358" s="337">
        <f t="shared" si="74"/>
        <v>2.18E-2</v>
      </c>
    </row>
    <row r="359" spans="27:27">
      <c r="AA359" s="337">
        <f t="shared" si="74"/>
        <v>2.18E-2</v>
      </c>
    </row>
    <row r="360" spans="27:27">
      <c r="AA360" s="337">
        <f t="shared" si="74"/>
        <v>2.18E-2</v>
      </c>
    </row>
    <row r="361" spans="27:27">
      <c r="AA361" s="337">
        <f t="shared" si="74"/>
        <v>2.18E-2</v>
      </c>
    </row>
    <row r="362" spans="27:27">
      <c r="AA362" s="337">
        <f t="shared" si="74"/>
        <v>2.18E-2</v>
      </c>
    </row>
    <row r="363" spans="27:27">
      <c r="AA363" s="337">
        <f t="shared" si="74"/>
        <v>2.18E-2</v>
      </c>
    </row>
    <row r="364" spans="27:27">
      <c r="AA364" s="337">
        <f t="shared" si="74"/>
        <v>2.18E-2</v>
      </c>
    </row>
    <row r="365" spans="27:27">
      <c r="AA365" s="337">
        <f t="shared" si="74"/>
        <v>2.18E-2</v>
      </c>
    </row>
    <row r="366" spans="27:27">
      <c r="AA366" s="337">
        <f t="shared" si="74"/>
        <v>2.18E-2</v>
      </c>
    </row>
    <row r="367" spans="27:27">
      <c r="AA367" s="337">
        <f t="shared" si="74"/>
        <v>2.18E-2</v>
      </c>
    </row>
  </sheetData>
  <printOptions horizontalCentered="1"/>
  <pageMargins left="0.25" right="0.25" top="0.75" bottom="0.75" header="0.3" footer="0.3"/>
  <pageSetup scale="50" orientation="portrait" r:id="rId1"/>
  <headerFooter alignWithMargins="0">
    <oddFooter xml:space="preserve">&amp;L&amp;8NPC Group - &amp;F   ( &amp;A )&amp;C </oddFooter>
  </headerFooter>
  <rowBreaks count="1" manualBreakCount="1">
    <brk id="279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CONCATENATE('PV_.PX.WMV._.PTC.2032'!B2,'PV_.PX.WMV._.PTC.2032'!R52)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IFERROR(INDEX('PV_.PX.WMV._.PTC.2032'!$L$10:$L$37,MATCH($A6,'PV_.PX.WMV._.PTC.2032'!$B$10:$B$37,0),1),0)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IFERROR(INDEX('PV_.PX.WMV._.PTC.2032'!$L$10:$L$37,MATCH($A7,'PV_.PX.WMV._.PTC.2032'!$B$10:$B$37,0),1),0)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IFERROR(INDEX('PV_.PX.WMV._.PTC.2032'!$L$10:$L$37,MATCH($A8,'PV_.PX.WMV._.PTC.2032'!$B$10:$B$37,0),1),0)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IFERROR(INDEX('PV_.PX.WMV._.PTC.2032'!$L$10:$L$37,MATCH($A9,'PV_.PX.WMV._.PTC.2032'!$B$10:$B$37,0),1),0)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IFERROR(INDEX('PV_.PX.WMV._.PTC.2032'!$L$10:$L$37,MATCH($A10,'PV_.PX.WMV._.PTC.2032'!$B$10:$B$37,0),1),0)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IFERROR(INDEX('PV_.PX.WMV._.PTC.2032'!$L$10:$L$37,MATCH($A11,'PV_.PX.WMV._.PTC.2032'!$B$10:$B$37,0),1),0)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IFERROR(INDEX('PV_.PX.WMV._.PTC.2032'!$L$10:$L$37,MATCH($A12,'PV_.PX.WMV._.PTC.2032'!$B$10:$B$37,0),1),0)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IFERROR(INDEX('PV_.PX.WMV._.PTC.2032'!$L$10:$L$37,MATCH($A13,'PV_.PX.WMV._.PTC.2032'!$B$10:$B$37,0),1),0)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IFERROR(INDEX('PV_.PX.WMV._.PTC.2032'!$L$10:$L$37,MATCH($A14,'PV_.PX.WMV._.PTC.2032'!$B$10:$B$37,0),1),0)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IFERROR(INDEX('PV_.PX.WMV._.PTC.2032'!$L$10:$L$37,MATCH($A15,'PV_.PX.WMV._.PTC.2032'!$B$10:$B$37,0),1),0)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IFERROR(INDEX('PV_.PX.WMV._.PTC.2032'!$L$10:$L$37,MATCH($A16,'PV_.PX.WMV._.PTC.2032'!$B$10:$B$37,0),1),0)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IFERROR(INDEX('PV_.PX.WMV._.PTC.2032'!$L$10:$L$37,MATCH($A17,'PV_.PX.WMV._.PTC.2032'!$B$10:$B$37,0),1),0)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IFERROR(INDEX('PV_.PX.WMV._.PTC.2032'!$L$10:$L$37,MATCH($A18,'PV_.PX.WMV._.PTC.2032'!$B$10:$B$37,0),1),0)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IFERROR(INDEX('PV_.PX.WMV._.PTC.2032'!$L$10:$L$37,MATCH($A19,'PV_.PX.WMV._.PTC.2032'!$B$10:$B$37,0),1),0)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IFERROR(INDEX('PV_.PX.WMV._.PTC.2032'!$L$10:$L$37,MATCH($A20,'PV_.PX.WMV._.PTC.2032'!$B$10:$B$37,0),1),0)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IFERROR(INDEX('PV_.PX.WMV._.PTC.2032'!$L$10:$L$37,MATCH($A21,'PV_.PX.WMV._.PTC.2032'!$B$10:$B$37,0),1),0)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IFERROR(INDEX('PV_.PX.WMV._.PTC.2032'!$L$10:$L$37,MATCH($A22,'PV_.PX.WMV._.PTC.2032'!$B$10:$B$37,0),1),0)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IFERROR(INDEX('PV_.PX.WMV._.PTC.2032'!$L$10:$L$37,MATCH($A23,'PV_.PX.WMV._.PTC.2032'!$B$10:$B$37,0),1),0)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IFERROR(INDEX('PV_.PX.WMV._.PTC.2032'!$L$10:$L$37,MATCH($A24,'PV_.PX.WMV._.PTC.2032'!$B$10:$B$37,0),1),0)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IFERROR(INDEX('PV_.PX.WMV._.PTC.2032'!$L$10:$L$37,MATCH($A25,'PV_.PX.WMV._.PTC.2032'!$B$10:$B$37,0),1),0)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IFERROR(INDEX('PV_.PX.WMV._.PTC.2032'!$L$10:$L$37,MATCH($A26,'PV_.PX.WMV._.PTC.2032'!$B$10:$B$37,0),1),0)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IFERROR(INDEX('PV_.PX.WMV._.PTC.2032'!$L$10:$L$37,MATCH($A27,'PV_.PX.WMV._.PTC.2032'!$B$10:$B$37,0),1),0)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IFERROR(INDEX('PV_.PX.WMV._.PTC.2032'!$L$10:$L$37,MATCH($A28,'PV_.PX.WMV._.PTC.2032'!$B$10:$B$37,0),1),0)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IFERROR(INDEX('PV_.PX.WMV._.PTC.2032'!$L$10:$L$37,MATCH($A29,'PV_.PX.WMV._.PTC.2032'!$B$10:$B$37,0),1),0)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IFERROR(INDEX('PV_.PX.WMV._.PTC.2032'!$L$10:$L$37,MATCH($A30,'PV_.PX.WMV._.PTC.2032'!$B$10:$B$37,0),1),0)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IFERROR(INDEX('PV_.PX.WMV._.PTC.2032'!$L$10:$L$37,MATCH($A31,'PV_.PX.WMV._.PTC.2032'!$B$10:$B$37,0),1),0)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IFERROR(INDEX('PV_.PX.WMV._.PTC.2032'!$L$10:$L$37,MATCH($A32,'PV_.PX.WMV._.PTC.2032'!$B$10:$B$37,0),1),0)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zoomScale="70" zoomScaleNormal="70" workbookViewId="0">
      <selection activeCell="A49" sqref="A49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302</v>
      </c>
      <c r="D396" s="196" t="s">
        <v>303</v>
      </c>
      <c r="E396" s="196" t="s">
        <v>140</v>
      </c>
      <c r="F396" s="196" t="s">
        <v>304</v>
      </c>
      <c r="G396" s="196" t="s">
        <v>305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306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307</v>
      </c>
      <c r="I397" t="s">
        <v>308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309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310</v>
      </c>
      <c r="I398" t="s">
        <v>310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311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310</v>
      </c>
      <c r="I399" t="s">
        <v>310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312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313</v>
      </c>
      <c r="I400" t="s">
        <v>314</v>
      </c>
      <c r="J400" s="290">
        <v>0</v>
      </c>
      <c r="K400" s="292">
        <v>0</v>
      </c>
    </row>
    <row r="401" spans="1:11">
      <c r="A401" s="158">
        <v>0</v>
      </c>
      <c r="B401" t="s">
        <v>315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316</v>
      </c>
      <c r="I401" t="s">
        <v>313</v>
      </c>
      <c r="J401" s="290">
        <v>0</v>
      </c>
      <c r="K401" s="292">
        <v>0</v>
      </c>
    </row>
    <row r="402" spans="1:11">
      <c r="A402" s="158">
        <v>0</v>
      </c>
      <c r="B402" t="s">
        <v>317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318</v>
      </c>
      <c r="I402" t="s">
        <v>316</v>
      </c>
      <c r="J402" s="290">
        <v>0</v>
      </c>
      <c r="K402" s="292">
        <v>0</v>
      </c>
    </row>
    <row r="403" spans="1:11">
      <c r="A403" s="158">
        <v>0</v>
      </c>
      <c r="B403" t="s">
        <v>319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320</v>
      </c>
      <c r="I403" t="s">
        <v>321</v>
      </c>
      <c r="J403" s="290">
        <v>0</v>
      </c>
      <c r="K403" s="292">
        <v>0</v>
      </c>
    </row>
    <row r="404" spans="1:11">
      <c r="A404" s="158">
        <v>0</v>
      </c>
      <c r="B404" s="163" t="s">
        <v>322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310</v>
      </c>
      <c r="I404" t="s">
        <v>310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323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310</v>
      </c>
      <c r="I405" t="s">
        <v>310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323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310</v>
      </c>
      <c r="I406" t="s">
        <v>310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324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310</v>
      </c>
      <c r="I407" t="s">
        <v>310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325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326</v>
      </c>
      <c r="I408" t="s">
        <v>313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327</v>
      </c>
      <c r="I409" t="s">
        <v>328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329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330</v>
      </c>
      <c r="I410" t="s">
        <v>331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332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307</v>
      </c>
      <c r="I411" t="s">
        <v>308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333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327</v>
      </c>
      <c r="I412" t="s">
        <v>334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335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307</v>
      </c>
      <c r="I413" t="s">
        <v>308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336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307</v>
      </c>
      <c r="I414" t="s">
        <v>308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337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310</v>
      </c>
      <c r="I415" t="s">
        <v>310</v>
      </c>
      <c r="J415" s="290">
        <v>9.3915466753246761</v>
      </c>
      <c r="K415" s="292">
        <v>2169.4472820000001</v>
      </c>
    </row>
    <row r="416" spans="1:11">
      <c r="A416" t="s">
        <v>338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339</v>
      </c>
      <c r="I416" t="s">
        <v>339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Assumptions'!$E$275:$E$298,'PV_.PX.WMV._.PTC.2032'!$B19-2023,1)/INDEX('2025 IRP Assumptions'!$E$275:$E$298,'PV_.PX.WMV._.PTC.2032'!$B19-2023-1,1)</f>
        <v>80.643023060212741</v>
      </c>
      <c r="E19" s="71" cm="1">
        <f t="array" ref="E19">$E$10*INDEX('2025 IRP Assumptions'!$E$275:$E$298,'PV_.PX.WMV._.PTC.2032'!$B19-2023,1)</f>
        <v>24.915547872719998</v>
      </c>
      <c r="F19" s="71" cm="1">
        <f t="array" ref="F19">F18*INDEX('2025 IRP Assumptions'!$E$275:$E$298,'PV_.PX.WMV._.PTC.2032'!$B19-2023,1)/INDEX('2025 IRP Assumptions'!$E$275:$E$298,'PV_.PX.WMV._.PTC.2032'!$B19-2023-1,1)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Assumptions'!$E$275:$E$298,'PV_.PX.WMV._.PTC.2032'!$B20-2023,1)/INDEX('2025 IRP Assumptions'!$E$275:$E$298,'PV_.PX.WMV._.PTC.2032'!$B20-2023-1,1)</f>
        <v>82.401041023045295</v>
      </c>
      <c r="E20" s="71" cm="1">
        <f t="array" ref="E20">$E$10*INDEX('2025 IRP Assumptions'!$E$275:$E$298,'PV_.PX.WMV._.PTC.2032'!$B20-2023,1)</f>
        <v>25.458706834919997</v>
      </c>
      <c r="F20" s="71" cm="1">
        <f t="array" ref="F20">F19*INDEX('2025 IRP Assumptions'!$E$275:$E$298,'PV_.PX.WMV._.PTC.2032'!$B20-2023,1)/INDEX('2025 IRP Assumptions'!$E$275:$E$298,'PV_.PX.WMV._.PTC.2032'!$B20-2023-1,1)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Assumptions'!$E$275:$E$298,'PV_.PX.WMV._.PTC.2032'!$B21-2023,1)/INDEX('2025 IRP Assumptions'!$E$275:$E$298,'PV_.PX.WMV._.PTC.2032'!$B21-2023-1,1)</f>
        <v>84.197383696240621</v>
      </c>
      <c r="E21" s="71" cm="1">
        <f t="array" ref="E21">$E$10*INDEX('2025 IRP Assumptions'!$E$275:$E$298,'PV_.PX.WMV._.PTC.2032'!$B21-2023,1)</f>
        <v>26.013706637399999</v>
      </c>
      <c r="F21" s="71" cm="1">
        <f t="array" ref="F21">F20*INDEX('2025 IRP Assumptions'!$E$275:$E$298,'PV_.PX.WMV._.PTC.2032'!$B21-2023,1)/INDEX('2025 IRP Assumptions'!$E$275:$E$298,'PV_.PX.WMV._.PTC.2032'!$B21-2023-1,1)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Assumptions'!$E$275:$E$298,'PV_.PX.WMV._.PTC.2032'!$B22-2023,1)/INDEX('2025 IRP Assumptions'!$E$275:$E$298,'PV_.PX.WMV._.PTC.2032'!$B22-2023-1,1)</f>
        <v>86.032886661416413</v>
      </c>
      <c r="E22" s="71" cm="1">
        <f t="array" ref="E22">$E$10*INDEX('2025 IRP Assumptions'!$E$275:$E$298,'PV_.PX.WMV._.PTC.2032'!$B22-2023,1)</f>
        <v>26.580805442279999</v>
      </c>
      <c r="F22" s="71" cm="1">
        <f t="array" ref="F22">F21*INDEX('2025 IRP Assumptions'!$E$275:$E$298,'PV_.PX.WMV._.PTC.2032'!$B22-2023,1)/INDEX('2025 IRP Assumptions'!$E$275:$E$298,'PV_.PX.WMV._.PTC.2032'!$B22-2023-1,1)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Assumptions'!$E$275:$E$298,'PV_.PX.WMV._.PTC.2032'!$B23-2023,1)/INDEX('2025 IRP Assumptions'!$E$275:$E$298,'PV_.PX.WMV._.PTC.2032'!$B23-2023-1,1)</f>
        <v>87.908403565383864</v>
      </c>
      <c r="E23" s="71" cm="1">
        <f t="array" ref="E23">$E$10*INDEX('2025 IRP Assumptions'!$E$275:$E$298,'PV_.PX.WMV._.PTC.2032'!$B23-2023,1)</f>
        <v>27.160266993119997</v>
      </c>
      <c r="F23" s="71" cm="1">
        <f t="array" ref="F23">F22*INDEX('2025 IRP Assumptions'!$E$275:$E$298,'PV_.PX.WMV._.PTC.2032'!$B23-2023,1)/INDEX('2025 IRP Assumptions'!$E$275:$E$298,'PV_.PX.WMV._.PTC.2032'!$B23-2023-1,1)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Assumptions'!$E$275:$E$298,'PV_.PX.WMV._.PTC.2032'!$B24-2023,1)/INDEX('2025 IRP Assumptions'!$E$275:$E$298,'PV_.PX.WMV._.PTC.2032'!$B24-2023-1,1)</f>
        <v>89.824806784309274</v>
      </c>
      <c r="E24" s="71" cm="1">
        <f t="array" ref="E24">$E$10*INDEX('2025 IRP Assumptions'!$E$275:$E$298,'PV_.PX.WMV._.PTC.2032'!$B24-2023,1)</f>
        <v>27.75236082012</v>
      </c>
      <c r="F24" s="71" cm="1">
        <f t="array" ref="F24">F23*INDEX('2025 IRP Assumptions'!$E$275:$E$298,'PV_.PX.WMV._.PTC.2032'!$B24-2023,1)/INDEX('2025 IRP Assumptions'!$E$275:$E$298,'PV_.PX.WMV._.PTC.2032'!$B24-2023-1,1)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Assumptions'!$E$275:$E$298,'PV_.PX.WMV._.PTC.2032'!$B25-2023,1)/INDEX('2025 IRP Assumptions'!$E$275:$E$298,'PV_.PX.WMV._.PTC.2032'!$B25-2023-1,1)</f>
        <v>91.782987556546288</v>
      </c>
      <c r="E25" s="71" cm="1">
        <f t="array" ref="E25">$E$10*INDEX('2025 IRP Assumptions'!$E$275:$E$298,'PV_.PX.WMV._.PTC.2032'!$B25-2023,1)</f>
        <v>28.35736228116</v>
      </c>
      <c r="F25" s="71" cm="1">
        <f t="array" ref="F25">F24*INDEX('2025 IRP Assumptions'!$E$275:$E$298,'PV_.PX.WMV._.PTC.2032'!$B25-2023,1)/INDEX('2025 IRP Assumptions'!$E$275:$E$298,'PV_.PX.WMV._.PTC.2032'!$B25-2023-1,1)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Assumptions'!$E$275:$E$298,'PV_.PX.WMV._.PTC.2032'!$B26-2023,1)/INDEX('2025 IRP Assumptions'!$E$275:$E$298,'PV_.PX.WMV._.PTC.2032'!$B26-2023-1,1)</f>
        <v>93.783856713213623</v>
      </c>
      <c r="E26" s="71" cm="1">
        <f t="array" ref="E26">$E$10*INDEX('2025 IRP Assumptions'!$E$275:$E$298,'PV_.PX.WMV._.PTC.2032'!$B26-2023,1)</f>
        <v>28.975552787519998</v>
      </c>
      <c r="F26" s="71" cm="1">
        <f t="array" ref="F26">F25*INDEX('2025 IRP Assumptions'!$E$275:$E$298,'PV_.PX.WMV._.PTC.2032'!$B26-2023,1)/INDEX('2025 IRP Assumptions'!$E$275:$E$298,'PV_.PX.WMV._.PTC.2032'!$B26-2023-1,1)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Assumptions'!$E$275:$E$298,'PV_.PX.WMV._.PTC.2032'!$B27-2023,1)/INDEX('2025 IRP Assumptions'!$E$275:$E$298,'PV_.PX.WMV._.PTC.2032'!$B27-2023-1,1)</f>
        <v>95.828344744611215</v>
      </c>
      <c r="E27" s="71" cm="1">
        <f t="array" ref="E27">$E$10*INDEX('2025 IRP Assumptions'!$E$275:$E$298,'PV_.PX.WMV._.PTC.2032'!$B27-2023,1)</f>
        <v>29.607219824399998</v>
      </c>
      <c r="F27" s="71" cm="1">
        <f t="array" ref="F27">F26*INDEX('2025 IRP Assumptions'!$E$275:$E$298,'PV_.PX.WMV._.PTC.2032'!$B27-2023,1)/INDEX('2025 IRP Assumptions'!$E$275:$E$298,'PV_.PX.WMV._.PTC.2032'!$B27-2023-1,1)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Assumptions'!$E$275:$E$298,'PV_.PX.WMV._.PTC.2032'!$B28-2023,1)/INDEX('2025 IRP Assumptions'!$E$275:$E$298,'PV_.PX.WMV._.PTC.2032'!$B28-2023-1,1)</f>
        <v>97.917402663630227</v>
      </c>
      <c r="E28" s="71" cm="1">
        <f t="array" ref="E28">$E$10*INDEX('2025 IRP Assumptions'!$E$275:$E$298,'PV_.PX.WMV._.PTC.2032'!$B28-2023,1)</f>
        <v>30.252657217679999</v>
      </c>
      <c r="F28" s="71" cm="1">
        <f t="array" ref="F28">F27*INDEX('2025 IRP Assumptions'!$E$275:$E$298,'PV_.PX.WMV._.PTC.2032'!$B28-2023,1)/INDEX('2025 IRP Assumptions'!$E$275:$E$298,'PV_.PX.WMV._.PTC.2032'!$B28-2023-1,1)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Assumptions'!$E$275:$E$298,'PV_.PX.WMV._.PTC.2032'!$B29-2023,1)/INDEX('2025 IRP Assumptions'!$E$275:$E$298,'PV_.PX.WMV._.PTC.2032'!$B29-2023-1,1)</f>
        <v>100.0520020721691</v>
      </c>
      <c r="E29" s="71" cm="1">
        <f t="array" ref="E29">$E$10*INDEX('2025 IRP Assumptions'!$E$275:$E$298,'PV_.PX.WMV._.PTC.2032'!$B29-2023,1)</f>
        <v>30.91216515444</v>
      </c>
      <c r="F29" s="71" cm="1">
        <f t="array" ref="F29">F28*INDEX('2025 IRP Assumptions'!$E$275:$E$298,'PV_.PX.WMV._.PTC.2032'!$B29-2023,1)/INDEX('2025 IRP Assumptions'!$E$275:$E$298,'PV_.PX.WMV._.PTC.2032'!$B29-2023-1,1)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Assumptions'!$E$275:$E$298,'PV_.PX.WMV._.PTC.2032'!$B30-2023,1)/INDEX('2025 IRP Assumptions'!$E$275:$E$298,'PV_.PX.WMV._.PTC.2032'!$B30-2023-1,1)</f>
        <v>102.23313569246289</v>
      </c>
      <c r="E30" s="71" cm="1">
        <f t="array" ref="E30">$E$10*INDEX('2025 IRP Assumptions'!$E$275:$E$298,'PV_.PX.WMV._.PTC.2032'!$B30-2023,1)</f>
        <v>31.58605034712</v>
      </c>
      <c r="F30" s="71" cm="1">
        <f t="array" ref="F30">F29*INDEX('2025 IRP Assumptions'!$E$275:$E$298,'PV_.PX.WMV._.PTC.2032'!$B30-2023,1)/INDEX('2025 IRP Assumptions'!$E$275:$E$298,'PV_.PX.WMV._.PTC.2032'!$B30-2023-1,1)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Assumptions'!$E$275:$E$298,'PV_.PX.WMV._.PTC.2032'!$B31-2023,1)/INDEX('2025 IRP Assumptions'!$E$275:$E$298,'PV_.PX.WMV._.PTC.2032'!$B31-2023-1,1)</f>
        <v>104.46181809766091</v>
      </c>
      <c r="E31" s="71" cm="1">
        <f t="array" ref="E31">$E$10*INDEX('2025 IRP Assumptions'!$E$275:$E$298,'PV_.PX.WMV._.PTC.2032'!$B31-2023,1)</f>
        <v>32.274626259240002</v>
      </c>
      <c r="F31" s="71" cm="1">
        <f t="array" ref="F31">F30*INDEX('2025 IRP Assumptions'!$E$275:$E$298,'PV_.PX.WMV._.PTC.2032'!$B31-2023,1)/INDEX('2025 IRP Assumptions'!$E$275:$E$298,'PV_.PX.WMV._.PTC.2032'!$B31-2023-1,1)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Assumptions'!$E$275:$E$298,'PV_.PX.WMV._.PTC.2032'!$B32-2023,1)/INDEX('2025 IRP Assumptions'!$E$275:$E$298,'PV_.PX.WMV._.PTC.2032'!$B32-2023-1,1)</f>
        <v>106.73908571182672</v>
      </c>
      <c r="E32" s="71" cm="1">
        <f t="array" ref="E32">$E$10*INDEX('2025 IRP Assumptions'!$E$275:$E$298,'PV_.PX.WMV._.PTC.2032'!$B32-2023,1)</f>
        <v>32.978213105400002</v>
      </c>
      <c r="F32" s="71" cm="1">
        <f t="array" ref="F32">F31*INDEX('2025 IRP Assumptions'!$E$275:$E$298,'PV_.PX.WMV._.PTC.2032'!$B32-2023,1)/INDEX('2025 IRP Assumptions'!$E$275:$E$298,'PV_.PX.WMV._.PTC.2032'!$B32-2023-1,1)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Assumptions'!$E$275:$E$298,'PV_.PX.WMV._.PTC.2032'!$B33-2023,1)/INDEX('2025 IRP Assumptions'!$E$275:$E$298,'PV_.PX.WMV._.PTC.2032'!$B33-2023-1,1)</f>
        <v>109.06599773976427</v>
      </c>
      <c r="E33" s="71" cm="1">
        <f t="array" ref="E33">$E$10*INDEX('2025 IRP Assumptions'!$E$275:$E$298,'PV_.PX.WMV._.PTC.2032'!$B33-2023,1)</f>
        <v>33.69713813856</v>
      </c>
      <c r="F33" s="71" cm="1">
        <f t="array" ref="F33">F32*INDEX('2025 IRP Assumptions'!$E$275:$E$298,'PV_.PX.WMV._.PTC.2032'!$B33-2023,1)/INDEX('2025 IRP Assumptions'!$E$275:$E$298,'PV_.PX.WMV._.PTC.2032'!$B33-2023-1,1)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Table 1</vt:lpstr>
      <vt:lpstr>Table 2</vt:lpstr>
      <vt:lpstr>Table 4</vt:lpstr>
      <vt:lpstr>Table 5</vt:lpstr>
      <vt:lpstr>Table3Compare</vt:lpstr>
      <vt:lpstr>WD_.PX.DJW._.PTC.2028</vt:lpstr>
      <vt:lpstr>WD_.PX.DJW._.PTC.2029</vt:lpstr>
      <vt:lpstr>2025 IRP Assumptions</vt:lpstr>
      <vt:lpstr>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PV_.PX.WMV._.PTC.2032!Print_Area</vt:lpstr>
      <vt:lpstr>'Table 1'!Print_Area</vt:lpstr>
      <vt:lpstr>'Table 5'!Print_Area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2025-12-30T16:43:31Z</cp:lastPrinted>
  <dcterms:created xsi:type="dcterms:W3CDTF">2001-03-19T15:45:46Z</dcterms:created>
  <dcterms:modified xsi:type="dcterms:W3CDTF">2025-12-30T19:57:17Z</dcterms:modified>
</cp:coreProperties>
</file>