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B31953C4-996D-4C9D-8788-CDAA03B5D366}" xr6:coauthVersionLast="47" xr6:coauthVersionMax="47" xr10:uidLastSave="{00000000-0000-0000-0000-000000000000}"/>
  <bookViews>
    <workbookView xWindow="1215" yWindow="360" windowWidth="20700" windowHeight="20205" tabRatio="759" xr2:uid="{00000000-000D-0000-FFFF-FFFF00000000}"/>
  </bookViews>
  <sheets>
    <sheet name="Accounting Report" sheetId="26" r:id="rId1"/>
    <sheet name="Savings Forecast" sheetId="10" r:id="rId2"/>
    <sheet name="DSM Expenditures" sheetId="15" r:id="rId3"/>
    <sheet name="Irrigation Load Peak Impact" sheetId="24" r:id="rId4"/>
  </sheets>
  <definedNames>
    <definedName name="\0" localSheetId="0">#REF!</definedName>
    <definedName name="\0" localSheetId="2">#REF!</definedName>
    <definedName name="\0">#REF!</definedName>
    <definedName name="\A" localSheetId="0">'Accounting Report'!#REF!</definedName>
    <definedName name="\A" localSheetId="2">#REF!</definedName>
    <definedName name="\A">#REF!</definedName>
    <definedName name="\B" localSheetId="0">'Accounting Report'!#REF!</definedName>
    <definedName name="\B" localSheetId="2">#REF!</definedName>
    <definedName name="\B">#REF!</definedName>
    <definedName name="\BACK1" localSheetId="0">'Accounting Report'!#REF!</definedName>
    <definedName name="\BACK1" localSheetId="2">#REF!</definedName>
    <definedName name="\BACK1">#REF!</definedName>
    <definedName name="\BLOCK" localSheetId="0">#REF!</definedName>
    <definedName name="\BLOCK">#REF!</definedName>
    <definedName name="\BLOCKT" localSheetId="0">#REF!</definedName>
    <definedName name="\BLOCKT">#REF!</definedName>
    <definedName name="\C" localSheetId="0">#REF!</definedName>
    <definedName name="\C">#REF!</definedName>
    <definedName name="\COMP" localSheetId="0">#REF!</definedName>
    <definedName name="\COMP">#REF!</definedName>
    <definedName name="\COMPT" localSheetId="0">#REF!</definedName>
    <definedName name="\COMPT">#REF!</definedName>
    <definedName name="\E" localSheetId="0">#REF!</definedName>
    <definedName name="\E">#REF!</definedName>
    <definedName name="\G" localSheetId="0">#REF!</definedName>
    <definedName name="\G">#REF!</definedName>
    <definedName name="\I" localSheetId="0">#REF!</definedName>
    <definedName name="\I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P" localSheetId="0">#REF!</definedName>
    <definedName name="\P">#REF!</definedName>
    <definedName name="\Q" localSheetId="0">#REF!</definedName>
    <definedName name="\Q" localSheetId="2">#REF!</definedName>
    <definedName name="\Q">#REF!</definedName>
    <definedName name="\R" localSheetId="0">'Accounting Report'!#REF!</definedName>
    <definedName name="\R" localSheetId="2">#REF!</definedName>
    <definedName name="\R">#REF!</definedName>
    <definedName name="\S" localSheetId="0">'Accounting Report'!#REF!</definedName>
    <definedName name="\S" localSheetId="2">#REF!</definedName>
    <definedName name="\S">#REF!</definedName>
    <definedName name="\TABLE1" localSheetId="0">'Accounting Report'!#REF!</definedName>
    <definedName name="\TABLE1" localSheetId="2">#REF!</definedName>
    <definedName name="\TABLE1">#REF!</definedName>
    <definedName name="\TABLE2" localSheetId="0">#REF!</definedName>
    <definedName name="\TABLE2">#REF!</definedName>
    <definedName name="\TABLEA" localSheetId="0">#REF!</definedName>
    <definedName name="\TABLEA">#REF!</definedName>
    <definedName name="\TBL1" localSheetId="0">#REF!</definedName>
    <definedName name="\TBL1">#REF!</definedName>
    <definedName name="\TBL2" localSheetId="0">#REF!</definedName>
    <definedName name="\TBL2">#REF!</definedName>
    <definedName name="\TBL3" localSheetId="0">#REF!</definedName>
    <definedName name="\TBL3">#REF!</definedName>
    <definedName name="\TBL4" localSheetId="0">#REF!</definedName>
    <definedName name="\TBL4">#REF!</definedName>
    <definedName name="\TBL5" localSheetId="0">#REF!</definedName>
    <definedName name="\TBL5">#REF!</definedName>
    <definedName name="\W" localSheetId="0">#REF!</definedName>
    <definedName name="\W">#REF!</definedName>
    <definedName name="\WORK1" localSheetId="0">#REF!</definedName>
    <definedName name="\WORK1">#REF!</definedName>
    <definedName name="\X" localSheetId="0">#REF!</definedName>
    <definedName name="\X">#REF!</definedName>
    <definedName name="\Z" localSheetId="0">#REF!</definedName>
    <definedName name="\Z">#REF!</definedName>
    <definedName name="________________________OM1" localSheetId="0" hidden="1">{#N/A,#N/A,FALSE,"Summary";#N/A,#N/A,FALSE,"SmPlants";#N/A,#N/A,FALSE,"Utah";#N/A,#N/A,FALSE,"Idaho";#N/A,#N/A,FALSE,"Lewis River";#N/A,#N/A,FALSE,"NrthUmpq";#N/A,#N/A,FALSE,"KlamRog"}</definedName>
    <definedName name="________________________OM1" localSheetId="2" hidden="1">{#N/A,#N/A,FALSE,"Summary";#N/A,#N/A,FALSE,"SmPlants";#N/A,#N/A,FALSE,"Utah";#N/A,#N/A,FALSE,"Idaho";#N/A,#N/A,FALSE,"Lewis River";#N/A,#N/A,FALSE,"NrthUmpq";#N/A,#N/A,FALSE,"KlamRog"}</definedName>
    <definedName name="________________________OM1" localSheetId="3" hidden="1">{#N/A,#N/A,FALSE,"Summary";#N/A,#N/A,FALSE,"SmPlants";#N/A,#N/A,FALSE,"Utah";#N/A,#N/A,FALSE,"Idaho";#N/A,#N/A,FALSE,"Lewis River";#N/A,#N/A,FALSE,"NrthUmpq";#N/A,#N/A,FALSE,"KlamRog"}</definedName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localSheetId="0" hidden="1">{#N/A,#N/A,FALSE,"Summary";#N/A,#N/A,FALSE,"SmPlants";#N/A,#N/A,FALSE,"Utah";#N/A,#N/A,FALSE,"Idaho";#N/A,#N/A,FALSE,"Lewis River";#N/A,#N/A,FALSE,"NrthUmpq";#N/A,#N/A,FALSE,"KlamRog"}</definedName>
    <definedName name="______________________OM1" localSheetId="2" hidden="1">{#N/A,#N/A,FALSE,"Summary";#N/A,#N/A,FALSE,"SmPlants";#N/A,#N/A,FALSE,"Utah";#N/A,#N/A,FALSE,"Idaho";#N/A,#N/A,FALSE,"Lewis River";#N/A,#N/A,FALSE,"NrthUmpq";#N/A,#N/A,FALSE,"KlamRog"}</definedName>
    <definedName name="______________________OM1" localSheetId="3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localSheetId="0" hidden="1">{#N/A,#N/A,FALSE,"Summary";#N/A,#N/A,FALSE,"SmPlants";#N/A,#N/A,FALSE,"Utah";#N/A,#N/A,FALSE,"Idaho";#N/A,#N/A,FALSE,"Lewis River";#N/A,#N/A,FALSE,"NrthUmpq";#N/A,#N/A,FALSE,"KlamRog"}</definedName>
    <definedName name="____________________OM1" localSheetId="2" hidden="1">{#N/A,#N/A,FALSE,"Summary";#N/A,#N/A,FALSE,"SmPlants";#N/A,#N/A,FALSE,"Utah";#N/A,#N/A,FALSE,"Idaho";#N/A,#N/A,FALSE,"Lewis River";#N/A,#N/A,FALSE,"NrthUmpq";#N/A,#N/A,FALSE,"KlamRog"}</definedName>
    <definedName name="____________________OM1" localSheetId="3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localSheetId="0" hidden="1">{#N/A,#N/A,FALSE,"Summary";#N/A,#N/A,FALSE,"SmPlants";#N/A,#N/A,FALSE,"Utah";#N/A,#N/A,FALSE,"Idaho";#N/A,#N/A,FALSE,"Lewis River";#N/A,#N/A,FALSE,"NrthUmpq";#N/A,#N/A,FALSE,"KlamRog"}</definedName>
    <definedName name="___________________OM1" localSheetId="2" hidden="1">{#N/A,#N/A,FALSE,"Summary";#N/A,#N/A,FALSE,"SmPlants";#N/A,#N/A,FALSE,"Utah";#N/A,#N/A,FALSE,"Idaho";#N/A,#N/A,FALSE,"Lewis River";#N/A,#N/A,FALSE,"NrthUmpq";#N/A,#N/A,FALSE,"KlamRog"}</definedName>
    <definedName name="___________________OM1" localSheetId="3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localSheetId="0" hidden="1">{#N/A,#N/A,FALSE,"Summary";#N/A,#N/A,FALSE,"SmPlants";#N/A,#N/A,FALSE,"Utah";#N/A,#N/A,FALSE,"Idaho";#N/A,#N/A,FALSE,"Lewis River";#N/A,#N/A,FALSE,"NrthUmpq";#N/A,#N/A,FALSE,"KlamRog"}</definedName>
    <definedName name="_________________OM1" localSheetId="2" hidden="1">{#N/A,#N/A,FALSE,"Summary";#N/A,#N/A,FALSE,"SmPlants";#N/A,#N/A,FALSE,"Utah";#N/A,#N/A,FALSE,"Idaho";#N/A,#N/A,FALSE,"Lewis River";#N/A,#N/A,FALSE,"NrthUmpq";#N/A,#N/A,FALSE,"KlamRog"}</definedName>
    <definedName name="_________________OM1" localSheetId="3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localSheetId="0" hidden="1">{#N/A,#N/A,FALSE,"Summary";#N/A,#N/A,FALSE,"SmPlants";#N/A,#N/A,FALSE,"Utah";#N/A,#N/A,FALSE,"Idaho";#N/A,#N/A,FALSE,"Lewis River";#N/A,#N/A,FALSE,"NrthUmpq";#N/A,#N/A,FALSE,"KlamRog"}</definedName>
    <definedName name="______________OM1" localSheetId="2" hidden="1">{#N/A,#N/A,FALSE,"Summary";#N/A,#N/A,FALSE,"SmPlants";#N/A,#N/A,FALSE,"Utah";#N/A,#N/A,FALSE,"Idaho";#N/A,#N/A,FALSE,"Lewis River";#N/A,#N/A,FALSE,"NrthUmpq";#N/A,#N/A,FALSE,"KlamRog"}</definedName>
    <definedName name="______________OM1" localSheetId="3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localSheetId="0" hidden="1">{#N/A,#N/A,FALSE,"Summary";#N/A,#N/A,FALSE,"SmPlants";#N/A,#N/A,FALSE,"Utah";#N/A,#N/A,FALSE,"Idaho";#N/A,#N/A,FALSE,"Lewis River";#N/A,#N/A,FALSE,"NrthUmpq";#N/A,#N/A,FALSE,"KlamRog"}</definedName>
    <definedName name="____________OM1" localSheetId="2" hidden="1">{#N/A,#N/A,FALSE,"Summary";#N/A,#N/A,FALSE,"SmPlants";#N/A,#N/A,FALSE,"Utah";#N/A,#N/A,FALSE,"Idaho";#N/A,#N/A,FALSE,"Lewis River";#N/A,#N/A,FALSE,"NrthUmpq";#N/A,#N/A,FALSE,"KlamRog"}</definedName>
    <definedName name="____________OM1" localSheetId="3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localSheetId="0" hidden="1">{#N/A,#N/A,FALSE,"Summary";#N/A,#N/A,FALSE,"SmPlants";#N/A,#N/A,FALSE,"Utah";#N/A,#N/A,FALSE,"Idaho";#N/A,#N/A,FALSE,"Lewis River";#N/A,#N/A,FALSE,"NrthUmpq";#N/A,#N/A,FALSE,"KlamRog"}</definedName>
    <definedName name="___________OM1" localSheetId="2" hidden="1">{#N/A,#N/A,FALSE,"Summary";#N/A,#N/A,FALSE,"SmPlants";#N/A,#N/A,FALSE,"Utah";#N/A,#N/A,FALSE,"Idaho";#N/A,#N/A,FALSE,"Lewis River";#N/A,#N/A,FALSE,"NrthUmpq";#N/A,#N/A,FALSE,"KlamRog"}</definedName>
    <definedName name="___________OM1" localSheetId="3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_j1" hidden="1">{"PRINT",#N/A,TRUE,"APPA";"PRINT",#N/A,TRUE,"APS";"PRINT",#N/A,TRUE,"BHPL";"PRINT",#N/A,TRUE,"BHPL2";"PRINT",#N/A,TRUE,"CDWR";"PRINT",#N/A,TRUE,"EWEB";"PRINT",#N/A,TRUE,"LADWP";"PRINT",#N/A,TRUE,"NEVBASE"}</definedName>
    <definedName name="______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_j2" hidden="1">{"PRINT",#N/A,TRUE,"APPA";"PRINT",#N/A,TRUE,"APS";"PRINT",#N/A,TRUE,"BHPL";"PRINT",#N/A,TRUE,"BHPL2";"PRINT",#N/A,TRUE,"CDWR";"PRINT",#N/A,TRUE,"EWEB";"PRINT",#N/A,TRUE,"LADWP";"PRINT",#N/A,TRUE,"NEVBASE"}</definedName>
    <definedName name="______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_j3" hidden="1">{"PRINT",#N/A,TRUE,"APPA";"PRINT",#N/A,TRUE,"APS";"PRINT",#N/A,TRUE,"BHPL";"PRINT",#N/A,TRUE,"BHPL2";"PRINT",#N/A,TRUE,"CDWR";"PRINT",#N/A,TRUE,"EWEB";"PRINT",#N/A,TRUE,"LADWP";"PRINT",#N/A,TRUE,"NEVBASE"}</definedName>
    <definedName name="______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_j4" hidden="1">{"PRINT",#N/A,TRUE,"APPA";"PRINT",#N/A,TRUE,"APS";"PRINT",#N/A,TRUE,"BHPL";"PRINT",#N/A,TRUE,"BHPL2";"PRINT",#N/A,TRUE,"CDWR";"PRINT",#N/A,TRUE,"EWEB";"PRINT",#N/A,TRUE,"LADWP";"PRINT",#N/A,TRUE,"NEVBASE"}</definedName>
    <definedName name="______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_j5" hidden="1">{"PRINT",#N/A,TRUE,"APPA";"PRINT",#N/A,TRUE,"APS";"PRINT",#N/A,TRUE,"BHPL";"PRINT",#N/A,TRUE,"BHPL2";"PRINT",#N/A,TRUE,"CDWR";"PRINT",#N/A,TRUE,"EWEB";"PRINT",#N/A,TRUE,"LADWP";"PRINT",#N/A,TRUE,"NEVBASE"}</definedName>
    <definedName name="_________OM1" localSheetId="0" hidden="1">{#N/A,#N/A,FALSE,"Summary";#N/A,#N/A,FALSE,"SmPlants";#N/A,#N/A,FALSE,"Utah";#N/A,#N/A,FALSE,"Idaho";#N/A,#N/A,FALSE,"Lewis River";#N/A,#N/A,FALSE,"NrthUmpq";#N/A,#N/A,FALSE,"KlamRog"}</definedName>
    <definedName name="_________OM1" localSheetId="2" hidden="1">{#N/A,#N/A,FALSE,"Summary";#N/A,#N/A,FALSE,"SmPlants";#N/A,#N/A,FALSE,"Utah";#N/A,#N/A,FALSE,"Idaho";#N/A,#N/A,FALSE,"Lewis River";#N/A,#N/A,FALSE,"NrthUmpq";#N/A,#N/A,FALSE,"KlamRog"}</definedName>
    <definedName name="_________OM1" localSheetId="3" hidden="1">{#N/A,#N/A,FALSE,"Summary";#N/A,#N/A,FALSE,"SmPlants";#N/A,#N/A,FALSE,"Utah";#N/A,#N/A,FALSE,"Idaho";#N/A,#N/A,FALSE,"Lewis River";#N/A,#N/A,FALSE,"NrthUmpq";#N/A,#N/A,FALSE,"KlamRog"}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_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localSheetId="0" hidden="1">{#N/A,#N/A,FALSE,"Summary";#N/A,#N/A,FALSE,"SmPlants";#N/A,#N/A,FALSE,"Utah";#N/A,#N/A,FALSE,"Idaho";#N/A,#N/A,FALSE,"Lewis River";#N/A,#N/A,FALSE,"NrthUmpq";#N/A,#N/A,FALSE,"KlamRog"}</definedName>
    <definedName name="_______OM1" localSheetId="2" hidden="1">{#N/A,#N/A,FALSE,"Summary";#N/A,#N/A,FALSE,"SmPlants";#N/A,#N/A,FALSE,"Utah";#N/A,#N/A,FALSE,"Idaho";#N/A,#N/A,FALSE,"Lewis River";#N/A,#N/A,FALSE,"NrthUmpq";#N/A,#N/A,FALSE,"KlamRog"}</definedName>
    <definedName name="_______OM1" localSheetId="3" hidden="1">{#N/A,#N/A,FALSE,"Summary";#N/A,#N/A,FALSE,"SmPlants";#N/A,#N/A,FALSE,"Utah";#N/A,#N/A,FALSE,"Idaho";#N/A,#N/A,FALSE,"Lewis River";#N/A,#N/A,FALSE,"NrthUmpq";#N/A,#N/A,FALSE,"KlamRog"}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localSheetId="0" hidden="1">{#N/A,#N/A,FALSE,"Summary";#N/A,#N/A,FALSE,"SmPlants";#N/A,#N/A,FALSE,"Utah";#N/A,#N/A,FALSE,"Idaho";#N/A,#N/A,FALSE,"Lewis River";#N/A,#N/A,FALSE,"NrthUmpq";#N/A,#N/A,FALSE,"KlamRog"}</definedName>
    <definedName name="______OM1" localSheetId="2" hidden="1">{#N/A,#N/A,FALSE,"Summary";#N/A,#N/A,FALSE,"SmPlants";#N/A,#N/A,FALSE,"Utah";#N/A,#N/A,FALSE,"Idaho";#N/A,#N/A,FALSE,"Lewis River";#N/A,#N/A,FALSE,"NrthUmpq";#N/A,#N/A,FALSE,"KlamRog"}</definedName>
    <definedName name="______OM1" localSheetId="3" hidden="1">{#N/A,#N/A,FALSE,"Summary";#N/A,#N/A,FALSE,"SmPlants";#N/A,#N/A,FALSE,"Utah";#N/A,#N/A,FALSE,"Idaho";#N/A,#N/A,FALSE,"Lewis River";#N/A,#N/A,FALSE,"NrthUmpq";#N/A,#N/A,FALSE,"KlamRog"}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localSheetId="0" hidden="1">{#N/A,#N/A,FALSE,"Summary";#N/A,#N/A,FALSE,"SmPlants";#N/A,#N/A,FALSE,"Utah";#N/A,#N/A,FALSE,"Idaho";#N/A,#N/A,FALSE,"Lewis River";#N/A,#N/A,FALSE,"NrthUmpq";#N/A,#N/A,FALSE,"KlamRog"}</definedName>
    <definedName name="_____OM1" localSheetId="2" hidden="1">{#N/A,#N/A,FALSE,"Summary";#N/A,#N/A,FALSE,"SmPlants";#N/A,#N/A,FALSE,"Utah";#N/A,#N/A,FALSE,"Idaho";#N/A,#N/A,FALSE,"Lewis River";#N/A,#N/A,FALSE,"NrthUmpq";#N/A,#N/A,FALSE,"KlamRog"}</definedName>
    <definedName name="_____OM1" localSheetId="3" hidden="1">{#N/A,#N/A,FALSE,"Summary";#N/A,#N/A,FALSE,"SmPlants";#N/A,#N/A,FALSE,"Utah";#N/A,#N/A,FALSE,"Idaho";#N/A,#N/A,FALSE,"Lewis River";#N/A,#N/A,FALSE,"NrthUmpq";#N/A,#N/A,FALSE,"KlamRog"}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MEN3" localSheetId="0">#REF!</definedName>
    <definedName name="____MEN3">#REF!</definedName>
    <definedName name="____OM1" localSheetId="0" hidden="1">{#N/A,#N/A,FALSE,"Summary";#N/A,#N/A,FALSE,"SmPlants";#N/A,#N/A,FALSE,"Utah";#N/A,#N/A,FALSE,"Idaho";#N/A,#N/A,FALSE,"Lewis River";#N/A,#N/A,FALSE,"NrthUmpq";#N/A,#N/A,FALSE,"KlamRog"}</definedName>
    <definedName name="____OM1" localSheetId="2" hidden="1">{#N/A,#N/A,FALSE,"Summary";#N/A,#N/A,FALSE,"SmPlants";#N/A,#N/A,FALSE,"Utah";#N/A,#N/A,FALSE,"Idaho";#N/A,#N/A,FALSE,"Lewis River";#N/A,#N/A,FALSE,"NrthUmpq";#N/A,#N/A,FALSE,"KlamRog"}</definedName>
    <definedName name="____OM1" localSheetId="3" hidden="1">{#N/A,#N/A,FALSE,"Summary";#N/A,#N/A,FALSE,"SmPlants";#N/A,#N/A,FALSE,"Utah";#N/A,#N/A,FALSE,"Idaho";#N/A,#N/A,FALSE,"Lewis River";#N/A,#N/A,FALSE,"NrthUmpq";#N/A,#N/A,FALSE,"KlamRog"}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_TOP1" localSheetId="0">#REF!</definedName>
    <definedName name="____TOP1">#REF!</definedName>
    <definedName name="___j1" localSheetId="0" hidden="1">{"PRINT",#N/A,TRUE,"APPA";"PRINT",#N/A,TRUE,"APS";"PRINT",#N/A,TRUE,"BHPL";"PRINT",#N/A,TRUE,"BHPL2";"PRINT",#N/A,TRUE,"CDWR";"PRINT",#N/A,TRUE,"EWEB";"PRINT",#N/A,TRUE,"LADWP";"PRINT",#N/A,TRUE,"NEVBASE"}</definedName>
    <definedName name="___j1" localSheetId="2" hidden="1">{"PRINT",#N/A,TRUE,"APPA";"PRINT",#N/A,TRUE,"APS";"PRINT",#N/A,TRUE,"BHPL";"PRINT",#N/A,TRUE,"BHPL2";"PRINT",#N/A,TRUE,"CDWR";"PRINT",#N/A,TRUE,"EWEB";"PRINT",#N/A,TRUE,"LADWP";"PRINT",#N/A,TRUE,"NEVBASE"}</definedName>
    <definedName name="___j1" localSheetId="3" hidden="1">{"PRINT",#N/A,TRUE,"APPA";"PRINT",#N/A,TRUE,"APS";"PRINT",#N/A,TRUE,"BHPL";"PRINT",#N/A,TRUE,"BHPL2";"PRINT",#N/A,TRUE,"CDWR";"PRINT",#N/A,TRUE,"EWEB";"PRINT",#N/A,TRUE,"LADWP";"PRINT",#N/A,TRUE,"NEVBASE"}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localSheetId="0" hidden="1">{"PRINT",#N/A,TRUE,"APPA";"PRINT",#N/A,TRUE,"APS";"PRINT",#N/A,TRUE,"BHPL";"PRINT",#N/A,TRUE,"BHPL2";"PRINT",#N/A,TRUE,"CDWR";"PRINT",#N/A,TRUE,"EWEB";"PRINT",#N/A,TRUE,"LADWP";"PRINT",#N/A,TRUE,"NEVBASE"}</definedName>
    <definedName name="___j2" localSheetId="2" hidden="1">{"PRINT",#N/A,TRUE,"APPA";"PRINT",#N/A,TRUE,"APS";"PRINT",#N/A,TRUE,"BHPL";"PRINT",#N/A,TRUE,"BHPL2";"PRINT",#N/A,TRUE,"CDWR";"PRINT",#N/A,TRUE,"EWEB";"PRINT",#N/A,TRUE,"LADWP";"PRINT",#N/A,TRUE,"NEVBASE"}</definedName>
    <definedName name="___j2" localSheetId="3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localSheetId="0" hidden="1">{"PRINT",#N/A,TRUE,"APPA";"PRINT",#N/A,TRUE,"APS";"PRINT",#N/A,TRUE,"BHPL";"PRINT",#N/A,TRUE,"BHPL2";"PRINT",#N/A,TRUE,"CDWR";"PRINT",#N/A,TRUE,"EWEB";"PRINT",#N/A,TRUE,"LADWP";"PRINT",#N/A,TRUE,"NEVBASE"}</definedName>
    <definedName name="___j3" localSheetId="2" hidden="1">{"PRINT",#N/A,TRUE,"APPA";"PRINT",#N/A,TRUE,"APS";"PRINT",#N/A,TRUE,"BHPL";"PRINT",#N/A,TRUE,"BHPL2";"PRINT",#N/A,TRUE,"CDWR";"PRINT",#N/A,TRUE,"EWEB";"PRINT",#N/A,TRUE,"LADWP";"PRINT",#N/A,TRUE,"NEVBASE"}</definedName>
    <definedName name="___j3" localSheetId="3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localSheetId="0" hidden="1">{"PRINT",#N/A,TRUE,"APPA";"PRINT",#N/A,TRUE,"APS";"PRINT",#N/A,TRUE,"BHPL";"PRINT",#N/A,TRUE,"BHPL2";"PRINT",#N/A,TRUE,"CDWR";"PRINT",#N/A,TRUE,"EWEB";"PRINT",#N/A,TRUE,"LADWP";"PRINT",#N/A,TRUE,"NEVBASE"}</definedName>
    <definedName name="___j4" localSheetId="2" hidden="1">{"PRINT",#N/A,TRUE,"APPA";"PRINT",#N/A,TRUE,"APS";"PRINT",#N/A,TRUE,"BHPL";"PRINT",#N/A,TRUE,"BHPL2";"PRINT",#N/A,TRUE,"CDWR";"PRINT",#N/A,TRUE,"EWEB";"PRINT",#N/A,TRUE,"LADWP";"PRINT",#N/A,TRUE,"NEVBASE"}</definedName>
    <definedName name="___j4" localSheetId="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localSheetId="0" hidden="1">{"PRINT",#N/A,TRUE,"APPA";"PRINT",#N/A,TRUE,"APS";"PRINT",#N/A,TRUE,"BHPL";"PRINT",#N/A,TRUE,"BHPL2";"PRINT",#N/A,TRUE,"CDWR";"PRINT",#N/A,TRUE,"EWEB";"PRINT",#N/A,TRUE,"LADWP";"PRINT",#N/A,TRUE,"NEVBASE"}</definedName>
    <definedName name="___j5" localSheetId="2" hidden="1">{"PRINT",#N/A,TRUE,"APPA";"PRINT",#N/A,TRUE,"APS";"PRINT",#N/A,TRUE,"BHPL";"PRINT",#N/A,TRUE,"BHPL2";"PRINT",#N/A,TRUE,"CDWR";"PRINT",#N/A,TRUE,"EWEB";"PRINT",#N/A,TRUE,"LADWP";"PRINT",#N/A,TRUE,"NEVBASE"}</definedName>
    <definedName name="___j5" localSheetId="3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MEN2" localSheetId="0">#REF!</definedName>
    <definedName name="___MEN2">#REF!</definedName>
    <definedName name="___OM1" localSheetId="0" hidden="1">{#N/A,#N/A,FALSE,"Summary";#N/A,#N/A,FALSE,"SmPlants";#N/A,#N/A,FALSE,"Utah";#N/A,#N/A,FALSE,"Idaho";#N/A,#N/A,FALSE,"Lewis River";#N/A,#N/A,FALSE,"NrthUmpq";#N/A,#N/A,FALSE,"KlamRog"}</definedName>
    <definedName name="___OM1" localSheetId="2" hidden="1">{#N/A,#N/A,FALSE,"Summary";#N/A,#N/A,FALSE,"SmPlants";#N/A,#N/A,FALSE,"Utah";#N/A,#N/A,FALSE,"Idaho";#N/A,#N/A,FALSE,"Lewis River";#N/A,#N/A,FALSE,"NrthUmpq";#N/A,#N/A,FALSE,"KlamRog"}</definedName>
    <definedName name="___OM1" localSheetId="3" hidden="1">{#N/A,#N/A,FALSE,"Summary";#N/A,#N/A,FALSE,"SmPlants";#N/A,#N/A,FALSE,"Utah";#N/A,#N/A,FALSE,"Idaho";#N/A,#N/A,FALSE,"Lewis River";#N/A,#N/A,FALSE,"NrthUmpq";#N/A,#N/A,FALSE,"KlamRog"}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A" localSheetId="0" hidden="1">#REF!</definedName>
    <definedName name="__123Graph_A" localSheetId="2" hidden="1">#REF!</definedName>
    <definedName name="__123Graph_A" hidden="1">#REF!</definedName>
    <definedName name="__123Graph_B" localSheetId="0" hidden="1">#REF!</definedName>
    <definedName name="__123Graph_B" localSheetId="2" hidden="1">#REF!</definedName>
    <definedName name="__123Graph_B" hidden="1">#REF!</definedName>
    <definedName name="__123Graph_D" localSheetId="0" hidden="1">#REF!</definedName>
    <definedName name="__123Graph_D" localSheetId="2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j1" localSheetId="0" hidden="1">{"PRINT",#N/A,TRUE,"APPA";"PRINT",#N/A,TRUE,"APS";"PRINT",#N/A,TRUE,"BHPL";"PRINT",#N/A,TRUE,"BHPL2";"PRINT",#N/A,TRUE,"CDWR";"PRINT",#N/A,TRUE,"EWEB";"PRINT",#N/A,TRUE,"LADWP";"PRINT",#N/A,TRUE,"NEVBASE"}</definedName>
    <definedName name="__j1" localSheetId="2" hidden="1">{"PRINT",#N/A,TRUE,"APPA";"PRINT",#N/A,TRUE,"APS";"PRINT",#N/A,TRUE,"BHPL";"PRINT",#N/A,TRUE,"BHPL2";"PRINT",#N/A,TRUE,"CDWR";"PRINT",#N/A,TRUE,"EWEB";"PRINT",#N/A,TRUE,"LADWP";"PRINT",#N/A,TRUE,"NEVBASE"}</definedName>
    <definedName name="__j1" localSheetId="3" hidden="1">{"PRINT",#N/A,TRUE,"APPA";"PRINT",#N/A,TRUE,"APS";"PRINT",#N/A,TRUE,"BHPL";"PRINT",#N/A,TRUE,"BHPL2";"PRINT",#N/A,TRUE,"CDWR";"PRINT",#N/A,TRUE,"EWEB";"PRINT",#N/A,TRUE,"LADWP";"PRINT",#N/A,TRUE,"NEVBASE"}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localSheetId="0" hidden="1">{"PRINT",#N/A,TRUE,"APPA";"PRINT",#N/A,TRUE,"APS";"PRINT",#N/A,TRUE,"BHPL";"PRINT",#N/A,TRUE,"BHPL2";"PRINT",#N/A,TRUE,"CDWR";"PRINT",#N/A,TRUE,"EWEB";"PRINT",#N/A,TRUE,"LADWP";"PRINT",#N/A,TRUE,"NEVBASE"}</definedName>
    <definedName name="__j2" localSheetId="2" hidden="1">{"PRINT",#N/A,TRUE,"APPA";"PRINT",#N/A,TRUE,"APS";"PRINT",#N/A,TRUE,"BHPL";"PRINT",#N/A,TRUE,"BHPL2";"PRINT",#N/A,TRUE,"CDWR";"PRINT",#N/A,TRUE,"EWEB";"PRINT",#N/A,TRUE,"LADWP";"PRINT",#N/A,TRUE,"NEVBASE"}</definedName>
    <definedName name="__j2" localSheetId="3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localSheetId="0" hidden="1">{"PRINT",#N/A,TRUE,"APPA";"PRINT",#N/A,TRUE,"APS";"PRINT",#N/A,TRUE,"BHPL";"PRINT",#N/A,TRUE,"BHPL2";"PRINT",#N/A,TRUE,"CDWR";"PRINT",#N/A,TRUE,"EWEB";"PRINT",#N/A,TRUE,"LADWP";"PRINT",#N/A,TRUE,"NEVBASE"}</definedName>
    <definedName name="__j3" localSheetId="2" hidden="1">{"PRINT",#N/A,TRUE,"APPA";"PRINT",#N/A,TRUE,"APS";"PRINT",#N/A,TRUE,"BHPL";"PRINT",#N/A,TRUE,"BHPL2";"PRINT",#N/A,TRUE,"CDWR";"PRINT",#N/A,TRUE,"EWEB";"PRINT",#N/A,TRUE,"LADWP";"PRINT",#N/A,TRUE,"NEVBASE"}</definedName>
    <definedName name="__j3" localSheetId="3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localSheetId="0" hidden="1">{"PRINT",#N/A,TRUE,"APPA";"PRINT",#N/A,TRUE,"APS";"PRINT",#N/A,TRUE,"BHPL";"PRINT",#N/A,TRUE,"BHPL2";"PRINT",#N/A,TRUE,"CDWR";"PRINT",#N/A,TRUE,"EWEB";"PRINT",#N/A,TRUE,"LADWP";"PRINT",#N/A,TRUE,"NEVBASE"}</definedName>
    <definedName name="__j4" localSheetId="2" hidden="1">{"PRINT",#N/A,TRUE,"APPA";"PRINT",#N/A,TRUE,"APS";"PRINT",#N/A,TRUE,"BHPL";"PRINT",#N/A,TRUE,"BHPL2";"PRINT",#N/A,TRUE,"CDWR";"PRINT",#N/A,TRUE,"EWEB";"PRINT",#N/A,TRUE,"LADWP";"PRINT",#N/A,TRUE,"NEVBASE"}</definedName>
    <definedName name="__j4" localSheetId="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localSheetId="0" hidden="1">{"PRINT",#N/A,TRUE,"APPA";"PRINT",#N/A,TRUE,"APS";"PRINT",#N/A,TRUE,"BHPL";"PRINT",#N/A,TRUE,"BHPL2";"PRINT",#N/A,TRUE,"CDWR";"PRINT",#N/A,TRUE,"EWEB";"PRINT",#N/A,TRUE,"LADWP";"PRINT",#N/A,TRUE,"NEVBASE"}</definedName>
    <definedName name="__j5" localSheetId="2" hidden="1">{"PRINT",#N/A,TRUE,"APPA";"PRINT",#N/A,TRUE,"APS";"PRINT",#N/A,TRUE,"BHPL";"PRINT",#N/A,TRUE,"BHPL2";"PRINT",#N/A,TRUE,"CDWR";"PRINT",#N/A,TRUE,"EWEB";"PRINT",#N/A,TRUE,"LADWP";"PRINT",#N/A,TRUE,"NEVBASE"}</definedName>
    <definedName name="__j5" localSheetId="3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MEN3" localSheetId="0">#REF!</definedName>
    <definedName name="__MEN3">#REF!</definedName>
    <definedName name="__OM1" localSheetId="0" hidden="1">{#N/A,#N/A,FALSE,"Summary";#N/A,#N/A,FALSE,"SmPlants";#N/A,#N/A,FALSE,"Utah";#N/A,#N/A,FALSE,"Idaho";#N/A,#N/A,FALSE,"Lewis River";#N/A,#N/A,FALSE,"NrthUmpq";#N/A,#N/A,FALSE,"KlamRog"}</definedName>
    <definedName name="__OM1" localSheetId="2" hidden="1">{#N/A,#N/A,FALSE,"Summary";#N/A,#N/A,FALSE,"SmPlants";#N/A,#N/A,FALSE,"Utah";#N/A,#N/A,FALSE,"Idaho";#N/A,#N/A,FALSE,"Lewis River";#N/A,#N/A,FALSE,"NrthUmpq";#N/A,#N/A,FALSE,"KlamRog"}</definedName>
    <definedName name="__OM1" localSheetId="3" hidden="1">{#N/A,#N/A,FALSE,"Summary";#N/A,#N/A,FALSE,"SmPlants";#N/A,#N/A,FALSE,"Utah";#N/A,#N/A,FALSE,"Idaho";#N/A,#N/A,FALSE,"Lewis River";#N/A,#N/A,FALSE,"NrthUmpq";#N/A,#N/A,FALSE,"KlamRog"}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_TOP1" localSheetId="0">#REF!</definedName>
    <definedName name="__TOP1">#REF!</definedName>
    <definedName name="_1Price_Ta" localSheetId="0">#REF!</definedName>
    <definedName name="_1Price_Ta">#REF!</definedName>
    <definedName name="_2Price_Ta" localSheetId="0">#REF!</definedName>
    <definedName name="_2Price_Ta">#REF!</definedName>
    <definedName name="_3Price_Ta" localSheetId="0">#REF!</definedName>
    <definedName name="_3Price_Ta">#REF!</definedName>
    <definedName name="_5Price_Ta" localSheetId="0">#REF!</definedName>
    <definedName name="_5Price_Ta">#REF!</definedName>
    <definedName name="_B" localSheetId="0">#REF!</definedName>
    <definedName name="_B">#REF!</definedName>
    <definedName name="_BLOCK" localSheetId="0">#REF!</definedName>
    <definedName name="_BLOCK">#REF!</definedName>
    <definedName name="_BLOCKT" localSheetId="0">#REF!</definedName>
    <definedName name="_BLOCKT">#REF!</definedName>
    <definedName name="_COMP" localSheetId="0">#REF!</definedName>
    <definedName name="_COMP">#REF!</definedName>
    <definedName name="_COMPR" localSheetId="0">#REF!</definedName>
    <definedName name="_COMPR">#REF!</definedName>
    <definedName name="_COMPT" localSheetId="0">#REF!</definedName>
    <definedName name="_COMPT">#REF!</definedName>
    <definedName name="_Dec11" localSheetId="0">#REF!</definedName>
    <definedName name="_Dec11">#REF!</definedName>
    <definedName name="_Fill" localSheetId="0" hidden="1">'Accounting Report'!#REF!</definedName>
    <definedName name="_Fill" localSheetId="2" hidden="1">#REF!</definedName>
    <definedName name="_Fill" hidden="1">#REF!</definedName>
    <definedName name="_xlnm._FilterDatabase" localSheetId="0" hidden="1">'Accounting Report'!#REF!</definedName>
    <definedName name="_xlnm._FilterDatabase" localSheetId="2" hidden="1">#REF!</definedName>
    <definedName name="_xlnm._FilterDatabase" hidden="1">#REF!</definedName>
    <definedName name="_j1" localSheetId="0" hidden="1">{"PRINT",#N/A,TRUE,"APPA";"PRINT",#N/A,TRUE,"APS";"PRINT",#N/A,TRUE,"BHPL";"PRINT",#N/A,TRUE,"BHPL2";"PRINT",#N/A,TRUE,"CDWR";"PRINT",#N/A,TRUE,"EWEB";"PRINT",#N/A,TRUE,"LADWP";"PRINT",#N/A,TRUE,"NEVBASE"}</definedName>
    <definedName name="_j1" localSheetId="2" hidden="1">{"PRINT",#N/A,TRUE,"APPA";"PRINT",#N/A,TRUE,"APS";"PRINT",#N/A,TRUE,"BHPL";"PRINT",#N/A,TRUE,"BHPL2";"PRINT",#N/A,TRUE,"CDWR";"PRINT",#N/A,TRUE,"EWEB";"PRINT",#N/A,TRUE,"LADWP";"PRINT",#N/A,TRUE,"NEVBASE"}</definedName>
    <definedName name="_j1" localSheetId="3" hidden="1">{"PRINT",#N/A,TRUE,"APPA";"PRINT",#N/A,TRUE,"APS";"PRINT",#N/A,TRUE,"BHPL";"PRINT",#N/A,TRUE,"BHPL2";"PRINT",#N/A,TRUE,"CDWR";"PRINT",#N/A,TRUE,"EWEB";"PRINT",#N/A,TRUE,"LADWP";"PRINT",#N/A,TRUE,"NEVBASE"}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localSheetId="0" hidden="1">{"PRINT",#N/A,TRUE,"APPA";"PRINT",#N/A,TRUE,"APS";"PRINT",#N/A,TRUE,"BHPL";"PRINT",#N/A,TRUE,"BHPL2";"PRINT",#N/A,TRUE,"CDWR";"PRINT",#N/A,TRUE,"EWEB";"PRINT",#N/A,TRUE,"LADWP";"PRINT",#N/A,TRUE,"NEVBASE"}</definedName>
    <definedName name="_j2" localSheetId="2" hidden="1">{"PRINT",#N/A,TRUE,"APPA";"PRINT",#N/A,TRUE,"APS";"PRINT",#N/A,TRUE,"BHPL";"PRINT",#N/A,TRUE,"BHPL2";"PRINT",#N/A,TRUE,"CDWR";"PRINT",#N/A,TRUE,"EWEB";"PRINT",#N/A,TRUE,"LADWP";"PRINT",#N/A,TRUE,"NEVBASE"}</definedName>
    <definedName name="_j2" localSheetId="3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localSheetId="0" hidden="1">{"PRINT",#N/A,TRUE,"APPA";"PRINT",#N/A,TRUE,"APS";"PRINT",#N/A,TRUE,"BHPL";"PRINT",#N/A,TRUE,"BHPL2";"PRINT",#N/A,TRUE,"CDWR";"PRINT",#N/A,TRUE,"EWEB";"PRINT",#N/A,TRUE,"LADWP";"PRINT",#N/A,TRUE,"NEVBASE"}</definedName>
    <definedName name="_j3" localSheetId="2" hidden="1">{"PRINT",#N/A,TRUE,"APPA";"PRINT",#N/A,TRUE,"APS";"PRINT",#N/A,TRUE,"BHPL";"PRINT",#N/A,TRUE,"BHPL2";"PRINT",#N/A,TRUE,"CDWR";"PRINT",#N/A,TRUE,"EWEB";"PRINT",#N/A,TRUE,"LADWP";"PRINT",#N/A,TRUE,"NEVBASE"}</definedName>
    <definedName name="_j3" localSheetId="3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localSheetId="0" hidden="1">{"PRINT",#N/A,TRUE,"APPA";"PRINT",#N/A,TRUE,"APS";"PRINT",#N/A,TRUE,"BHPL";"PRINT",#N/A,TRUE,"BHPL2";"PRINT",#N/A,TRUE,"CDWR";"PRINT",#N/A,TRUE,"EWEB";"PRINT",#N/A,TRUE,"LADWP";"PRINT",#N/A,TRUE,"NEVBASE"}</definedName>
    <definedName name="_j4" localSheetId="2" hidden="1">{"PRINT",#N/A,TRUE,"APPA";"PRINT",#N/A,TRUE,"APS";"PRINT",#N/A,TRUE,"BHPL";"PRINT",#N/A,TRUE,"BHPL2";"PRINT",#N/A,TRUE,"CDWR";"PRINT",#N/A,TRUE,"EWEB";"PRINT",#N/A,TRUE,"LADWP";"PRINT",#N/A,TRUE,"NEVBASE"}</definedName>
    <definedName name="_j4" localSheetId="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localSheetId="0" hidden="1">{"PRINT",#N/A,TRUE,"APPA";"PRINT",#N/A,TRUE,"APS";"PRINT",#N/A,TRUE,"BHPL";"PRINT",#N/A,TRUE,"BHPL2";"PRINT",#N/A,TRUE,"CDWR";"PRINT",#N/A,TRUE,"EWEB";"PRINT",#N/A,TRUE,"LADWP";"PRINT",#N/A,TRUE,"NEVBASE"}</definedName>
    <definedName name="_j5" localSheetId="2" hidden="1">{"PRINT",#N/A,TRUE,"APPA";"PRINT",#N/A,TRUE,"APS";"PRINT",#N/A,TRUE,"BHPL";"PRINT",#N/A,TRUE,"BHPL2";"PRINT",#N/A,TRUE,"CDWR";"PRINT",#N/A,TRUE,"EWEB";"PRINT",#N/A,TRUE,"LADWP";"PRINT",#N/A,TRUE,"NEVBASE"}</definedName>
    <definedName name="_j5" localSheetId="3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localSheetId="0" hidden="1">'Accounting Report'!#REF!</definedName>
    <definedName name="_Key1" localSheetId="2" hidden="1">#REF!</definedName>
    <definedName name="_Key1" hidden="1">#REF!</definedName>
    <definedName name="_Key2" localSheetId="0" hidden="1">'Accounting Report'!#REF!</definedName>
    <definedName name="_Key2" localSheetId="2" hidden="1">#REF!</definedName>
    <definedName name="_Key2" hidden="1">#REF!</definedName>
    <definedName name="_Mar13" localSheetId="0">#REF!</definedName>
    <definedName name="_Mar13">#REF!</definedName>
    <definedName name="_MEN2" localSheetId="0">#REF!</definedName>
    <definedName name="_MEN2">#REF!</definedName>
    <definedName name="_MEN3" localSheetId="0">#REF!</definedName>
    <definedName name="_MEN3">#REF!</definedName>
    <definedName name="_OM1" localSheetId="0" hidden="1">{#N/A,#N/A,FALSE,"Summary";#N/A,#N/A,FALSE,"SmPlants";#N/A,#N/A,FALSE,"Utah";#N/A,#N/A,FALSE,"Idaho";#N/A,#N/A,FALSE,"Lewis River";#N/A,#N/A,FALSE,"NrthUmpq";#N/A,#N/A,FALSE,"KlamRog"}</definedName>
    <definedName name="_OM1" localSheetId="2" hidden="1">{#N/A,#N/A,FALSE,"Summary";#N/A,#N/A,FALSE,"SmPlants";#N/A,#N/A,FALSE,"Utah";#N/A,#N/A,FALSE,"Idaho";#N/A,#N/A,FALSE,"Lewis River";#N/A,#N/A,FALSE,"NrthUmpq";#N/A,#N/A,FALSE,"KlamRog"}</definedName>
    <definedName name="_OM1" localSheetId="3" hidden="1">{#N/A,#N/A,FALSE,"Summary";#N/A,#N/A,FALSE,"SmPlants";#N/A,#N/A,FALSE,"Utah";#N/A,#N/A,FALSE,"Idaho";#N/A,#N/A,FALSE,"Lewis River";#N/A,#N/A,FALSE,"NrthUmpq";#N/A,#N/A,FALSE,"KlamRog"}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localSheetId="0" hidden="1">255</definedName>
    <definedName name="_Order2" localSheetId="2" hidden="1">0</definedName>
    <definedName name="_Order2" hidden="1">0</definedName>
    <definedName name="_P" localSheetId="0">'Accounting Report'!#REF!</definedName>
    <definedName name="_P" localSheetId="2">#REF!</definedName>
    <definedName name="_P">#REF!</definedName>
    <definedName name="_Regression_Out" localSheetId="0" hidden="1">'Accounting Report'!#REF!</definedName>
    <definedName name="_Regression_Out" localSheetId="2" hidden="1">#REF!</definedName>
    <definedName name="_Regression_Out" hidden="1">#REF!</definedName>
    <definedName name="_Regression_X" localSheetId="0" hidden="1">'Accounting Report'!#REF!</definedName>
    <definedName name="_Regression_X" localSheetId="2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localSheetId="2" hidden="1">#REF!</definedName>
    <definedName name="_Sort" hidden="1">#REF!</definedName>
    <definedName name="_SPL" localSheetId="0">#REF!</definedName>
    <definedName name="_SPL">#REF!</definedName>
    <definedName name="_TOP1" localSheetId="0">#REF!</definedName>
    <definedName name="_TOP1">#REF!</definedName>
    <definedName name="_x1" localSheetId="0" hidden="1">{"PRINT",#N/A,TRUE,"APPA";"PRINT",#N/A,TRUE,"APS";"PRINT",#N/A,TRUE,"BHPL";"PRINT",#N/A,TRUE,"BHPL2";"PRINT",#N/A,TRUE,"CDWR";"PRINT",#N/A,TRUE,"EWEB";"PRINT",#N/A,TRUE,"LADWP";"PRINT",#N/A,TRUE,"NEVBASE"}</definedName>
    <definedName name="_x1" localSheetId="2" hidden="1">{"PRINT",#N/A,TRUE,"APPA";"PRINT",#N/A,TRUE,"APS";"PRINT",#N/A,TRUE,"BHPL";"PRINT",#N/A,TRUE,"BHPL2";"PRINT",#N/A,TRUE,"CDWR";"PRINT",#N/A,TRUE,"EWEB";"PRINT",#N/A,TRUE,"LADWP";"PRINT",#N/A,TRUE,"NEVBASE"}</definedName>
    <definedName name="_x1" localSheetId="3" hidden="1">{"PRINT",#N/A,TRUE,"APPA";"PRINT",#N/A,TRUE,"APS";"PRINT",#N/A,TRUE,"BHPL";"PRINT",#N/A,TRUE,"BHPL2";"PRINT",#N/A,TRUE,"CDWR";"PRINT",#N/A,TRUE,"EWEB";"PRINT",#N/A,TRUE,"LADWP";"PRINT",#N/A,TRUE,"NEVBASE"}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localSheetId="0" hidden="1">{"PRINT",#N/A,TRUE,"APPA";"PRINT",#N/A,TRUE,"APS";"PRINT",#N/A,TRUE,"BHPL";"PRINT",#N/A,TRUE,"BHPL2";"PRINT",#N/A,TRUE,"CDWR";"PRINT",#N/A,TRUE,"EWEB";"PRINT",#N/A,TRUE,"LADWP";"PRINT",#N/A,TRUE,"NEVBASE"}</definedName>
    <definedName name="_x2" localSheetId="2" hidden="1">{"PRINT",#N/A,TRUE,"APPA";"PRINT",#N/A,TRUE,"APS";"PRINT",#N/A,TRUE,"BHPL";"PRINT",#N/A,TRUE,"BHPL2";"PRINT",#N/A,TRUE,"CDWR";"PRINT",#N/A,TRUE,"EWEB";"PRINT",#N/A,TRUE,"LADWP";"PRINT",#N/A,TRUE,"NEVBASE"}</definedName>
    <definedName name="_x2" localSheetId="3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localSheetId="0" hidden="1">{"PRINT",#N/A,TRUE,"APPA";"PRINT",#N/A,TRUE,"APS";"PRINT",#N/A,TRUE,"BHPL";"PRINT",#N/A,TRUE,"BHPL2";"PRINT",#N/A,TRUE,"CDWR";"PRINT",#N/A,TRUE,"EWEB";"PRINT",#N/A,TRUE,"LADWP";"PRINT",#N/A,TRUE,"NEVBASE"}</definedName>
    <definedName name="_x3" localSheetId="2" hidden="1">{"PRINT",#N/A,TRUE,"APPA";"PRINT",#N/A,TRUE,"APS";"PRINT",#N/A,TRUE,"BHPL";"PRINT",#N/A,TRUE,"BHPL2";"PRINT",#N/A,TRUE,"CDWR";"PRINT",#N/A,TRUE,"EWEB";"PRINT",#N/A,TRUE,"LADWP";"PRINT",#N/A,TRUE,"NEVBASE"}</definedName>
    <definedName name="_x3" localSheetId="3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localSheetId="0" hidden="1">{"PRINT",#N/A,TRUE,"APPA";"PRINT",#N/A,TRUE,"APS";"PRINT",#N/A,TRUE,"BHPL";"PRINT",#N/A,TRUE,"BHPL2";"PRINT",#N/A,TRUE,"CDWR";"PRINT",#N/A,TRUE,"EWEB";"PRINT",#N/A,TRUE,"LADWP";"PRINT",#N/A,TRUE,"NEVBASE"}</definedName>
    <definedName name="_x4" localSheetId="2" hidden="1">{"PRINT",#N/A,TRUE,"APPA";"PRINT",#N/A,TRUE,"APS";"PRINT",#N/A,TRUE,"BHPL";"PRINT",#N/A,TRUE,"BHPL2";"PRINT",#N/A,TRUE,"CDWR";"PRINT",#N/A,TRUE,"EWEB";"PRINT",#N/A,TRUE,"LADWP";"PRINT",#N/A,TRUE,"NEVBASE"}</definedName>
    <definedName name="_x4" localSheetId="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localSheetId="0" hidden="1">{"PRINT",#N/A,TRUE,"APPA";"PRINT",#N/A,TRUE,"APS";"PRINT",#N/A,TRUE,"BHPL";"PRINT",#N/A,TRUE,"BHPL2";"PRINT",#N/A,TRUE,"CDWR";"PRINT",#N/A,TRUE,"EWEB";"PRINT",#N/A,TRUE,"LADWP";"PRINT",#N/A,TRUE,"NEVBASE"}</definedName>
    <definedName name="_x5" localSheetId="2" hidden="1">{"PRINT",#N/A,TRUE,"APPA";"PRINT",#N/A,TRUE,"APS";"PRINT",#N/A,TRUE,"BHPL";"PRINT",#N/A,TRUE,"BHPL2";"PRINT",#N/A,TRUE,"CDWR";"PRINT",#N/A,TRUE,"EWEB";"PRINT",#N/A,TRUE,"LADWP";"PRINT",#N/A,TRUE,"NEVBASE"}</definedName>
    <definedName name="_x5" localSheetId="3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localSheetId="0" hidden="1">'Accounting Report'!#REF!</definedName>
    <definedName name="a" localSheetId="2" hidden="1">#REF!</definedName>
    <definedName name="a" hidden="1">#REF!</definedName>
    <definedName name="A_36" localSheetId="0">'Accounting Report'!#REF!</definedName>
    <definedName name="A_36" localSheetId="2">#REF!</definedName>
    <definedName name="A_36">#REF!</definedName>
    <definedName name="ABSTRACT" localSheetId="0">'Accounting Report'!#REF!</definedName>
    <definedName name="ABSTRACT">#REF!</definedName>
    <definedName name="Access_Button1" hidden="1">"Headcount_Workbook_Schedules_List"</definedName>
    <definedName name="AccessDatabase" hidden="1">"P:\HR\SharonPlummer\Headcount Workbook.mdb"</definedName>
    <definedName name="Acct108364" localSheetId="0">#REF!</definedName>
    <definedName name="Acct108364">#REF!</definedName>
    <definedName name="Acct108364S" localSheetId="0">#REF!</definedName>
    <definedName name="Acct108364S">#REF!</definedName>
    <definedName name="Acct108D_S" localSheetId="0">#REF!</definedName>
    <definedName name="Acct108D_S">#REF!</definedName>
    <definedName name="Acct108D00S" localSheetId="0">#REF!</definedName>
    <definedName name="Acct108D00S">#REF!</definedName>
    <definedName name="Acct108DSS" localSheetId="0">#REF!</definedName>
    <definedName name="Acct108DSS">#REF!</definedName>
    <definedName name="Acct151SE" localSheetId="0">#REF!</definedName>
    <definedName name="Acct151SE">#REF!</definedName>
    <definedName name="Acct154SNPP" localSheetId="0">#REF!</definedName>
    <definedName name="Acct154SNPP">#REF!</definedName>
    <definedName name="Acct200DGP" localSheetId="0">#REF!</definedName>
    <definedName name="Acct200DGP">#REF!</definedName>
    <definedName name="Acct228.42TROJD" localSheetId="0">#REF!</definedName>
    <definedName name="Acct228.42TROJD">#REF!</definedName>
    <definedName name="ACCT2281" localSheetId="0">#REF!</definedName>
    <definedName name="ACCT2281">#REF!</definedName>
    <definedName name="Acct2281SO" localSheetId="0">#REF!</definedName>
    <definedName name="Acct2281SO">#REF!</definedName>
    <definedName name="Acct2282" localSheetId="0">#REF!</definedName>
    <definedName name="Acct2282">#REF!</definedName>
    <definedName name="Acct2283" localSheetId="0">#REF!</definedName>
    <definedName name="Acct2283">#REF!</definedName>
    <definedName name="Acct2283S" localSheetId="0">#REF!</definedName>
    <definedName name="Acct2283S">#REF!</definedName>
    <definedName name="Acct2283SO" localSheetId="0">#REF!</definedName>
    <definedName name="Acct2283SO">#REF!</definedName>
    <definedName name="Acct22841SE" localSheetId="0">#REF!</definedName>
    <definedName name="Acct22841SE">#REF!</definedName>
    <definedName name="Acct22842" localSheetId="0">#REF!</definedName>
    <definedName name="Acct22842">#REF!</definedName>
    <definedName name="Acct22842TROJD" localSheetId="0">#REF!</definedName>
    <definedName name="Acct22842TROJD">#REF!</definedName>
    <definedName name="Acct228SO" localSheetId="0">#REF!</definedName>
    <definedName name="Acct228SO">#REF!</definedName>
    <definedName name="ACCT25398" localSheetId="0">#REF!</definedName>
    <definedName name="ACCT25398">#REF!</definedName>
    <definedName name="Acct25399" localSheetId="0">#REF!</definedName>
    <definedName name="Acct25399">#REF!</definedName>
    <definedName name="Acct254" localSheetId="0">#REF!</definedName>
    <definedName name="Acct254">#REF!</definedName>
    <definedName name="ACCT254SO" localSheetId="0">#REF!</definedName>
    <definedName name="ACCT254SO">#REF!</definedName>
    <definedName name="Acct282DITBAL" localSheetId="0">#REF!</definedName>
    <definedName name="Acct282DITBAL">#REF!</definedName>
    <definedName name="Acct282SGP" localSheetId="0">#REF!</definedName>
    <definedName name="Acct282SGP">#REF!</definedName>
    <definedName name="Acct350" localSheetId="0">#REF!</definedName>
    <definedName name="Acct350">#REF!</definedName>
    <definedName name="Acct352" localSheetId="0">#REF!</definedName>
    <definedName name="Acct352">#REF!</definedName>
    <definedName name="Acct353" localSheetId="0">#REF!</definedName>
    <definedName name="Acct353">#REF!</definedName>
    <definedName name="Acct354" localSheetId="0">#REF!</definedName>
    <definedName name="Acct354">#REF!</definedName>
    <definedName name="Acct355" localSheetId="0">#REF!</definedName>
    <definedName name="Acct355">#REF!</definedName>
    <definedName name="Acct356" localSheetId="0">#REF!</definedName>
    <definedName name="Acct356">#REF!</definedName>
    <definedName name="Acct357" localSheetId="0">#REF!</definedName>
    <definedName name="Acct357">#REF!</definedName>
    <definedName name="Acct358" localSheetId="0">#REF!</definedName>
    <definedName name="Acct358">#REF!</definedName>
    <definedName name="Acct359" localSheetId="0">#REF!</definedName>
    <definedName name="Acct359">#REF!</definedName>
    <definedName name="Acct360" localSheetId="0">#REF!</definedName>
    <definedName name="Acct360">#REF!</definedName>
    <definedName name="Acct361" localSheetId="0">#REF!</definedName>
    <definedName name="Acct361">#REF!</definedName>
    <definedName name="Acct362" localSheetId="0">#REF!</definedName>
    <definedName name="Acct362">#REF!</definedName>
    <definedName name="Acct364" localSheetId="0">#REF!</definedName>
    <definedName name="Acct364">#REF!</definedName>
    <definedName name="Acct365" localSheetId="0">#REF!</definedName>
    <definedName name="Acct365">#REF!</definedName>
    <definedName name="Acct366" localSheetId="0">#REF!</definedName>
    <definedName name="Acct366">#REF!</definedName>
    <definedName name="Acct367" localSheetId="0">#REF!</definedName>
    <definedName name="Acct367">#REF!</definedName>
    <definedName name="Acct368" localSheetId="0">#REF!</definedName>
    <definedName name="Acct368">#REF!</definedName>
    <definedName name="Acct369" localSheetId="0">#REF!</definedName>
    <definedName name="Acct369">#REF!</definedName>
    <definedName name="Acct370" localSheetId="0">#REF!</definedName>
    <definedName name="Acct370">#REF!</definedName>
    <definedName name="Acct371" localSheetId="0">#REF!</definedName>
    <definedName name="Acct371">#REF!</definedName>
    <definedName name="Acct371___Demand__Primary" localSheetId="0">#REF!</definedName>
    <definedName name="Acct371___Demand__Primary">#REF!</definedName>
    <definedName name="Acct372" localSheetId="0">#REF!</definedName>
    <definedName name="Acct372">#REF!</definedName>
    <definedName name="Acct372A" localSheetId="0">#REF!</definedName>
    <definedName name="Acct372A">#REF!</definedName>
    <definedName name="Acct372DP" localSheetId="0">#REF!</definedName>
    <definedName name="Acct372DP">#REF!</definedName>
    <definedName name="Acct372DS" localSheetId="0">#REF!</definedName>
    <definedName name="Acct372DS">#REF!</definedName>
    <definedName name="Acct373" localSheetId="0">#REF!</definedName>
    <definedName name="Acct373">#REF!</definedName>
    <definedName name="Acct403HPSG" localSheetId="0">#REF!</definedName>
    <definedName name="Acct403HPSG">#REF!</definedName>
    <definedName name="Acct41011" localSheetId="0">#REF!</definedName>
    <definedName name="Acct41011">#REF!</definedName>
    <definedName name="Acct41011BADDEBT" localSheetId="0">#REF!</definedName>
    <definedName name="Acct41011BADDEBT">#REF!</definedName>
    <definedName name="Acct41011DITEXP" localSheetId="0">#REF!</definedName>
    <definedName name="Acct41011DITEXP">#REF!</definedName>
    <definedName name="Acct41011S" localSheetId="0">#REF!</definedName>
    <definedName name="Acct41011S">#REF!</definedName>
    <definedName name="Acct41011SE" localSheetId="0">#REF!</definedName>
    <definedName name="Acct41011SE">#REF!</definedName>
    <definedName name="Acct41011SG1" localSheetId="0">#REF!</definedName>
    <definedName name="Acct41011SG1">#REF!</definedName>
    <definedName name="Acct41011SG2" localSheetId="0">#REF!</definedName>
    <definedName name="Acct41011SG2">#REF!</definedName>
    <definedName name="ACCT41011SGCT" localSheetId="0">#REF!</definedName>
    <definedName name="ACCT41011SGCT">#REF!</definedName>
    <definedName name="Acct41011SGPP" localSheetId="0">#REF!</definedName>
    <definedName name="Acct41011SGPP">#REF!</definedName>
    <definedName name="Acct41011SNP" localSheetId="0">#REF!</definedName>
    <definedName name="Acct41011SNP">#REF!</definedName>
    <definedName name="ACCT41011SNPD" localSheetId="0">#REF!</definedName>
    <definedName name="ACCT41011SNPD">#REF!</definedName>
    <definedName name="Acct41011SO" localSheetId="0">#REF!</definedName>
    <definedName name="Acct41011SO">#REF!</definedName>
    <definedName name="Acct41011TROJP" localSheetId="0">#REF!</definedName>
    <definedName name="Acct41011TROJP">#REF!</definedName>
    <definedName name="Acct41111" localSheetId="0">#REF!</definedName>
    <definedName name="Acct41111">#REF!</definedName>
    <definedName name="Acct41111BADDEBT" localSheetId="0">#REF!</definedName>
    <definedName name="Acct41111BADDEBT">#REF!</definedName>
    <definedName name="Acct41111DITEXP" localSheetId="0">#REF!</definedName>
    <definedName name="Acct41111DITEXP">#REF!</definedName>
    <definedName name="Acct41111S" localSheetId="0">#REF!</definedName>
    <definedName name="Acct41111S">#REF!</definedName>
    <definedName name="Acct41111SE" localSheetId="0">#REF!</definedName>
    <definedName name="Acct41111SE">#REF!</definedName>
    <definedName name="Acct41111SG1" localSheetId="0">#REF!</definedName>
    <definedName name="Acct41111SG1">#REF!</definedName>
    <definedName name="Acct41111SG2" localSheetId="0">#REF!</definedName>
    <definedName name="Acct41111SG2">#REF!</definedName>
    <definedName name="Acct41111SG3" localSheetId="0">#REF!</definedName>
    <definedName name="Acct41111SG3">#REF!</definedName>
    <definedName name="Acct41111SGPP" localSheetId="0">#REF!</definedName>
    <definedName name="Acct41111SGPP">#REF!</definedName>
    <definedName name="Acct41111SNP" localSheetId="0">#REF!</definedName>
    <definedName name="Acct41111SNP">#REF!</definedName>
    <definedName name="Acct41111SNTP" localSheetId="0">#REF!</definedName>
    <definedName name="Acct41111SNTP">#REF!</definedName>
    <definedName name="Acct41111SO" localSheetId="0">#REF!</definedName>
    <definedName name="Acct41111SO">#REF!</definedName>
    <definedName name="Acct41111TROJP" localSheetId="0">#REF!</definedName>
    <definedName name="Acct41111TROJP">#REF!</definedName>
    <definedName name="Acct411BADDEBT" localSheetId="0">#REF!</definedName>
    <definedName name="Acct411BADDEBT">#REF!</definedName>
    <definedName name="Acct411DGP" localSheetId="0">#REF!</definedName>
    <definedName name="Acct411DGP">#REF!</definedName>
    <definedName name="Acct411DGU" localSheetId="0">#REF!</definedName>
    <definedName name="Acct411DGU">#REF!</definedName>
    <definedName name="Acct411DITEXP" localSheetId="0">#REF!</definedName>
    <definedName name="Acct411DITEXP">#REF!</definedName>
    <definedName name="Acct411DNPP" localSheetId="0">#REF!</definedName>
    <definedName name="Acct411DNPP">#REF!</definedName>
    <definedName name="Acct411DNPTP" localSheetId="0">#REF!</definedName>
    <definedName name="Acct411DNPTP">#REF!</definedName>
    <definedName name="Acct411S" localSheetId="0">#REF!</definedName>
    <definedName name="Acct411S">#REF!</definedName>
    <definedName name="Acct411SE" localSheetId="0">#REF!</definedName>
    <definedName name="Acct411SE">#REF!</definedName>
    <definedName name="Acct411SG" localSheetId="0">#REF!</definedName>
    <definedName name="Acct411SG">#REF!</definedName>
    <definedName name="Acct411SGPP" localSheetId="0">#REF!</definedName>
    <definedName name="Acct411SGPP">#REF!</definedName>
    <definedName name="Acct411SO" localSheetId="0">#REF!</definedName>
    <definedName name="Acct411SO">#REF!</definedName>
    <definedName name="Acct411TROJP" localSheetId="0">#REF!</definedName>
    <definedName name="Acct411TROJP">#REF!</definedName>
    <definedName name="Acct444S" localSheetId="0">#REF!</definedName>
    <definedName name="Acct444S">#REF!</definedName>
    <definedName name="Acct447" localSheetId="0">#REF!</definedName>
    <definedName name="Acct447">#REF!</definedName>
    <definedName name="Acct447DGU" localSheetId="0">#REF!</definedName>
    <definedName name="Acct447DGU">#REF!</definedName>
    <definedName name="Acct448" localSheetId="0">#REF!</definedName>
    <definedName name="Acct448">#REF!</definedName>
    <definedName name="Acct448S" localSheetId="0">#REF!</definedName>
    <definedName name="Acct448S">#REF!</definedName>
    <definedName name="Acct448SO" localSheetId="0">#REF!</definedName>
    <definedName name="Acct448SO">#REF!</definedName>
    <definedName name="Acct450" localSheetId="0">#REF!</definedName>
    <definedName name="Acct450">#REF!</definedName>
    <definedName name="Acct450S" localSheetId="0">#REF!</definedName>
    <definedName name="Acct450S">#REF!</definedName>
    <definedName name="Acct451S" localSheetId="0">#REF!</definedName>
    <definedName name="Acct451S">#REF!</definedName>
    <definedName name="Acct454S" localSheetId="0">#REF!</definedName>
    <definedName name="Acct454S">#REF!</definedName>
    <definedName name="Acct456S" localSheetId="0">#REF!</definedName>
    <definedName name="Acct456S">#REF!</definedName>
    <definedName name="Acct502DNPPSU" localSheetId="0">#REF!</definedName>
    <definedName name="Acct502DNPPSU">#REF!</definedName>
    <definedName name="Acct510" localSheetId="0">#REF!</definedName>
    <definedName name="Acct510">#REF!</definedName>
    <definedName name="Acct510DNPPSU" localSheetId="0">#REF!</definedName>
    <definedName name="Acct510DNPPSU">#REF!</definedName>
    <definedName name="ACCT510JBG" localSheetId="0">#REF!</definedName>
    <definedName name="ACCT510JBG">#REF!</definedName>
    <definedName name="ACCT510SSGCH" localSheetId="0">#REF!</definedName>
    <definedName name="ACCT510SSGCH">#REF!</definedName>
    <definedName name="ACCT547SSECT" localSheetId="0">#REF!</definedName>
    <definedName name="ACCT547SSECT">#REF!</definedName>
    <definedName name="ACCT548SSGCT" localSheetId="0">#REF!</definedName>
    <definedName name="ACCT548SSGCT">#REF!</definedName>
    <definedName name="ACCT557CAGE" localSheetId="0">#REF!</definedName>
    <definedName name="ACCT557CAGE">#REF!</definedName>
    <definedName name="Acct557CT" localSheetId="0">#REF!</definedName>
    <definedName name="Acct557CT">#REF!</definedName>
    <definedName name="Acct565" localSheetId="0">#REF!</definedName>
    <definedName name="Acct565">#REF!</definedName>
    <definedName name="Acct580" localSheetId="0">#REF!</definedName>
    <definedName name="Acct580">#REF!</definedName>
    <definedName name="Acct581" localSheetId="0">#REF!</definedName>
    <definedName name="Acct581">#REF!</definedName>
    <definedName name="Acct582" localSheetId="0">#REF!</definedName>
    <definedName name="Acct582">#REF!</definedName>
    <definedName name="Acct583" localSheetId="0">#REF!</definedName>
    <definedName name="Acct583">#REF!</definedName>
    <definedName name="Acct584" localSheetId="0">#REF!</definedName>
    <definedName name="Acct584">#REF!</definedName>
    <definedName name="Acct585" localSheetId="0">#REF!</definedName>
    <definedName name="Acct585">#REF!</definedName>
    <definedName name="Acct586" localSheetId="0">#REF!</definedName>
    <definedName name="Acct586">#REF!</definedName>
    <definedName name="Acct587" localSheetId="0">#REF!</definedName>
    <definedName name="Acct587">#REF!</definedName>
    <definedName name="Acct588" localSheetId="0">#REF!</definedName>
    <definedName name="Acct588">#REF!</definedName>
    <definedName name="Acct589" localSheetId="0">#REF!</definedName>
    <definedName name="Acct589">#REF!</definedName>
    <definedName name="Acct590" localSheetId="0">#REF!</definedName>
    <definedName name="Acct590">#REF!</definedName>
    <definedName name="Acct590DNPD" localSheetId="0">#REF!</definedName>
    <definedName name="Acct590DNPD">#REF!</definedName>
    <definedName name="Acct590S" localSheetId="0">#REF!</definedName>
    <definedName name="Acct590S">#REF!</definedName>
    <definedName name="Acct591" localSheetId="0">#REF!</definedName>
    <definedName name="Acct591">#REF!</definedName>
    <definedName name="Acct592" localSheetId="0">#REF!</definedName>
    <definedName name="Acct592">#REF!</definedName>
    <definedName name="Acct593" localSheetId="0">#REF!</definedName>
    <definedName name="Acct593">#REF!</definedName>
    <definedName name="Acct594" localSheetId="0">#REF!</definedName>
    <definedName name="Acct594">#REF!</definedName>
    <definedName name="Acct595" localSheetId="0">#REF!</definedName>
    <definedName name="Acct595">#REF!</definedName>
    <definedName name="Acct596" localSheetId="0">#REF!</definedName>
    <definedName name="Acct596">#REF!</definedName>
    <definedName name="Acct597" localSheetId="0">#REF!</definedName>
    <definedName name="Acct597">#REF!</definedName>
    <definedName name="Acct598" localSheetId="0">#REF!</definedName>
    <definedName name="Acct598">#REF!</definedName>
    <definedName name="ACCT904SG" localSheetId="0">#REF!</definedName>
    <definedName name="ACCT904SG">#REF!</definedName>
    <definedName name="Acct928RE" localSheetId="0">#REF!</definedName>
    <definedName name="Acct928RE">#REF!</definedName>
    <definedName name="AcctAGA" localSheetId="0">#REF!</definedName>
    <definedName name="AcctAGA">#REF!</definedName>
    <definedName name="AcctDFAD" localSheetId="0">#REF!</definedName>
    <definedName name="AcctDFAD">#REF!</definedName>
    <definedName name="AcctDFAP" localSheetId="0">#REF!</definedName>
    <definedName name="AcctDFAP">#REF!</definedName>
    <definedName name="AcctDFAT" localSheetId="0">#REF!</definedName>
    <definedName name="AcctDFAT">#REF!</definedName>
    <definedName name="AcctDGU" localSheetId="0">#REF!</definedName>
    <definedName name="AcctDGU">#REF!</definedName>
    <definedName name="AcctOWCDGP" localSheetId="0">#REF!</definedName>
    <definedName name="AcctOWCDGP">#REF!</definedName>
    <definedName name="AcctTable" localSheetId="0">#REF!</definedName>
    <definedName name="AcctTable">#REF!</definedName>
    <definedName name="AcctTS0" localSheetId="0">#REF!</definedName>
    <definedName name="AcctTS0">#REF!</definedName>
    <definedName name="ActualROE" localSheetId="0">#REF!</definedName>
    <definedName name="ActualROE">#REF!</definedName>
    <definedName name="actualror" localSheetId="0">#REF!</definedName>
    <definedName name="actualror">#REF!</definedName>
    <definedName name="Adjs2avg" localSheetId="0">#REF!:#REF!</definedName>
    <definedName name="Adjs2avg">#REF!:#REF!</definedName>
    <definedName name="AdjustInput" localSheetId="0">#REF!</definedName>
    <definedName name="AdjustInput">#REF!</definedName>
    <definedName name="AdjustSwitch" localSheetId="0">#REF!</definedName>
    <definedName name="AdjustSwitch">#REF!</definedName>
    <definedName name="ALL" localSheetId="0">'Accounting Report'!#REF!</definedName>
    <definedName name="ALL" localSheetId="2">#REF!</definedName>
    <definedName name="ALL">#REF!</definedName>
    <definedName name="all_months" localSheetId="0">'Accounting Report'!#REF!</definedName>
    <definedName name="all_months" localSheetId="2">#REF!</definedName>
    <definedName name="all_months">#REF!</definedName>
    <definedName name="anscount" hidden="1">1</definedName>
    <definedName name="APR" localSheetId="0">'Accounting Report'!#REF!</definedName>
    <definedName name="APR" localSheetId="2">#REF!</definedName>
    <definedName name="APR">#REF!</definedName>
    <definedName name="APRT" localSheetId="0">#REF!</definedName>
    <definedName name="APRT">#REF!</definedName>
    <definedName name="asa" localSheetId="0" hidden="1">{"Factors Pages 1-2",#N/A,FALSE,"Factors";"Factors Page 3",#N/A,FALSE,"Factors";"Factors Page 4",#N/A,FALSE,"Factors";"Factors Page 5",#N/A,FALSE,"Factors";"Factors Pages 8-27",#N/A,FALSE,"Factors"}</definedName>
    <definedName name="asa" localSheetId="2" hidden="1">{"Factors Pages 1-2",#N/A,FALSE,"Factors";"Factors Page 3",#N/A,FALSE,"Factors";"Factors Page 4",#N/A,FALSE,"Factors";"Factors Page 5",#N/A,FALSE,"Factors";"Factors Pages 8-27",#N/A,FALSE,"Factors"}</definedName>
    <definedName name="asa" localSheetId="3" hidden="1">{"Factors Pages 1-2",#N/A,FALSE,"Factors";"Factors Page 3",#N/A,FALSE,"Factors";"Factors Page 4",#N/A,FALSE,"Factors";"Factors Page 5",#N/A,FALSE,"Factors";"Factors Pages 8-27",#N/A,FALSE,"Factors"}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sdf" localSheetId="2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sdf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T_48">#REF!</definedName>
    <definedName name="AUG" localSheetId="0">#REF!</definedName>
    <definedName name="AUG">#REF!</definedName>
    <definedName name="AUGT" localSheetId="0">#REF!</definedName>
    <definedName name="AUGT">#REF!</definedName>
    <definedName name="AverageFactors" localSheetId="0">#REF!</definedName>
    <definedName name="AverageFactors">#REF!</definedName>
    <definedName name="AverageFuelCost" localSheetId="0">#REF!</definedName>
    <definedName name="AverageFuelCost">#REF!</definedName>
    <definedName name="AverageInput" localSheetId="0">#REF!</definedName>
    <definedName name="AverageInput">#REF!</definedName>
    <definedName name="AvgFactors" localSheetId="0">#REF!</definedName>
    <definedName name="AvgFactors">#REF!</definedName>
    <definedName name="B1_Print" localSheetId="0">'Accounting Report'!#REF!</definedName>
    <definedName name="B1_Print" localSheetId="2">#REF!</definedName>
    <definedName name="B1_Print">#REF!</definedName>
    <definedName name="B2_Print" localSheetId="0">'Accounting Report'!#REF!</definedName>
    <definedName name="B2_Print" localSheetId="2">#REF!</definedName>
    <definedName name="B2_Print">#REF!</definedName>
    <definedName name="B3_Print" localSheetId="0">'Accounting Report'!#REF!</definedName>
    <definedName name="B3_Print" localSheetId="2">#REF!</definedName>
    <definedName name="B3_Print">#REF!</definedName>
    <definedName name="BACK1" localSheetId="0">#REF!</definedName>
    <definedName name="BACK1">#REF!</definedName>
    <definedName name="BACK2" localSheetId="0">#REF!</definedName>
    <definedName name="BACK2">#REF!</definedName>
    <definedName name="BACK3" localSheetId="0">#REF!</definedName>
    <definedName name="BACK3">#REF!</definedName>
    <definedName name="BACKUP1" localSheetId="0">#REF!</definedName>
    <definedName name="BACKUP1">#REF!</definedName>
    <definedName name="Baseline" localSheetId="0">#REF!</definedName>
    <definedName name="Baseline">#REF!</definedName>
    <definedName name="BLOCK" localSheetId="0">#REF!</definedName>
    <definedName name="BLOCK">#REF!</definedName>
    <definedName name="BLOCKTOP" localSheetId="0">#REF!</definedName>
    <definedName name="BLOCKTOP">#REF!</definedName>
    <definedName name="BOOKADJ" localSheetId="0">#REF!</definedName>
    <definedName name="BOOKADJ">#REF!</definedName>
    <definedName name="Bottom" localSheetId="0">#REF!</definedName>
    <definedName name="Bottom">#REF!</definedName>
    <definedName name="Burn" localSheetId="0">#REF!</definedName>
    <definedName name="Burn">#REF!</definedName>
    <definedName name="calcoutput" localSheetId="0">#REF!</definedName>
    <definedName name="calcoutput">#REF!</definedName>
    <definedName name="Camas" localSheetId="0" hidden="1">{#N/A,#N/A,FALSE,"Summary";#N/A,#N/A,FALSE,"SmPlants";#N/A,#N/A,FALSE,"Utah";#N/A,#N/A,FALSE,"Idaho";#N/A,#N/A,FALSE,"Lewis River";#N/A,#N/A,FALSE,"NrthUmpq";#N/A,#N/A,FALSE,"KlamRog"}</definedName>
    <definedName name="Camas" localSheetId="2" hidden="1">{#N/A,#N/A,FALSE,"Summary";#N/A,#N/A,FALSE,"SmPlants";#N/A,#N/A,FALSE,"Utah";#N/A,#N/A,FALSE,"Idaho";#N/A,#N/A,FALSE,"Lewis River";#N/A,#N/A,FALSE,"NrthUmpq";#N/A,#N/A,FALSE,"KlamRog"}</definedName>
    <definedName name="Camas" localSheetId="3" hidden="1">{#N/A,#N/A,FALSE,"Summary";#N/A,#N/A,FALSE,"SmPlants";#N/A,#N/A,FALSE,"Utah";#N/A,#N/A,FALSE,"Idaho";#N/A,#N/A,FALSE,"Lewis River";#N/A,#N/A,FALSE,"NrthUmpq";#N/A,#N/A,FALSE,"KlamRog"}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 localSheetId="0">#REF!</definedName>
    <definedName name="Canadian__for_USexchangerate">#REF!</definedName>
    <definedName name="cap" localSheetId="0">#REF!</definedName>
    <definedName name="cap">#REF!</definedName>
    <definedName name="Capacity" localSheetId="0">'Accounting Report'!#REF!</definedName>
    <definedName name="Capacity" localSheetId="2">#REF!</definedName>
    <definedName name="Capacity">#REF!</definedName>
    <definedName name="CCG_Hier" localSheetId="0">OFFSET(#REF!,0,0,COUNTA(#REF!),COUNTA(#REF!))</definedName>
    <definedName name="CCG_Hier">OFFSET(#REF!,0,0,COUNTA(#REF!),COUNTA(#REF!))</definedName>
    <definedName name="cgf" localSheetId="0" hidden="1">{"PRINT",#N/A,TRUE,"APPA";"PRINT",#N/A,TRUE,"APS";"PRINT",#N/A,TRUE,"BHPL";"PRINT",#N/A,TRUE,"BHPL2";"PRINT",#N/A,TRUE,"CDWR";"PRINT",#N/A,TRUE,"EWEB";"PRINT",#N/A,TRUE,"LADWP";"PRINT",#N/A,TRUE,"NEVBASE"}</definedName>
    <definedName name="cgf" localSheetId="2" hidden="1">{"PRINT",#N/A,TRUE,"APPA";"PRINT",#N/A,TRUE,"APS";"PRINT",#N/A,TRUE,"BHPL";"PRINT",#N/A,TRUE,"BHPL2";"PRINT",#N/A,TRUE,"CDWR";"PRINT",#N/A,TRUE,"EWEB";"PRINT",#N/A,TRUE,"LADWP";"PRINT",#N/A,TRUE,"NEVBASE"}</definedName>
    <definedName name="cgf" localSheetId="3" hidden="1">{"PRINT",#N/A,TRUE,"APPA";"PRINT",#N/A,TRUE,"APS";"PRINT",#N/A,TRUE,"BHPL";"PRINT",#N/A,TRUE,"BHPL2";"PRINT",#N/A,TRUE,"CDWR";"PRINT",#N/A,TRUE,"EWEB";"PRINT",#N/A,TRUE,"LADWP";"PRINT",#N/A,TRUE,"NEVBASE"}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eck">#REF!</definedName>
    <definedName name="Checksumavg" localSheetId="0">#REF!</definedName>
    <definedName name="Checksumavg">#REF!</definedName>
    <definedName name="Checksumend" localSheetId="0">#REF!</definedName>
    <definedName name="Checksumend">#REF!</definedName>
    <definedName name="Classification" localSheetId="0">#REF!</definedName>
    <definedName name="Classification">#REF!</definedName>
    <definedName name="Cntr" localSheetId="0">#REF!</definedName>
    <definedName name="Cntr">#REF!</definedName>
    <definedName name="cogs" localSheetId="0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gs" localSheetId="2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gs" localSheetId="3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ADJ">#REF!</definedName>
    <definedName name="combined1" localSheetId="0" hidden="1">{"YTD-Total",#N/A,TRUE,"Provision";"YTD-Utility",#N/A,TRUE,"Prov Utility";"YTD-NonUtility",#N/A,TRUE,"Prov NonUtility"}</definedName>
    <definedName name="combined1" localSheetId="2" hidden="1">{"YTD-Total",#N/A,TRUE,"Provision";"YTD-Utility",#N/A,TRUE,"Prov Utility";"YTD-NonUtility",#N/A,TRUE,"Prov NonUtility"}</definedName>
    <definedName name="combined1" localSheetId="3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mon" localSheetId="0">#REF!</definedName>
    <definedName name="Common">#REF!</definedName>
    <definedName name="Comn" localSheetId="0">#REF!</definedName>
    <definedName name="Comn">#REF!</definedName>
    <definedName name="COMP" localSheetId="0">'Accounting Report'!#REF!</definedName>
    <definedName name="COMP" localSheetId="2">#REF!</definedName>
    <definedName name="COMP">#REF!</definedName>
    <definedName name="COMPACTUAL" localSheetId="0">'Accounting Report'!#REF!</definedName>
    <definedName name="COMPACTUAL" localSheetId="2">#REF!</definedName>
    <definedName name="COMPACTUAL">#REF!</definedName>
    <definedName name="COMPT" localSheetId="0">'Accounting Report'!#REF!</definedName>
    <definedName name="COMPT" localSheetId="2">#REF!</definedName>
    <definedName name="COMPT">#REF!</definedName>
    <definedName name="COMPWEATHER" localSheetId="0">#REF!</definedName>
    <definedName name="COMPWEATHER">#REF!</definedName>
    <definedName name="CONTRACTDATA" localSheetId="0">#REF!</definedName>
    <definedName name="CONTRACTDATA">#REF!</definedName>
    <definedName name="contractsymbol" localSheetId="0">#REF!</definedName>
    <definedName name="contractsymbol">#REF!</definedName>
    <definedName name="ContractTypeDol" localSheetId="0">'Accounting Report'!#REF!</definedName>
    <definedName name="ContractTypeDol" localSheetId="2">#REF!</definedName>
    <definedName name="ContractTypeDol">#REF!</definedName>
    <definedName name="ContractTypeMWh" localSheetId="0">'Accounting Report'!#REF!</definedName>
    <definedName name="ContractTypeMWh" localSheetId="2">#REF!</definedName>
    <definedName name="ContractTypeMWh">#REF!</definedName>
    <definedName name="copy" localSheetId="0" hidden="1">'Accounting Report'!#REF!</definedName>
    <definedName name="copy" localSheetId="2" hidden="1">#REF!</definedName>
    <definedName name="copy" hidden="1">#REF!</definedName>
    <definedName name="COSFacVal" localSheetId="0">#REF!</definedName>
    <definedName name="COSFacVal">#REF!</definedName>
    <definedName name="Cost" localSheetId="0">#REF!</definedName>
    <definedName name="Cost">#REF!</definedName>
    <definedName name="CustNames" localSheetId="0">#REF!</definedName>
    <definedName name="CustNames">#REF!</definedName>
    <definedName name="dana" localSheetId="0" hidden="1">{#N/A,#N/A,FALSE,"Summary EPS";#N/A,#N/A,FALSE,"1st Qtr Electric";#N/A,#N/A,FALSE,"1st Qtr Australia";#N/A,#N/A,FALSE,"1st Qtr Telecom";#N/A,#N/A,FALSE,"1st QTR Other"}</definedName>
    <definedName name="dana" localSheetId="2" hidden="1">{#N/A,#N/A,FALSE,"Summary EPS";#N/A,#N/A,FALSE,"1st Qtr Electric";#N/A,#N/A,FALSE,"1st Qtr Australia";#N/A,#N/A,FALSE,"1st Qtr Telecom";#N/A,#N/A,FALSE,"1st QTR Other"}</definedName>
    <definedName name="dana" localSheetId="3" hidden="1">{#N/A,#N/A,FALSE,"Summary EPS";#N/A,#N/A,FALSE,"1st Qtr Electric";#N/A,#N/A,FALSE,"1st Qtr Australia";#N/A,#N/A,FALSE,"1st Qtr Telecom";#N/A,#N/A,FALSE,"1st QTR Other"}</definedName>
    <definedName name="dana" hidden="1">{#N/A,#N/A,FALSE,"Summary EPS";#N/A,#N/A,FALSE,"1st Qtr Electric";#N/A,#N/A,FALSE,"1st Qtr Australia";#N/A,#N/A,FALSE,"1st Qtr Telecom";#N/A,#N/A,FALSE,"1st QTR Other"}</definedName>
    <definedName name="dana1" localSheetId="0" hidden="1">{#N/A,#N/A,FALSE,"Summary 1";#N/A,#N/A,FALSE,"Domestic";#N/A,#N/A,FALSE,"Australia";#N/A,#N/A,FALSE,"Other"}</definedName>
    <definedName name="dana1" localSheetId="2" hidden="1">{#N/A,#N/A,FALSE,"Summary 1";#N/A,#N/A,FALSE,"Domestic";#N/A,#N/A,FALSE,"Australia";#N/A,#N/A,FALSE,"Other"}</definedName>
    <definedName name="dana1" localSheetId="3" hidden="1">{#N/A,#N/A,FALSE,"Summary 1";#N/A,#N/A,FALSE,"Domestic";#N/A,#N/A,FALSE,"Australia";#N/A,#N/A,FALSE,"Other"}</definedName>
    <definedName name="dana1" hidden="1">{#N/A,#N/A,FALSE,"Summary 1";#N/A,#N/A,FALSE,"Domestic";#N/A,#N/A,FALSE,"Australia";#N/A,#N/A,FALSE,"Other"}</definedName>
    <definedName name="DATA5" localSheetId="0">#REF!</definedName>
    <definedName name="DATA5">#REF!</definedName>
    <definedName name="DATA6" localSheetId="0">#REF!</definedName>
    <definedName name="DATA6">#REF!</definedName>
    <definedName name="_xlnm.Database" localSheetId="0">#REF!</definedName>
    <definedName name="_xlnm.Database">#REF!</definedName>
    <definedName name="DataCheck" localSheetId="0">#REF!</definedName>
    <definedName name="DataCheck">#REF!</definedName>
    <definedName name="DataCheck_Base" localSheetId="0">'Accounting Report'!#REF!</definedName>
    <definedName name="DataCheck_Base" localSheetId="2">#REF!</definedName>
    <definedName name="DataCheck_Base">#REF!</definedName>
    <definedName name="DataCheck_Delta" localSheetId="0">'Accounting Report'!#REF!</definedName>
    <definedName name="DataCheck_Delta" localSheetId="2">#REF!</definedName>
    <definedName name="DataCheck_Delta">#REF!</definedName>
    <definedName name="DataCheck_NPC" localSheetId="0">#REF!</definedName>
    <definedName name="DataCheck_NPC" localSheetId="2">#REF!</definedName>
    <definedName name="DataCheck_NPC">#REF!</definedName>
    <definedName name="DATE" localSheetId="0">#REF!</definedName>
    <definedName name="DATE" localSheetId="2">#REF!</definedName>
    <definedName name="Date">#REF!</definedName>
    <definedName name="dateTable" localSheetId="0">#REF!</definedName>
    <definedName name="dateTable">#REF!</definedName>
    <definedName name="Debt" localSheetId="0">#REF!</definedName>
    <definedName name="Debt">#REF!</definedName>
    <definedName name="Debt_" localSheetId="0">#REF!</definedName>
    <definedName name="Debt_">#REF!</definedName>
    <definedName name="DebtCost" localSheetId="0">#REF!</definedName>
    <definedName name="DebtCost">#REF!</definedName>
    <definedName name="DEC" localSheetId="0">'Accounting Report'!#REF!</definedName>
    <definedName name="DEC" localSheetId="2">#REF!</definedName>
    <definedName name="DEC">#REF!</definedName>
    <definedName name="DECT" localSheetId="0">'Accounting Report'!#REF!</definedName>
    <definedName name="DECT" localSheetId="2">#REF!</definedName>
    <definedName name="DECT">#REF!</definedName>
    <definedName name="Demand" localSheetId="0">#REF!</definedName>
    <definedName name="Demand">#REF!</definedName>
    <definedName name="Demand2" localSheetId="0">#REF!</definedName>
    <definedName name="Demand2">#REF!</definedName>
    <definedName name="Dis" localSheetId="0">#REF!</definedName>
    <definedName name="Dis">#REF!</definedName>
    <definedName name="DisFac" localSheetId="0">#REF!</definedName>
    <definedName name="DisFac">#REF!</definedName>
    <definedName name="DispatchSum">"GRID Thermal Generation!R2C1:R4C2"</definedName>
    <definedName name="Dist_factor">#REF!</definedName>
    <definedName name="DistPeakMethod" localSheetId="0">#REF!</definedName>
    <definedName name="DistPeakMethod">#REF!</definedName>
    <definedName name="Dollars_Wheeling" localSheetId="0">#REF!</definedName>
    <definedName name="Dollars_Wheeling">#REF!</definedName>
    <definedName name="dsd" localSheetId="0" hidden="1">#REF!</definedName>
    <definedName name="dsd" hidden="1">#REF!</definedName>
    <definedName name="DUDE" localSheetId="0" hidden="1">'Accounting Report'!#REF!</definedName>
    <definedName name="DUDE" localSheetId="2" hidden="1">#REF!</definedName>
    <definedName name="DUDE" hidden="1">#REF!</definedName>
    <definedName name="EndRw" localSheetId="0">'Accounting Report'!#REF!</definedName>
    <definedName name="EndRw" localSheetId="2">#REF!</definedName>
    <definedName name="EndRw">#REF!</definedName>
    <definedName name="energy" localSheetId="0">#REF!</definedName>
    <definedName name="energy">#REF!</definedName>
    <definedName name="Engy" localSheetId="0">#REF!</definedName>
    <definedName name="Engy">#REF!</definedName>
    <definedName name="Engy2" localSheetId="0">#REF!</definedName>
    <definedName name="Engy2">#REF!</definedName>
    <definedName name="en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2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change_Rates___Bloomberg" localSheetId="0">#REF!</definedName>
    <definedName name="Exchange_Rates___Bloomberg">#REF!</definedName>
    <definedName name="ExchangeMWh" localSheetId="0">#REF!</definedName>
    <definedName name="ExchangeMWh">#REF!</definedName>
    <definedName name="extra2" localSheetId="0" hidden="1">{#N/A,#N/A,FALSE,"Loans";#N/A,#N/A,FALSE,"Program Costs";#N/A,#N/A,FALSE,"Measures";#N/A,#N/A,FALSE,"Net Lost Rev";#N/A,#N/A,FALSE,"Incentive"}</definedName>
    <definedName name="extra2" localSheetId="2" hidden="1">{#N/A,#N/A,FALSE,"Loans";#N/A,#N/A,FALSE,"Program Costs";#N/A,#N/A,FALSE,"Measures";#N/A,#N/A,FALSE,"Net Lost Rev";#N/A,#N/A,FALSE,"Incentive"}</definedName>
    <definedName name="extra2" localSheetId="3" hidden="1">{#N/A,#N/A,FALSE,"Loans";#N/A,#N/A,FALSE,"Program Costs";#N/A,#N/A,FALSE,"Measures";#N/A,#N/A,FALSE,"Net Lost Rev";#N/A,#N/A,FALSE,"Incentive"}</definedName>
    <definedName name="extra2" hidden="1">{#N/A,#N/A,FALSE,"Loans";#N/A,#N/A,FALSE,"Program Costs";#N/A,#N/A,FALSE,"Measures";#N/A,#N/A,FALSE,"Net Lost Rev";#N/A,#N/A,FALSE,"Incentive"}</definedName>
    <definedName name="extra3" localSheetId="0" hidden="1">{#N/A,#N/A,FALSE,"Loans";#N/A,#N/A,FALSE,"Program Costs";#N/A,#N/A,FALSE,"Measures";#N/A,#N/A,FALSE,"Net Lost Rev";#N/A,#N/A,FALSE,"Incentive"}</definedName>
    <definedName name="extra3" localSheetId="2" hidden="1">{#N/A,#N/A,FALSE,"Loans";#N/A,#N/A,FALSE,"Program Costs";#N/A,#N/A,FALSE,"Measures";#N/A,#N/A,FALSE,"Net Lost Rev";#N/A,#N/A,FALSE,"Incentive"}</definedName>
    <definedName name="extra3" localSheetId="3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localSheetId="0" hidden="1">{#N/A,#N/A,FALSE,"Loans";#N/A,#N/A,FALSE,"Program Costs";#N/A,#N/A,FALSE,"Measures";#N/A,#N/A,FALSE,"Net Lost Rev";#N/A,#N/A,FALSE,"Incentive"}</definedName>
    <definedName name="extra4" localSheetId="2" hidden="1">{#N/A,#N/A,FALSE,"Loans";#N/A,#N/A,FALSE,"Program Costs";#N/A,#N/A,FALSE,"Measures";#N/A,#N/A,FALSE,"Net Lost Rev";#N/A,#N/A,FALSE,"Incentive"}</definedName>
    <definedName name="extra4" localSheetId="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localSheetId="0" hidden="1">{#N/A,#N/A,FALSE,"Loans";#N/A,#N/A,FALSE,"Program Costs";#N/A,#N/A,FALSE,"Measures";#N/A,#N/A,FALSE,"Net Lost Rev";#N/A,#N/A,FALSE,"Incentive"}</definedName>
    <definedName name="extra5" localSheetId="2" hidden="1">{#N/A,#N/A,FALSE,"Loans";#N/A,#N/A,FALSE,"Program Costs";#N/A,#N/A,FALSE,"Measures";#N/A,#N/A,FALSE,"Net Lost Rev";#N/A,#N/A,FALSE,"Incentive"}</definedName>
    <definedName name="extra5" localSheetId="3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101top">#REF!</definedName>
    <definedName name="f104top" localSheetId="0">#REF!</definedName>
    <definedName name="f104top">#REF!</definedName>
    <definedName name="f138top" localSheetId="0">#REF!</definedName>
    <definedName name="f138top">#REF!</definedName>
    <definedName name="f140top" localSheetId="0">#REF!</definedName>
    <definedName name="f140top">#REF!</definedName>
    <definedName name="Factbl1" localSheetId="0">#REF!</definedName>
    <definedName name="Factbl1">#REF!</definedName>
    <definedName name="Factor" localSheetId="0">#REF!</definedName>
    <definedName name="Factor">#REF!</definedName>
    <definedName name="Factorck" localSheetId="0">#REF!</definedName>
    <definedName name="Factorck">#REF!</definedName>
    <definedName name="FactorMethod" localSheetId="0">#REF!</definedName>
    <definedName name="FactorMethod">#REF!</definedName>
    <definedName name="FactorType" localSheetId="0">#REF!</definedName>
    <definedName name="FactorType">#REF!</definedName>
    <definedName name="FACTP" localSheetId="0">'Accounting Report'!#REF!</definedName>
    <definedName name="FACTP" localSheetId="2">#REF!</definedName>
    <definedName name="FACTP">#REF!</definedName>
    <definedName name="FactSum" localSheetId="0">#REF!</definedName>
    <definedName name="FactSum">#REF!</definedName>
    <definedName name="FEB" localSheetId="0">'Accounting Report'!#REF!</definedName>
    <definedName name="FEB" localSheetId="2">#REF!</definedName>
    <definedName name="FEB">#REF!</definedName>
    <definedName name="FEBT" localSheetId="0">'Accounting Report'!#REF!</definedName>
    <definedName name="FEBT" localSheetId="2">#REF!</definedName>
    <definedName name="FEBT">#REF!</definedName>
    <definedName name="Fed_Funds___Bloomberg" localSheetId="0">#REF!</definedName>
    <definedName name="Fed_Funds___Bloomberg">#REF!</definedName>
    <definedName name="FIX" localSheetId="0">'Accounting Report'!#REF!</definedName>
    <definedName name="FIX" localSheetId="2">#REF!</definedName>
    <definedName name="FIX">#REF!</definedName>
    <definedName name="foo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localSheetId="2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Tax" localSheetId="0">#REF!</definedName>
    <definedName name="FranchiseTax">#REF!</definedName>
    <definedName name="friend" localSheetId="0" hidden="1">{"PRINT",#N/A,TRUE,"APPA";"PRINT",#N/A,TRUE,"APS";"PRINT",#N/A,TRUE,"BHPL";"PRINT",#N/A,TRUE,"BHPL2";"PRINT",#N/A,TRUE,"CDWR";"PRINT",#N/A,TRUE,"EWEB";"PRINT",#N/A,TRUE,"LADWP";"PRINT",#N/A,TRUE,"NEVBASE"}</definedName>
    <definedName name="friend" localSheetId="2" hidden="1">{"PRINT",#N/A,TRUE,"APPA";"PRINT",#N/A,TRUE,"APS";"PRINT",#N/A,TRUE,"BHPL";"PRINT",#N/A,TRUE,"BHPL2";"PRINT",#N/A,TRUE,"CDWR";"PRINT",#N/A,TRUE,"EWEB";"PRINT",#N/A,TRUE,"LADWP";"PRINT",#N/A,TRUE,"NEVBASE"}</definedName>
    <definedName name="friend" localSheetId="3" hidden="1">{"PRINT",#N/A,TRUE,"APPA";"PRINT",#N/A,TRUE,"APS";"PRINT",#N/A,TRUE,"BHPL";"PRINT",#N/A,TRUE,"BHPL2";"PRINT",#N/A,TRUE,"CDWR";"PRINT",#N/A,TRUE,"EWEB";"PRINT",#N/A,TRUE,"LADWP";"PRINT",#N/A,TRUE,"NEVBASE"}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Sum">#REF!</definedName>
    <definedName name="FTE" localSheetId="0">OFFSET(#REF!,0,0,COUNTA(#REF!),12)</definedName>
    <definedName name="FTE" localSheetId="2">OFFSET(#REF!,0,0,COUNTA(#REF!),12)</definedName>
    <definedName name="FTE">OFFSET(#REF!,0,0,COUNTA(#REF!),12)</definedName>
    <definedName name="Func" localSheetId="0">#REF!</definedName>
    <definedName name="Func">#REF!</definedName>
    <definedName name="Func_Ftrs" localSheetId="0">'Accounting Report'!#REF!</definedName>
    <definedName name="Func_Ftrs" localSheetId="2">#REF!</definedName>
    <definedName name="Func_Ftrs">#REF!</definedName>
    <definedName name="Func_GTD_Percents" localSheetId="0">'Accounting Report'!#REF!</definedName>
    <definedName name="Func_GTD_Percents" localSheetId="2">#REF!</definedName>
    <definedName name="Func_GTD_Percents">#REF!</definedName>
    <definedName name="Func_MC" localSheetId="0">'Accounting Report'!#REF!</definedName>
    <definedName name="Func_MC" localSheetId="2">#REF!</definedName>
    <definedName name="Func_MC">#REF!</definedName>
    <definedName name="Func_Percents" localSheetId="0">#REF!</definedName>
    <definedName name="Func_Percents">#REF!</definedName>
    <definedName name="Func_Rev_Req1" localSheetId="0">#REF!</definedName>
    <definedName name="Func_Rev_Req1">#REF!</definedName>
    <definedName name="Func_Rev_Req2" localSheetId="0">#REF!</definedName>
    <definedName name="Func_Rev_Req2">#REF!</definedName>
    <definedName name="Func_Revenue" localSheetId="0">#REF!</definedName>
    <definedName name="Func_Revenue">#REF!</definedName>
    <definedName name="Function" localSheetId="0">#REF!</definedName>
    <definedName name="Function">#REF!</definedName>
    <definedName name="Gas_Forward_Price_Curve_copy_Instructions_List" localSheetId="0">#REF!</definedName>
    <definedName name="Gas_Forward_Price_Curve_copy_Instructions_List">#REF!</definedName>
    <definedName name="GREATER10MW" localSheetId="0">'Accounting Report'!#REF!</definedName>
    <definedName name="GREATER10MW" localSheetId="2">#REF!</definedName>
    <definedName name="GREATER10MW">#REF!</definedName>
    <definedName name="GrossReceipts" localSheetId="0">#REF!</definedName>
    <definedName name="GrossReceipts">#REF!</definedName>
    <definedName name="GTD_Percents" localSheetId="0">'Accounting Report'!#REF!</definedName>
    <definedName name="GTD_Percents" localSheetId="2">#REF!</definedName>
    <definedName name="GTD_Percents">#REF!</definedName>
    <definedName name="Header" localSheetId="0">'Accounting Report'!#REF!</definedName>
    <definedName name="Header" localSheetId="2">#REF!</definedName>
    <definedName name="Header">#REF!</definedName>
    <definedName name="HEIGHT" localSheetId="0">'Accounting Report'!#REF!</definedName>
    <definedName name="HEIGHT" localSheetId="2">#REF!</definedName>
    <definedName name="HEIGHT">#REF!</definedName>
    <definedName name="HenryHub___Nymex" localSheetId="0">#REF!</definedName>
    <definedName name="HenryHub___Nymex" localSheetId="2">#REF!</definedName>
    <definedName name="HenryHub___Nymex">#REF!</definedName>
    <definedName name="Hide_Rows" localSheetId="0">'Accounting Report'!#REF!</definedName>
    <definedName name="Hide_Rows" localSheetId="2">#REF!</definedName>
    <definedName name="Hide_Rows">#REF!</definedName>
    <definedName name="Hide_Rows_Recon" localSheetId="0">'Accounting Report'!#REF!</definedName>
    <definedName name="Hide_Rows_Recon" localSheetId="2">#REF!</definedName>
    <definedName name="Hide_Rows_Recon">#REF!</definedName>
    <definedName name="High_Plan" localSheetId="0">'Accounting Report'!#REF!</definedName>
    <definedName name="High_Plan" localSheetId="2">#REF!</definedName>
    <definedName name="High_Plan">#REF!</definedName>
    <definedName name="HoursHoliday" localSheetId="0">#REF!</definedName>
    <definedName name="HoursHoliday">#REF!</definedName>
    <definedName name="HROptim" localSheetId="0" hidden="1">{#N/A,#N/A,FALSE,"Summary";#N/A,#N/A,FALSE,"SmPlants";#N/A,#N/A,FALSE,"Utah";#N/A,#N/A,FALSE,"Idaho";#N/A,#N/A,FALSE,"Lewis River";#N/A,#N/A,FALSE,"NrthUmpq";#N/A,#N/A,FALSE,"KlamRog"}</definedName>
    <definedName name="HROptim" localSheetId="2" hidden="1">{#N/A,#N/A,FALSE,"Summary";#N/A,#N/A,FALSE,"SmPlants";#N/A,#N/A,FALSE,"Utah";#N/A,#N/A,FALSE,"Idaho";#N/A,#N/A,FALSE,"Lewis River";#N/A,#N/A,FALSE,"NrthUmpq";#N/A,#N/A,FALSE,"KlamRog"}</definedName>
    <definedName name="HROptim" localSheetId="3" hidden="1">{#N/A,#N/A,FALSE,"Summary";#N/A,#N/A,FALSE,"SmPlants";#N/A,#N/A,FALSE,"Utah";#N/A,#N/A,FALSE,"Idaho";#N/A,#N/A,FALSE,"Lewis River";#N/A,#N/A,FALSE,"NrthUmpq";#N/A,#N/A,FALSE,"KlamRog"}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D_0303_RVN_data">#REF!</definedName>
    <definedName name="IDcontractsRVN" localSheetId="0">#REF!</definedName>
    <definedName name="IDcontractsRVN">#REF!</definedName>
    <definedName name="IncomeTaxOptVal" localSheetId="0">#REF!</definedName>
    <definedName name="IncomeTaxOptVal">#REF!</definedName>
    <definedName name="INDADJ" localSheetId="0">'Accounting Report'!#REF!</definedName>
    <definedName name="INDADJ" localSheetId="2">#REF!</definedName>
    <definedName name="INDADJ">#REF!</definedName>
    <definedName name="INPUT" localSheetId="0">#REF!</definedName>
    <definedName name="INPUT" localSheetId="2">#REF!</definedName>
    <definedName name="INPUT">#REF!</definedName>
    <definedName name="Instructions" localSheetId="0">'Accounting Report'!#REF!</definedName>
    <definedName name="Instructions" localSheetId="2">#REF!</definedName>
    <definedName name="Instructions">#REF!</definedName>
    <definedName name="Interest_Rates___Bloomberg" localSheetId="0">#REF!</definedName>
    <definedName name="Interest_Rates___Bloomberg">#REF!</definedName>
    <definedName name="inventory" localSheetId="0" hidden="1">{#N/A,#N/A,FALSE,"Summary";#N/A,#N/A,FALSE,"SmPlants";#N/A,#N/A,FALSE,"Utah";#N/A,#N/A,FALSE,"Idaho";#N/A,#N/A,FALSE,"Lewis River";#N/A,#N/A,FALSE,"NrthUmpq";#N/A,#N/A,FALSE,"KlamRog"}</definedName>
    <definedName name="inventory" localSheetId="2" hidden="1">{#N/A,#N/A,FALSE,"Summary";#N/A,#N/A,FALSE,"SmPlants";#N/A,#N/A,FALSE,"Utah";#N/A,#N/A,FALSE,"Idaho";#N/A,#N/A,FALSE,"Lewis River";#N/A,#N/A,FALSE,"NrthUmpq";#N/A,#N/A,FALSE,"KlamRog"}</definedName>
    <definedName name="inventory" localSheetId="3" hidden="1">{#N/A,#N/A,FALSE,"Summary";#N/A,#N/A,FALSE,"SmPlants";#N/A,#N/A,FALSE,"Utah";#N/A,#N/A,FALSE,"Idaho";#N/A,#N/A,FALSE,"Lewis River";#N/A,#N/A,FALSE,"NrthUmpq";#N/A,#N/A,FALSE,"KlamRog"}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RR">#REF!</definedName>
    <definedName name="IRRIGATION" localSheetId="0">#REF!</definedName>
    <definedName name="IRRIGATION">#REF!</definedName>
    <definedName name="Item_Number">"GP Detail"</definedName>
    <definedName name="JAN">#REF!</definedName>
    <definedName name="JANT" localSheetId="0">#REF!</definedName>
    <definedName name="JANT">#REF!</definedName>
    <definedName name="jjj" localSheetId="0">#REF!</definedName>
    <definedName name="jjj">#REF!</definedName>
    <definedName name="JUL" localSheetId="0">'Accounting Report'!#REF!</definedName>
    <definedName name="JUL" localSheetId="2">#REF!</definedName>
    <definedName name="JUL">#REF!</definedName>
    <definedName name="JULT" localSheetId="0">'Accounting Report'!#REF!</definedName>
    <definedName name="JULT" localSheetId="2">#REF!</definedName>
    <definedName name="JULT">#REF!</definedName>
    <definedName name="JUN" localSheetId="0">'Accounting Report'!#REF!</definedName>
    <definedName name="JUN" localSheetId="2">#REF!</definedName>
    <definedName name="JUN">#REF!</definedName>
    <definedName name="junk" localSheetId="0" hidden="1">{"PRINT",#N/A,TRUE,"APPA";"PRINT",#N/A,TRUE,"APS";"PRINT",#N/A,TRUE,"BHPL";"PRINT",#N/A,TRUE,"BHPL2";"PRINT",#N/A,TRUE,"CDWR";"PRINT",#N/A,TRUE,"EWEB";"PRINT",#N/A,TRUE,"LADWP";"PRINT",#N/A,TRUE,"NEVBASE"}</definedName>
    <definedName name="junk" localSheetId="2" hidden="1">{"PRINT",#N/A,TRUE,"APPA";"PRINT",#N/A,TRUE,"APS";"PRINT",#N/A,TRUE,"BHPL";"PRINT",#N/A,TRUE,"BHPL2";"PRINT",#N/A,TRUE,"CDWR";"PRINT",#N/A,TRUE,"EWEB";"PRINT",#N/A,TRUE,"LADWP";"PRINT",#N/A,TRUE,"NEVBASE"}</definedName>
    <definedName name="junk" localSheetId="3" hidden="1">{"PRINT",#N/A,TRUE,"APPA";"PRINT",#N/A,TRUE,"APS";"PRINT",#N/A,TRUE,"BHPL";"PRINT",#N/A,TRUE,"BHPL2";"PRINT",#N/A,TRUE,"CDWR";"PRINT",#N/A,TRUE,"EWEB";"PRINT",#N/A,TRUE,"LADWP";"PRINT",#N/A,TRUE,"NEVBASE"}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localSheetId="0" hidden="1">{"PRINT",#N/A,TRUE,"APPA";"PRINT",#N/A,TRUE,"APS";"PRINT",#N/A,TRUE,"BHPL";"PRINT",#N/A,TRUE,"BHPL2";"PRINT",#N/A,TRUE,"CDWR";"PRINT",#N/A,TRUE,"EWEB";"PRINT",#N/A,TRUE,"LADWP";"PRINT",#N/A,TRUE,"NEVBASE"}</definedName>
    <definedName name="junk1" localSheetId="2" hidden="1">{"PRINT",#N/A,TRUE,"APPA";"PRINT",#N/A,TRUE,"APS";"PRINT",#N/A,TRUE,"BHPL";"PRINT",#N/A,TRUE,"BHPL2";"PRINT",#N/A,TRUE,"CDWR";"PRINT",#N/A,TRUE,"EWEB";"PRINT",#N/A,TRUE,"LADWP";"PRINT",#N/A,TRUE,"NEVBASE"}</definedName>
    <definedName name="junk1" localSheetId="3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localSheetId="0" hidden="1">{"PRINT",#N/A,TRUE,"APPA";"PRINT",#N/A,TRUE,"APS";"PRINT",#N/A,TRUE,"BHPL";"PRINT",#N/A,TRUE,"BHPL2";"PRINT",#N/A,TRUE,"CDWR";"PRINT",#N/A,TRUE,"EWEB";"PRINT",#N/A,TRUE,"LADWP";"PRINT",#N/A,TRUE,"NEVBASE"}</definedName>
    <definedName name="junk2" localSheetId="2" hidden="1">{"PRINT",#N/A,TRUE,"APPA";"PRINT",#N/A,TRUE,"APS";"PRINT",#N/A,TRUE,"BHPL";"PRINT",#N/A,TRUE,"BHPL2";"PRINT",#N/A,TRUE,"CDWR";"PRINT",#N/A,TRUE,"EWEB";"PRINT",#N/A,TRUE,"LADWP";"PRINT",#N/A,TRUE,"NEVBASE"}</definedName>
    <definedName name="junk2" localSheetId="3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localSheetId="0" hidden="1">{"PRINT",#N/A,TRUE,"APPA";"PRINT",#N/A,TRUE,"APS";"PRINT",#N/A,TRUE,"BHPL";"PRINT",#N/A,TRUE,"BHPL2";"PRINT",#N/A,TRUE,"CDWR";"PRINT",#N/A,TRUE,"EWEB";"PRINT",#N/A,TRUE,"LADWP";"PRINT",#N/A,TRUE,"NEVBASE"}</definedName>
    <definedName name="junk3" localSheetId="2" hidden="1">{"PRINT",#N/A,TRUE,"APPA";"PRINT",#N/A,TRUE,"APS";"PRINT",#N/A,TRUE,"BHPL";"PRINT",#N/A,TRUE,"BHPL2";"PRINT",#N/A,TRUE,"CDWR";"PRINT",#N/A,TRUE,"EWEB";"PRINT",#N/A,TRUE,"LADWP";"PRINT",#N/A,TRUE,"NEVBASE"}</definedName>
    <definedName name="junk3" localSheetId="3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localSheetId="0" hidden="1">{"PRINT",#N/A,TRUE,"APPA";"PRINT",#N/A,TRUE,"APS";"PRINT",#N/A,TRUE,"BHPL";"PRINT",#N/A,TRUE,"BHPL2";"PRINT",#N/A,TRUE,"CDWR";"PRINT",#N/A,TRUE,"EWEB";"PRINT",#N/A,TRUE,"LADWP";"PRINT",#N/A,TRUE,"NEVBASE"}</definedName>
    <definedName name="junk4" localSheetId="2" hidden="1">{"PRINT",#N/A,TRUE,"APPA";"PRINT",#N/A,TRUE,"APS";"PRINT",#N/A,TRUE,"BHPL";"PRINT",#N/A,TRUE,"BHPL2";"PRINT",#N/A,TRUE,"CDWR";"PRINT",#N/A,TRUE,"EWEB";"PRINT",#N/A,TRUE,"LADWP";"PRINT",#N/A,TRUE,"NEVBASE"}</definedName>
    <definedName name="junk4" localSheetId="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localSheetId="0" hidden="1">{"PRINT",#N/A,TRUE,"APPA";"PRINT",#N/A,TRUE,"APS";"PRINT",#N/A,TRUE,"BHPL";"PRINT",#N/A,TRUE,"BHPL2";"PRINT",#N/A,TRUE,"CDWR";"PRINT",#N/A,TRUE,"EWEB";"PRINT",#N/A,TRUE,"LADWP";"PRINT",#N/A,TRUE,"NEVBASE"}</definedName>
    <definedName name="junk5" localSheetId="2" hidden="1">{"PRINT",#N/A,TRUE,"APPA";"PRINT",#N/A,TRUE,"APS";"PRINT",#N/A,TRUE,"BHPL";"PRINT",#N/A,TRUE,"BHPL2";"PRINT",#N/A,TRUE,"CDWR";"PRINT",#N/A,TRUE,"EWEB";"PRINT",#N/A,TRUE,"LADWP";"PRINT",#N/A,TRUE,"NEVBASE"}</definedName>
    <definedName name="junk5" localSheetId="3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JUNT">#REF!</definedName>
    <definedName name="Jurisdiction" localSheetId="0">#REF!</definedName>
    <definedName name="Jurisdiction">#REF!</definedName>
    <definedName name="JurisNumber" localSheetId="0">#REF!</definedName>
    <definedName name="JurisNumber">#REF!</definedName>
    <definedName name="Keep" localSheetId="0" hidden="1">{"PRINT",#N/A,TRUE,"APPA";"PRINT",#N/A,TRUE,"APS";"PRINT",#N/A,TRUE,"BHPL";"PRINT",#N/A,TRUE,"BHPL2";"PRINT",#N/A,TRUE,"CDWR";"PRINT",#N/A,TRUE,"EWEB";"PRINT",#N/A,TRUE,"LADWP";"PRINT",#N/A,TRUE,"NEVBASE"}</definedName>
    <definedName name="Keep" localSheetId="2" hidden="1">{"PRINT",#N/A,TRUE,"APPA";"PRINT",#N/A,TRUE,"APS";"PRINT",#N/A,TRUE,"BHPL";"PRINT",#N/A,TRUE,"BHPL2";"PRINT",#N/A,TRUE,"CDWR";"PRINT",#N/A,TRUE,"EWEB";"PRINT",#N/A,TRUE,"LADWP";"PRINT",#N/A,TRUE,"NEVBASE"}</definedName>
    <definedName name="Keep" localSheetId="3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localSheetId="0" hidden="1">{"PRINT",#N/A,TRUE,"APPA";"PRINT",#N/A,TRUE,"APS";"PRINT",#N/A,TRUE,"BHPL";"PRINT",#N/A,TRUE,"BHPL2";"PRINT",#N/A,TRUE,"CDWR";"PRINT",#N/A,TRUE,"EWEB";"PRINT",#N/A,TRUE,"LADWP";"PRINT",#N/A,TRUE,"NEVBASE"}</definedName>
    <definedName name="keep2" localSheetId="2" hidden="1">{"PRINT",#N/A,TRUE,"APPA";"PRINT",#N/A,TRUE,"APS";"PRINT",#N/A,TRUE,"BHPL";"PRINT",#N/A,TRUE,"BHPL2";"PRINT",#N/A,TRUE,"CDWR";"PRINT",#N/A,TRUE,"EWEB";"PRINT",#N/A,TRUE,"LADWP";"PRINT",#N/A,TRUE,"NEVBASE"}</definedName>
    <definedName name="keep2" localSheetId="3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ABORMOD">#REF!</definedName>
    <definedName name="LABORROLL" localSheetId="0">#REF!</definedName>
    <definedName name="LABORROLL">#REF!</definedName>
    <definedName name="LastCell" localSheetId="0">#REF!</definedName>
    <definedName name="LastCell">#REF!</definedName>
    <definedName name="LeadLag" localSheetId="0">#REF!</definedName>
    <definedName name="LeadLag">#REF!</definedName>
    <definedName name="limcount" hidden="1">1</definedName>
    <definedName name="Line_Ext_Credit" localSheetId="0">#REF!</definedName>
    <definedName name="Line_Ext_Credit">#REF!</definedName>
    <definedName name="LinkCos" localSheetId="0">#REF!</definedName>
    <definedName name="LinkCos">#REF!</definedName>
    <definedName name="ListOffset" hidden="1">1</definedName>
    <definedName name="LOG" localSheetId="0">#REF!</definedName>
    <definedName name="LOG">#REF!</definedName>
    <definedName name="LOSS" localSheetId="0">#REF!</definedName>
    <definedName name="LOSS">#REF!</definedName>
    <definedName name="Low_Plan" localSheetId="0">'Accounting Report'!#REF!</definedName>
    <definedName name="Low_Plan" localSheetId="2">#REF!</definedName>
    <definedName name="Low_Plan">#REF!</definedName>
    <definedName name="Macro2" localSheetId="0">#REF!</definedName>
    <definedName name="Macro2">#REF!</definedName>
    <definedName name="MACTIT" localSheetId="0">'Accounting Report'!#REF!</definedName>
    <definedName name="MACTIT" localSheetId="2">#REF!</definedName>
    <definedName name="MACTIT">#REF!</definedName>
    <definedName name="MAR" localSheetId="0">'Accounting Report'!#REF!</definedName>
    <definedName name="MAR" localSheetId="2">#REF!</definedName>
    <definedName name="MAR">#REF!</definedName>
    <definedName name="market1" localSheetId="0">#REF!</definedName>
    <definedName name="market1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arket5" localSheetId="0">#REF!</definedName>
    <definedName name="market5">#REF!</definedName>
    <definedName name="market6" localSheetId="0">#REF!</definedName>
    <definedName name="market6">#REF!</definedName>
    <definedName name="market7" localSheetId="0">#REF!</definedName>
    <definedName name="market7">#REF!</definedName>
    <definedName name="MART" localSheetId="0">'Accounting Report'!#REF!</definedName>
    <definedName name="MART" localSheetId="2">#REF!</definedName>
    <definedName name="MART">#REF!</definedName>
    <definedName name="Master" localSheetId="0" hidden="1">{#N/A,#N/A,FALSE,"Actual";#N/A,#N/A,FALSE,"Normalized";#N/A,#N/A,FALSE,"Electric Actual";#N/A,#N/A,FALSE,"Electric Normalized"}</definedName>
    <definedName name="Master" localSheetId="2" hidden="1">{#N/A,#N/A,FALSE,"Actual";#N/A,#N/A,FALSE,"Normalized";#N/A,#N/A,FALSE,"Electric Actual";#N/A,#N/A,FALSE,"Electric Normalized"}</definedName>
    <definedName name="Master" localSheetId="3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Y">#REF!</definedName>
    <definedName name="MAYT" localSheetId="0">#REF!</definedName>
    <definedName name="MAYT">#REF!</definedName>
    <definedName name="MCtoREV" localSheetId="0">#REF!</definedName>
    <definedName name="MCtoREV">#REF!</definedName>
    <definedName name="MD_High1" localSheetId="0">#REF!</definedName>
    <definedName name="MD_High1">#REF!</definedName>
    <definedName name="MD_Low1" localSheetId="0">#REF!</definedName>
    <definedName name="MD_Low1">#REF!</definedName>
    <definedName name="MEN" localSheetId="0">#REF!</definedName>
    <definedName name="MEN">#REF!</definedName>
    <definedName name="Menu_Begin" localSheetId="0">#REF!</definedName>
    <definedName name="Menu_Begin">#REF!</definedName>
    <definedName name="Menu_Caption" localSheetId="0">#REF!</definedName>
    <definedName name="Menu_Caption">#REF!</definedName>
    <definedName name="Menu_Large" localSheetId="0">#REF!</definedName>
    <definedName name="Menu_Large">#REF!</definedName>
    <definedName name="Menu_Name" localSheetId="0">'Accounting Report'!#REF!</definedName>
    <definedName name="Menu_Name" localSheetId="2">#REF!</definedName>
    <definedName name="Menu_Name">#REF!</definedName>
    <definedName name="Menu_OnAction" localSheetId="0">'Accounting Report'!#REF!</definedName>
    <definedName name="Menu_OnAction" localSheetId="2">#REF!</definedName>
    <definedName name="Menu_OnAction">#REF!</definedName>
    <definedName name="Menu_Parent" localSheetId="0">'Accounting Report'!#REF!</definedName>
    <definedName name="Menu_Parent" localSheetId="2">#REF!</definedName>
    <definedName name="Menu_Parent">#REF!</definedName>
    <definedName name="Menu_Small" localSheetId="0">#REF!</definedName>
    <definedName name="Menu_Small" localSheetId="2">#REF!</definedName>
    <definedName name="Menu_Small">#REF!</definedName>
    <definedName name="Method" localSheetId="0">#REF!</definedName>
    <definedName name="Method">#REF!</definedName>
    <definedName name="MidC" localSheetId="0">#REF!</definedName>
    <definedName name="MidC">#REF!</definedName>
    <definedName name="Mill" localSheetId="0">#REF!</definedName>
    <definedName name="Mill">#REF!</definedName>
    <definedName name="MMBtu" localSheetId="0">#REF!</definedName>
    <definedName name="MMBtu">#REF!</definedName>
    <definedName name="mmm" localSheetId="0" hidden="1">{"PRINT",#N/A,TRUE,"APPA";"PRINT",#N/A,TRUE,"APS";"PRINT",#N/A,TRUE,"BHPL";"PRINT",#N/A,TRUE,"BHPL2";"PRINT",#N/A,TRUE,"CDWR";"PRINT",#N/A,TRUE,"EWEB";"PRINT",#N/A,TRUE,"LADWP";"PRINT",#N/A,TRUE,"NEVBASE"}</definedName>
    <definedName name="mmm" localSheetId="2" hidden="1">{"PRINT",#N/A,TRUE,"APPA";"PRINT",#N/A,TRUE,"APS";"PRINT",#N/A,TRUE,"BHPL";"PRINT",#N/A,TRUE,"BHPL2";"PRINT",#N/A,TRUE,"CDWR";"PRINT",#N/A,TRUE,"EWEB";"PRINT",#N/A,TRUE,"LADWP";"PRINT",#N/A,TRUE,"NEVBASE"}</definedName>
    <definedName name="mmm" localSheetId="3" hidden="1">{"PRINT",#N/A,TRUE,"APPA";"PRINT",#N/A,TRUE,"APS";"PRINT",#N/A,TRUE,"BHPL";"PRINT",#N/A,TRUE,"BHPL2";"PRINT",#N/A,TRUE,"CDWR";"PRINT",#N/A,TRUE,"EWEB";"PRINT",#N/A,TRUE,"LADWP";"PRINT",#N/A,TRUE,"NEVBASE"}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" localSheetId="0">#REF!</definedName>
    <definedName name="MONTH">#REF!</definedName>
    <definedName name="monthlist" localSheetId="0">#REF!</definedName>
    <definedName name="monthlist">#REF!</definedName>
    <definedName name="Months" localSheetId="0">#REF!</definedName>
    <definedName name="Months">#REF!</definedName>
    <definedName name="monthtotals" localSheetId="0">#REF!</definedName>
    <definedName name="monthtotals">#REF!</definedName>
    <definedName name="MSPAverageInput" localSheetId="0">#REF!</definedName>
    <definedName name="MSPAverageInput">#REF!</definedName>
    <definedName name="MSPYearEndInput" localSheetId="0">#REF!</definedName>
    <definedName name="MSPYearEndInput">#REF!</definedName>
    <definedName name="MTKWH" localSheetId="0">'Accounting Report'!#REF!</definedName>
    <definedName name="MTKWH" localSheetId="2">#REF!</definedName>
    <definedName name="MTKWH">#REF!</definedName>
    <definedName name="MTR_YR3" localSheetId="0">#REF!</definedName>
    <definedName name="MTR_YR3">#REF!</definedName>
    <definedName name="MTREV" localSheetId="0">'Accounting Report'!#REF!</definedName>
    <definedName name="MTREV" localSheetId="2">#REF!</definedName>
    <definedName name="MTREV">#REF!</definedName>
    <definedName name="MULT" localSheetId="0">'Accounting Report'!#REF!</definedName>
    <definedName name="MULT" localSheetId="2">#REF!</definedName>
    <definedName name="MULT">#REF!</definedName>
    <definedName name="MWh" localSheetId="0">#REF!</definedName>
    <definedName name="MWh" localSheetId="2">#REF!</definedName>
    <definedName name="MWh">#REF!</definedName>
    <definedName name="NameAverageFuelCost" localSheetId="0">#REF!</definedName>
    <definedName name="NameAverageFuelCost" localSheetId="2">#REF!</definedName>
    <definedName name="NameAverageFuelCost">#REF!</definedName>
    <definedName name="NameBurn" localSheetId="0">#REF!</definedName>
    <definedName name="NameBurn" localSheetId="2">#REF!</definedName>
    <definedName name="NameBurn">#REF!</definedName>
    <definedName name="NameFactor" localSheetId="0">#REF!</definedName>
    <definedName name="NameFactor" localSheetId="2">#REF!</definedName>
    <definedName name="NameFactor">#REF!</definedName>
    <definedName name="NameMill" localSheetId="0">#REF!</definedName>
    <definedName name="NameMill">#REF!</definedName>
    <definedName name="NameMMBtu" localSheetId="0">#REF!</definedName>
    <definedName name="NameMMBtu">#REF!</definedName>
    <definedName name="NamePeak" localSheetId="0">#REF!</definedName>
    <definedName name="NamePeak">#REF!</definedName>
    <definedName name="NameTable" localSheetId="0">'Accounting Report'!#REF!</definedName>
    <definedName name="NameTable" localSheetId="2">#REF!</definedName>
    <definedName name="NameTable">#REF!</definedName>
    <definedName name="Net_to_Gross_Factor" localSheetId="0">#REF!</definedName>
    <definedName name="Net_to_Gross_Factor">#REF!</definedName>
    <definedName name="NetLagDays" localSheetId="0">#REF!</definedName>
    <definedName name="NetLagDays">#REF!</definedName>
    <definedName name="NetToGross" localSheetId="0">#REF!</definedName>
    <definedName name="NetToGross">#REF!</definedName>
    <definedName name="new" localSheetId="0" hidden="1">{#N/A,#N/A,TRUE,"Section6";#N/A,#N/A,TRUE,"OHcycles";#N/A,#N/A,TRUE,"OHtiming";#N/A,#N/A,TRUE,"OHcosts";#N/A,#N/A,TRUE,"GTdegradation";#N/A,#N/A,TRUE,"GTperformance";#N/A,#N/A,TRUE,"GraphEquip"}</definedName>
    <definedName name="new" localSheetId="2" hidden="1">{#N/A,#N/A,TRUE,"Section6";#N/A,#N/A,TRUE,"OHcycles";#N/A,#N/A,TRUE,"OHtiming";#N/A,#N/A,TRUE,"OHcosts";#N/A,#N/A,TRUE,"GTdegradation";#N/A,#N/A,TRUE,"GTperformance";#N/A,#N/A,TRUE,"GraphEquip"}</definedName>
    <definedName name="new" localSheetId="3" hidden="1">{#N/A,#N/A,TRUE,"Section6";#N/A,#N/A,TRUE,"OHcycles";#N/A,#N/A,TRUE,"OHtiming";#N/A,#N/A,TRUE,"OHcosts";#N/A,#N/A,TRUE,"GTdegradation";#N/A,#N/A,TRUE,"GTperformance";#N/A,#N/A,TRUE,"GraphEquip"}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localSheetId="0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cogs" localSheetId="2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cogs" localSheetId="3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Contract" localSheetId="0">#REF!</definedName>
    <definedName name="NewContract">#REF!</definedName>
    <definedName name="NEWMO1" localSheetId="0">#REF!</definedName>
    <definedName name="NEWMO1">#REF!</definedName>
    <definedName name="NEWMO2" localSheetId="0">#REF!</definedName>
    <definedName name="NEWMO2">#REF!</definedName>
    <definedName name="NEWMONTH" localSheetId="0">#REF!</definedName>
    <definedName name="NEWMONTH">#REF!</definedName>
    <definedName name="NONRES" localSheetId="0">#REF!</definedName>
    <definedName name="NONRES">#REF!</definedName>
    <definedName name="NORMALIZE" localSheetId="0">#REF!</definedName>
    <definedName name="NORMALIZE">#REF!</definedName>
    <definedName name="NOV" localSheetId="0">#REF!</definedName>
    <definedName name="NOV">#REF!</definedName>
    <definedName name="NOVT" localSheetId="0">#REF!</definedName>
    <definedName name="NOVT">#REF!</definedName>
    <definedName name="NPC" localSheetId="0">#REF!</definedName>
    <definedName name="NPC">#REF!</definedName>
    <definedName name="NUM" localSheetId="0">'Accounting Report'!#REF!</definedName>
    <definedName name="NUM" localSheetId="2">#REF!</definedName>
    <definedName name="NUM">#REF!</definedName>
    <definedName name="NymexFutures" localSheetId="0">#REF!</definedName>
    <definedName name="NymexFutures">#REF!</definedName>
    <definedName name="NymexOptions" localSheetId="0">#REF!</definedName>
    <definedName name="NymexOptions">#REF!</definedName>
    <definedName name="OCT" localSheetId="0">'Accounting Report'!#REF!</definedName>
    <definedName name="OCT" localSheetId="2">#REF!</definedName>
    <definedName name="OCT">#REF!</definedName>
    <definedName name="OCTT" localSheetId="0">'Accounting Report'!#REF!</definedName>
    <definedName name="OCTT" localSheetId="2">#REF!</definedName>
    <definedName name="OCTT">#REF!</definedName>
    <definedName name="OH" localSheetId="0">#REF!</definedName>
    <definedName name="OH">#REF!</definedName>
    <definedName name="OHSch10YR" localSheetId="0" hidden="1">{#N/A,#N/A,FALSE,"Summary";#N/A,#N/A,FALSE,"SmPlants";#N/A,#N/A,FALSE,"Utah";#N/A,#N/A,FALSE,"Idaho";#N/A,#N/A,FALSE,"Lewis River";#N/A,#N/A,FALSE,"NrthUmpq";#N/A,#N/A,FALSE,"KlamRog"}</definedName>
    <definedName name="OHSch10YR" localSheetId="2" hidden="1">{#N/A,#N/A,FALSE,"Summary";#N/A,#N/A,FALSE,"SmPlants";#N/A,#N/A,FALSE,"Utah";#N/A,#N/A,FALSE,"Idaho";#N/A,#N/A,FALSE,"Lewis River";#N/A,#N/A,FALSE,"NrthUmpq";#N/A,#N/A,FALSE,"KlamRog"}</definedName>
    <definedName name="OHSch10YR" localSheetId="3" hidden="1">{#N/A,#N/A,FALSE,"Summary";#N/A,#N/A,FALSE,"SmPlants";#N/A,#N/A,FALSE,"Utah";#N/A,#N/A,FALSE,"Idaho";#N/A,#N/A,FALSE,"Lewis River";#N/A,#N/A,FALSE,"NrthUmpq";#N/A,#N/A,FALSE,"KlamRog"}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localSheetId="0" hidden="1">{#N/A,#N/A,FALSE,"Summary";#N/A,#N/A,FALSE,"SmPlants";#N/A,#N/A,FALSE,"Utah";#N/A,#N/A,FALSE,"Idaho";#N/A,#N/A,FALSE,"Lewis River";#N/A,#N/A,FALSE,"NrthUmpq";#N/A,#N/A,FALSE,"KlamRog"}</definedName>
    <definedName name="om" localSheetId="2" hidden="1">{#N/A,#N/A,FALSE,"Summary";#N/A,#N/A,FALSE,"SmPlants";#N/A,#N/A,FALSE,"Utah";#N/A,#N/A,FALSE,"Idaho";#N/A,#N/A,FALSE,"Lewis River";#N/A,#N/A,FALSE,"NrthUmpq";#N/A,#N/A,FALSE,"KlamRog"}</definedName>
    <definedName name="om" localSheetId="3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NE" localSheetId="0">#REF!</definedName>
    <definedName name="ONE">#REF!</definedName>
    <definedName name="option" localSheetId="0">#REF!</definedName>
    <definedName name="option">#REF!</definedName>
    <definedName name="OptionsTable" localSheetId="0">#REF!</definedName>
    <definedName name="OptionsTable">#REF!</definedName>
    <definedName name="OR_305_12mo_endg_200203" localSheetId="0">'Accounting Report'!#REF!</definedName>
    <definedName name="OR_305_12mo_endg_200203" localSheetId="2">#REF!</definedName>
    <definedName name="OR_305_12mo_endg_200203">#REF!</definedName>
    <definedName name="others" localSheetId="0" hidden="1">{"Factors Pages 1-2",#N/A,FALSE,"Factors";"Factors Page 3",#N/A,FALSE,"Factors";"Factors Page 4",#N/A,FALSE,"Factors";"Factors Page 5",#N/A,FALSE,"Factors";"Factors Pages 8-27",#N/A,FALSE,"Factors"}</definedName>
    <definedName name="others" localSheetId="2" hidden="1">{"Factors Pages 1-2",#N/A,FALSE,"Factors";"Factors Page 3",#N/A,FALSE,"Factors";"Factors Page 4",#N/A,FALSE,"Factors";"Factors Page 5",#N/A,FALSE,"Factors";"Factors Pages 8-27",#N/A,FALSE,"Factors"}</definedName>
    <definedName name="others" localSheetId="3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">#REF!</definedName>
    <definedName name="page1" localSheetId="0">#REF!</definedName>
    <definedName name="page1">#REF!</definedName>
    <definedName name="Page110" localSheetId="0">'Accounting Report'!#REF!</definedName>
    <definedName name="Page110" localSheetId="2">#REF!</definedName>
    <definedName name="Page110">#REF!</definedName>
    <definedName name="Page120" localSheetId="0">'Accounting Report'!#REF!</definedName>
    <definedName name="Page120" localSheetId="2">#REF!</definedName>
    <definedName name="Page120">#REF!</definedName>
    <definedName name="Page2" localSheetId="0">#REF!</definedName>
    <definedName name="Page2" localSheetId="2">#REF!</definedName>
    <definedName name="Page2">#REF!</definedName>
    <definedName name="PAGE3" localSheetId="0">'Accounting Report'!#REF!</definedName>
    <definedName name="PAGE3" localSheetId="2">#REF!</definedName>
    <definedName name="PAGE3">#REF!</definedName>
    <definedName name="Page30" localSheetId="0">'Accounting Report'!#REF!</definedName>
    <definedName name="Page30" localSheetId="2">#REF!</definedName>
    <definedName name="Page30">#REF!</definedName>
    <definedName name="Page31" localSheetId="0">'Accounting Report'!#REF!</definedName>
    <definedName name="Page31" localSheetId="2">#REF!</definedName>
    <definedName name="Page31">#REF!</definedName>
    <definedName name="Page4" localSheetId="0">#REF!</definedName>
    <definedName name="Page4">#REF!</definedName>
    <definedName name="Page43" localSheetId="0">#REF!</definedName>
    <definedName name="Page43">#REF!</definedName>
    <definedName name="Page44" localSheetId="0">#REF!</definedName>
    <definedName name="Page44">#REF!</definedName>
    <definedName name="Page45" localSheetId="0">#REF!</definedName>
    <definedName name="Page45">#REF!</definedName>
    <definedName name="Page46" localSheetId="0">#REF!</definedName>
    <definedName name="Page46">#REF!</definedName>
    <definedName name="Page47" localSheetId="0">#REF!</definedName>
    <definedName name="Page47">#REF!</definedName>
    <definedName name="Page48" localSheetId="0">#REF!</definedName>
    <definedName name="Page48">#REF!</definedName>
    <definedName name="Page5" localSheetId="0">'Accounting Report'!#REF!</definedName>
    <definedName name="Page5" localSheetId="2">#REF!</definedName>
    <definedName name="Page5">#REF!</definedName>
    <definedName name="Page6" localSheetId="0">'Accounting Report'!#REF!</definedName>
    <definedName name="Page6" localSheetId="2">#REF!</definedName>
    <definedName name="Page6">#REF!</definedName>
    <definedName name="Page62" localSheetId="0">#REF!</definedName>
    <definedName name="Page62" localSheetId="2">#REF!</definedName>
    <definedName name="Page62">#REF!</definedName>
    <definedName name="Page63" localSheetId="0">#REF!</definedName>
    <definedName name="Page63" localSheetId="2">#REF!</definedName>
    <definedName name="Page63">#REF!</definedName>
    <definedName name="Page64" localSheetId="0">#REF!</definedName>
    <definedName name="Page64">#REF!</definedName>
    <definedName name="page65" localSheetId="0">'Accounting Report'!#REF!</definedName>
    <definedName name="page65" localSheetId="2">#REF!</definedName>
    <definedName name="page65">#REF!</definedName>
    <definedName name="page66" localSheetId="0">'Accounting Report'!#REF!</definedName>
    <definedName name="page66" localSheetId="2">#REF!</definedName>
    <definedName name="page66">#REF!</definedName>
    <definedName name="page67" localSheetId="0">'Accounting Report'!#REF!</definedName>
    <definedName name="page67" localSheetId="2">#REF!</definedName>
    <definedName name="page67">#REF!</definedName>
    <definedName name="page68" localSheetId="0">#REF!</definedName>
    <definedName name="page68">#REF!</definedName>
    <definedName name="page69" localSheetId="0">#REF!</definedName>
    <definedName name="page69">#REF!</definedName>
    <definedName name="Page7" localSheetId="0">#REF!</definedName>
    <definedName name="Page7">#REF!</definedName>
    <definedName name="page8" localSheetId="0">#REF!</definedName>
    <definedName name="page8">#REF!</definedName>
    <definedName name="PALL" localSheetId="0">#REF!</definedName>
    <definedName name="PALL">#REF!</definedName>
    <definedName name="paste.cell" localSheetId="0">#REF!</definedName>
    <definedName name="paste.cell">#REF!</definedName>
    <definedName name="PBLOCK" localSheetId="0">'Accounting Report'!#REF!</definedName>
    <definedName name="PBLOCK" localSheetId="2">#REF!</definedName>
    <definedName name="PBLOCK">#REF!</definedName>
    <definedName name="PBLOCKWZ" localSheetId="0">'Accounting Report'!#REF!</definedName>
    <definedName name="PBLOCKWZ" localSheetId="2">#REF!</definedName>
    <definedName name="PBLOCKWZ">#REF!</definedName>
    <definedName name="PCOMP" localSheetId="0">'Accounting Report'!#REF!</definedName>
    <definedName name="PCOMP" localSheetId="2">#REF!</definedName>
    <definedName name="PCOMP">#REF!</definedName>
    <definedName name="PCOMPOSITES" localSheetId="0">#REF!</definedName>
    <definedName name="PCOMPOSITES">#REF!</definedName>
    <definedName name="PCOMPWZ" localSheetId="0">#REF!</definedName>
    <definedName name="PCOMPWZ">#REF!</definedName>
    <definedName name="PE_Lookup" localSheetId="0">#REF!</definedName>
    <definedName name="PE_Lookup">#REF!</definedName>
    <definedName name="Peak" localSheetId="0">#REF!</definedName>
    <definedName name="Peak">#REF!</definedName>
    <definedName name="PeakMethod" localSheetId="0">#REF!</definedName>
    <definedName name="PeakMethod">#REF!</definedName>
    <definedName name="Period2" localSheetId="0">#REF!</definedName>
    <definedName name="Period2">#REF!</definedName>
    <definedName name="pete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localSheetId="2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LUG">#REF!</definedName>
    <definedName name="PMAC" localSheetId="0">#REF!</definedName>
    <definedName name="PMAC">#REF!</definedName>
    <definedName name="PostDE" localSheetId="0">#REF!</definedName>
    <definedName name="PostDE">#REF!</definedName>
    <definedName name="PostDG" localSheetId="0">#REF!</definedName>
    <definedName name="PostDG">#REF!</definedName>
    <definedName name="PreDG" localSheetId="0">#REF!</definedName>
    <definedName name="PreDG">#REF!</definedName>
    <definedName name="Pref" localSheetId="0">#REF!</definedName>
    <definedName name="Pref">#REF!</definedName>
    <definedName name="Pref_" localSheetId="0">#REF!</definedName>
    <definedName name="Pref_">#REF!</definedName>
    <definedName name="PrefCost" localSheetId="0">#REF!</definedName>
    <definedName name="PrefCost">#REF!</definedName>
    <definedName name="PRESENT" localSheetId="0">'Accounting Report'!#REF!</definedName>
    <definedName name="PRESENT" localSheetId="2">#REF!</definedName>
    <definedName name="PRESENT">#REF!</definedName>
    <definedName name="PRICCHNG" localSheetId="0">'Accounting Report'!#REF!</definedName>
    <definedName name="PRICCHNG" localSheetId="2">#REF!</definedName>
    <definedName name="PRICCHNG">#REF!</definedName>
    <definedName name="PricingInfo" localSheetId="0" hidden="1">#REF!</definedName>
    <definedName name="PricingInfo" localSheetId="2" hidden="1">#REF!</definedName>
    <definedName name="PricingInfo" hidden="1">#REF!</definedName>
    <definedName name="_xlnm.Print_Area" localSheetId="0">'Accounting Report'!$A$1:$EN$47</definedName>
    <definedName name="_xlnm.Print_Area" localSheetId="2">#REF!</definedName>
    <definedName name="_xlnm.Print_Area">#REF!</definedName>
    <definedName name="_xlnm.Print_Titles" localSheetId="2">'DSM Expenditures'!$A:$A</definedName>
    <definedName name="PROPOSED" localSheetId="0">'Accounting Report'!#REF!</definedName>
    <definedName name="PROPOSED" localSheetId="2">#REF!</definedName>
    <definedName name="PROPOSED">#REF!</definedName>
    <definedName name="ProRate1" localSheetId="0">'Accounting Report'!#REF!</definedName>
    <definedName name="ProRate1" localSheetId="2">#REF!</definedName>
    <definedName name="ProRate1">#REF!</definedName>
    <definedName name="PSATable" localSheetId="0">#REF!</definedName>
    <definedName name="PSATable">#REF!</definedName>
    <definedName name="PTABLES" localSheetId="0">'Accounting Report'!#REF!</definedName>
    <definedName name="PTABLES" localSheetId="2">#REF!</definedName>
    <definedName name="PTABLES">#REF!</definedName>
    <definedName name="PTDMOD" localSheetId="0">'Accounting Report'!#REF!</definedName>
    <definedName name="PTDMOD" localSheetId="2">#REF!</definedName>
    <definedName name="PTDMOD">#REF!</definedName>
    <definedName name="PTDROLL" localSheetId="0">'Accounting Report'!#REF!</definedName>
    <definedName name="PTDROLL" localSheetId="2">#REF!</definedName>
    <definedName name="PTDROLL">#REF!</definedName>
    <definedName name="PTMOD" localSheetId="0">#REF!</definedName>
    <definedName name="PTMOD">#REF!</definedName>
    <definedName name="PTROLL" localSheetId="0">#REF!</definedName>
    <definedName name="PTROLL">#REF!</definedName>
    <definedName name="Purchases" localSheetId="0">#REF!</definedName>
    <definedName name="Purchases">#REF!</definedName>
    <definedName name="PWORKBACK" localSheetId="0">'Accounting Report'!#REF!</definedName>
    <definedName name="PWORKBACK" localSheetId="2">#REF!</definedName>
    <definedName name="PWORKBACK">#REF!</definedName>
    <definedName name="QFs" localSheetId="0">#REF!</definedName>
    <definedName name="QFs">#REF!</definedName>
    <definedName name="Query1" localSheetId="0">'Accounting Report'!#REF!</definedName>
    <definedName name="Query1" localSheetId="2">#REF!</definedName>
    <definedName name="Query1">#REF!</definedName>
    <definedName name="RateCd" localSheetId="0">'Accounting Report'!#REF!</definedName>
    <definedName name="RateCd" localSheetId="2">#REF!</definedName>
    <definedName name="RateCd">#REF!</definedName>
    <definedName name="Rates" localSheetId="0">'Accounting Report'!#REF!</definedName>
    <definedName name="Rates" localSheetId="2">#REF!</definedName>
    <definedName name="Rates">#REF!</definedName>
    <definedName name="RC_ADJ" localSheetId="0">#REF!</definedName>
    <definedName name="RC_ADJ">#REF!</definedName>
    <definedName name="RESADJ" localSheetId="0">#REF!</definedName>
    <definedName name="RESADJ">#REF!</definedName>
    <definedName name="RESIDENTIAL" localSheetId="0">#REF!</definedName>
    <definedName name="RESIDENTIAL">#REF!</definedName>
    <definedName name="ResourceSupplier" localSheetId="0">#REF!</definedName>
    <definedName name="ResourceSupplier">#REF!</definedName>
    <definedName name="retail" localSheetId="0" hidden="1">{#N/A,#N/A,FALSE,"Loans";#N/A,#N/A,FALSE,"Program Costs";#N/A,#N/A,FALSE,"Measures";#N/A,#N/A,FALSE,"Net Lost Rev";#N/A,#N/A,FALSE,"Incentive"}</definedName>
    <definedName name="retail" localSheetId="2" hidden="1">{#N/A,#N/A,FALSE,"Loans";#N/A,#N/A,FALSE,"Program Costs";#N/A,#N/A,FALSE,"Measures";#N/A,#N/A,FALSE,"Net Lost Rev";#N/A,#N/A,FALSE,"Incentive"}</definedName>
    <definedName name="retail" localSheetId="3" hidden="1">{#N/A,#N/A,FALSE,"Loans";#N/A,#N/A,FALSE,"Program Costs";#N/A,#N/A,FALSE,"Measures";#N/A,#N/A,FALSE,"Net Lost Rev";#N/A,#N/A,FALSE,"Incentive"}</definedName>
    <definedName name="retail" hidden="1">{#N/A,#N/A,FALSE,"Loans";#N/A,#N/A,FALSE,"Program Costs";#N/A,#N/A,FALSE,"Measures";#N/A,#N/A,FALSE,"Net Lost Rev";#N/A,#N/A,FALSE,"Incentive"}</definedName>
    <definedName name="retail_CC" localSheetId="0" hidden="1">{#N/A,#N/A,FALSE,"Loans";#N/A,#N/A,FALSE,"Program Costs";#N/A,#N/A,FALSE,"Measures";#N/A,#N/A,FALSE,"Net Lost Rev";#N/A,#N/A,FALSE,"Incentive"}</definedName>
    <definedName name="retail_CC" localSheetId="2" hidden="1">{#N/A,#N/A,FALSE,"Loans";#N/A,#N/A,FALSE,"Program Costs";#N/A,#N/A,FALSE,"Measures";#N/A,#N/A,FALSE,"Net Lost Rev";#N/A,#N/A,FALSE,"Incentive"}</definedName>
    <definedName name="retail_CC" localSheetId="3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0" hidden="1">{#N/A,#N/A,FALSE,"Loans";#N/A,#N/A,FALSE,"Program Costs";#N/A,#N/A,FALSE,"Measures";#N/A,#N/A,FALSE,"Net Lost Rev";#N/A,#N/A,FALSE,"Incentive"}</definedName>
    <definedName name="retail_CC1" localSheetId="2" hidden="1">{#N/A,#N/A,FALSE,"Loans";#N/A,#N/A,FALSE,"Program Costs";#N/A,#N/A,FALSE,"Measures";#N/A,#N/A,FALSE,"Net Lost Rev";#N/A,#N/A,FALSE,"Incentive"}</definedName>
    <definedName name="retail_CC1" localSheetId="3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_SCHD">#REF!</definedName>
    <definedName name="RevCl" localSheetId="0">#REF!</definedName>
    <definedName name="RevCl">#REF!</definedName>
    <definedName name="RevClass" localSheetId="0">#REF!</definedName>
    <definedName name="RevClass">#REF!</definedName>
    <definedName name="Revenue_by_month_take_2" localSheetId="0">#REF!</definedName>
    <definedName name="Revenue_by_month_take_2">#REF!</definedName>
    <definedName name="revenue3" localSheetId="0">#REF!</definedName>
    <definedName name="revenue3">#REF!</definedName>
    <definedName name="RevenueCheck" localSheetId="0">#REF!</definedName>
    <definedName name="RevenueCheck">#REF!</definedName>
    <definedName name="Revenues" localSheetId="0">#REF!</definedName>
    <definedName name="Revenues">#REF!</definedName>
    <definedName name="RevenueSum">"GRID Thermal Revenue!R2C1:R4C2"</definedName>
    <definedName name="RevenueTax" localSheetId="0">#REF!</definedName>
    <definedName name="RevenueTax">#REF!</definedName>
    <definedName name="RevReqSettle" localSheetId="0">'Accounting Report'!#REF!</definedName>
    <definedName name="RevReqSettle" localSheetId="2">#REF!</definedName>
    <definedName name="RevReqSettle">#REF!</definedName>
    <definedName name="REVVSTRS" localSheetId="0">'Accounting Report'!#REF!</definedName>
    <definedName name="REVVSTRS" localSheetId="2">#REF!</definedName>
    <definedName name="REVVSTRS">#REF!</definedName>
    <definedName name="RISFORM" localSheetId="0">'Accounting Report'!#REF!</definedName>
    <definedName name="RISFORM" localSheetId="2">#REF!</definedName>
    <definedName name="RISFORM">#REF!</definedName>
    <definedName name="rng" localSheetId="0">#REF!</definedName>
    <definedName name="rng">#REF!</definedName>
    <definedName name="rrr" localSheetId="0" hidden="1">{"PRINT",#N/A,TRUE,"APPA";"PRINT",#N/A,TRUE,"APS";"PRINT",#N/A,TRUE,"BHPL";"PRINT",#N/A,TRUE,"BHPL2";"PRINT",#N/A,TRUE,"CDWR";"PRINT",#N/A,TRUE,"EWEB";"PRINT",#N/A,TRUE,"LADWP";"PRINT",#N/A,TRUE,"NEVBASE"}</definedName>
    <definedName name="rrr" localSheetId="2" hidden="1">{"PRINT",#N/A,TRUE,"APPA";"PRINT",#N/A,TRUE,"APS";"PRINT",#N/A,TRUE,"BHPL";"PRINT",#N/A,TRUE,"BHPL2";"PRINT",#N/A,TRUE,"CDWR";"PRINT",#N/A,TRUE,"EWEB";"PRINT",#N/A,TRUE,"LADWP";"PRINT",#N/A,TRUE,"NEVBASE"}</definedName>
    <definedName name="rrr" localSheetId="3" hidden="1">{"PRINT",#N/A,TRUE,"APPA";"PRINT",#N/A,TRUE,"APS";"PRINT",#N/A,TRUE,"BHPL";"PRINT",#N/A,TRUE,"BHPL2";"PRINT",#N/A,TRUE,"CDWR";"PRINT",#N/A,TRUE,"EWEB";"PRINT",#N/A,TRUE,"LADWP";"PRINT",#N/A,TRUE,"NEVBASE"}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les" localSheetId="0">#REF!</definedName>
    <definedName name="Sales">#REF!</definedName>
    <definedName name="SAPBEXrevision" hidden="1">1</definedName>
    <definedName name="SAPBEXsysID" hidden="1">"BWP"</definedName>
    <definedName name="SAPBEXwbID" hidden="1">"44KU92Q9LH2VK4DK86GZ93AXN"</definedName>
    <definedName name="Sch25Split" localSheetId="0">#REF!</definedName>
    <definedName name="Sch25Split">#REF!</definedName>
    <definedName name="SCH33CUSTS" localSheetId="0">'Accounting Report'!#REF!</definedName>
    <definedName name="SCH33CUSTS" localSheetId="2">#REF!</definedName>
    <definedName name="SCH33CUSTS">#REF!</definedName>
    <definedName name="SCH48ADJ" localSheetId="0">'Accounting Report'!#REF!</definedName>
    <definedName name="SCH48ADJ" localSheetId="2">#REF!</definedName>
    <definedName name="SCH48ADJ">#REF!</definedName>
    <definedName name="SCH98NOR" localSheetId="0">'Accounting Report'!#REF!</definedName>
    <definedName name="SCH98NOR" localSheetId="2">#REF!</definedName>
    <definedName name="SCH98NOR">#REF!</definedName>
    <definedName name="SCHED47" localSheetId="0">#REF!</definedName>
    <definedName name="SCHED47">#REF!</definedName>
    <definedName name="Schedule" localSheetId="0">#REF!</definedName>
    <definedName name="Schedule">#REF!</definedName>
    <definedName name="se" localSheetId="0">'Accounting Report'!#REF!</definedName>
    <definedName name="se" localSheetId="2">#REF!</definedName>
    <definedName name="se">#REF!</definedName>
    <definedName name="SECOND" localSheetId="0">#REF!</definedName>
    <definedName name="SECOND" localSheetId="2">#REF!</definedName>
    <definedName name="SECOND">#REF!</definedName>
    <definedName name="SEP" localSheetId="0">'Accounting Report'!#REF!</definedName>
    <definedName name="SEP" localSheetId="2">#REF!</definedName>
    <definedName name="SEP">#REF!</definedName>
    <definedName name="SEPT" localSheetId="0">'Accounting Report'!#REF!</definedName>
    <definedName name="SEPT" localSheetId="2">#REF!</definedName>
    <definedName name="SEPT">#REF!</definedName>
    <definedName name="September_2001_305_Detail" localSheetId="0">'Accounting Report'!#REF!</definedName>
    <definedName name="September_2001_305_Detail">#REF!</definedName>
    <definedName name="SERVICES_3" localSheetId="0">#REF!</definedName>
    <definedName name="SERVICES_3">#REF!</definedName>
    <definedName name="sg" localSheetId="0">#REF!</definedName>
    <definedName name="sg">#REF!</definedName>
    <definedName name="shapefactortable" localSheetId="0">#REF!</definedName>
    <definedName name="shapefactortable">#REF!</definedName>
    <definedName name="shit" localSheetId="0" hidden="1">{"PRINT",#N/A,TRUE,"APPA";"PRINT",#N/A,TRUE,"APS";"PRINT",#N/A,TRUE,"BHPL";"PRINT",#N/A,TRUE,"BHPL2";"PRINT",#N/A,TRUE,"CDWR";"PRINT",#N/A,TRUE,"EWEB";"PRINT",#N/A,TRUE,"LADWP";"PRINT",#N/A,TRUE,"NEVBASE"}</definedName>
    <definedName name="shit" localSheetId="2" hidden="1">{"PRINT",#N/A,TRUE,"APPA";"PRINT",#N/A,TRUE,"APS";"PRINT",#N/A,TRUE,"BHPL";"PRINT",#N/A,TRUE,"BHPL2";"PRINT",#N/A,TRUE,"CDWR";"PRINT",#N/A,TRUE,"EWEB";"PRINT",#N/A,TRUE,"LADWP";"PRINT",#N/A,TRUE,"NEVBASE"}</definedName>
    <definedName name="shit" localSheetId="3" hidden="1">{"PRINT",#N/A,TRUE,"APPA";"PRINT",#N/A,TRUE,"APS";"PRINT",#N/A,TRUE,"BHPL";"PRINT",#N/A,TRUE,"BHPL2";"PRINT",#N/A,TRUE,"CDWR";"PRINT",#N/A,TRUE,"EWEB";"PRINT",#N/A,TRUE,"LADWP";"PRINT",#N/A,TRUE,"NEVBASE"}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 localSheetId="0">#REF!</definedName>
    <definedName name="SIT">#REF!</definedName>
    <definedName name="SITRate" localSheetId="0">#REF!</definedName>
    <definedName name="SITRate">#REF!</definedName>
    <definedName name="SpecMaint" localSheetId="0" hidden="1">{#N/A,#N/A,FALSE,"Summary";#N/A,#N/A,FALSE,"SmPlants";#N/A,#N/A,FALSE,"Utah";#N/A,#N/A,FALSE,"Idaho";#N/A,#N/A,FALSE,"Lewis River";#N/A,#N/A,FALSE,"NrthUmpq";#N/A,#N/A,FALSE,"KlamRog"}</definedName>
    <definedName name="SpecMaint" localSheetId="2" hidden="1">{#N/A,#N/A,FALSE,"Summary";#N/A,#N/A,FALSE,"SmPlants";#N/A,#N/A,FALSE,"Utah";#N/A,#N/A,FALSE,"Idaho";#N/A,#N/A,FALSE,"Lewis River";#N/A,#N/A,FALSE,"NrthUmpq";#N/A,#N/A,FALSE,"KlamRog"}</definedName>
    <definedName name="SpecMaint" localSheetId="3" hidden="1">{#N/A,#N/A,FALSE,"Summary";#N/A,#N/A,FALSE,"SmPlants";#N/A,#N/A,FALSE,"Utah";#N/A,#N/A,FALSE,"Idaho";#N/A,#N/A,FALSE,"Lewis River";#N/A,#N/A,FALSE,"NrthUmpq";#N/A,#N/A,FALSE,"KlamRog"}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localSheetId="0" hidden="1">{#N/A,#N/A,FALSE,"Actual";#N/A,#N/A,FALSE,"Normalized";#N/A,#N/A,FALSE,"Electric Actual";#N/A,#N/A,FALSE,"Electric Normalized"}</definedName>
    <definedName name="spippw" localSheetId="2" hidden="1">{#N/A,#N/A,FALSE,"Actual";#N/A,#N/A,FALSE,"Normalized";#N/A,#N/A,FALSE,"Electric Actual";#N/A,#N/A,FALSE,"Electric Normalized"}</definedName>
    <definedName name="spippw" localSheetId="3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PWS_WBID">"12F19027-1C25-43D5-BF1F-44D7E5A374C0"</definedName>
    <definedName name="ss" localSheetId="0" hidden="1">{"PRINT",#N/A,TRUE,"APPA";"PRINT",#N/A,TRUE,"APS";"PRINT",#N/A,TRUE,"BHPL";"PRINT",#N/A,TRUE,"BHPL2";"PRINT",#N/A,TRUE,"CDWR";"PRINT",#N/A,TRUE,"EWEB";"PRINT",#N/A,TRUE,"LADWP";"PRINT",#N/A,TRUE,"NEVBASE"}</definedName>
    <definedName name="ss" localSheetId="2" hidden="1">{"PRINT",#N/A,TRUE,"APPA";"PRINT",#N/A,TRUE,"APS";"PRINT",#N/A,TRUE,"BHPL";"PRINT",#N/A,TRUE,"BHPL2";"PRINT",#N/A,TRUE,"CDWR";"PRINT",#N/A,TRUE,"EWEB";"PRINT",#N/A,TRUE,"LADWP";"PRINT",#N/A,TRUE,"NEVBASE"}</definedName>
    <definedName name="ss" localSheetId="3" hidden="1">{"PRINT",#N/A,TRUE,"APPA";"PRINT",#N/A,TRUE,"APS";"PRINT",#N/A,TRUE,"BHPL";"PRINT",#N/A,TRUE,"BHPL2";"PRINT",#N/A,TRUE,"CDWR";"PRINT",#N/A,TRUE,"EWEB";"PRINT",#N/A,TRUE,"LADWP";"PRINT",#N/A,TRUE,"NEVBASE"}</definedName>
    <definedName name="ss" hidden="1">{"PRINT",#N/A,TRUE,"APPA";"PRINT",#N/A,TRUE,"APS";"PRINT",#N/A,TRUE,"BHPL";"PRINT",#N/A,TRUE,"BHPL2";"PRINT",#N/A,TRUE,"CDWR";"PRINT",#N/A,TRUE,"EWEB";"PRINT",#N/A,TRUE,"LADWP";"PRINT",#N/A,TRUE,"NEVBASE"}</definedName>
    <definedName name="ST_Bottom1" localSheetId="0">#REF!</definedName>
    <definedName name="ST_Bottom1">#REF!</definedName>
    <definedName name="ST_Top1" localSheetId="0">#REF!</definedName>
    <definedName name="ST_Top1">#REF!</definedName>
    <definedName name="ST_Top2" localSheetId="0">#REF!</definedName>
    <definedName name="ST_Top2">#REF!</definedName>
    <definedName name="ST_Top3" localSheetId="0">'Accounting Report'!#REF!</definedName>
    <definedName name="ST_Top3" localSheetId="2">#REF!</definedName>
    <definedName name="ST_Top3">#REF!</definedName>
    <definedName name="standard1" localSheetId="0" hidden="1">{"YTD-Total",#N/A,FALSE,"Provision"}</definedName>
    <definedName name="standard1" localSheetId="2" hidden="1">{"YTD-Total",#N/A,FALSE,"Provision"}</definedName>
    <definedName name="standard1" localSheetId="3" hidden="1">{"YTD-Total",#N/A,FALSE,"Provision"}</definedName>
    <definedName name="standard1" hidden="1">{"YTD-Total",#N/A,FALSE,"Provision"}</definedName>
    <definedName name="START" localSheetId="0">#REF!</definedName>
    <definedName name="START">#REF!</definedName>
    <definedName name="startmonth" localSheetId="0">#REF!</definedName>
    <definedName name="startmonth">#REF!</definedName>
    <definedName name="startmonth1" localSheetId="0">#REF!</definedName>
    <definedName name="startmonth1">#REF!</definedName>
    <definedName name="startmonth10" localSheetId="0">#REF!</definedName>
    <definedName name="startmonth10">#REF!</definedName>
    <definedName name="startmonth2" localSheetId="0">#REF!</definedName>
    <definedName name="startmonth2">#REF!</definedName>
    <definedName name="startmonth3" localSheetId="0">#REF!</definedName>
    <definedName name="startmonth3">#REF!</definedName>
    <definedName name="startmonth4" localSheetId="0">#REF!</definedName>
    <definedName name="startmonth4">#REF!</definedName>
    <definedName name="startmonth5" localSheetId="0">#REF!</definedName>
    <definedName name="startmonth5">#REF!</definedName>
    <definedName name="startmonth6" localSheetId="0">#REF!</definedName>
    <definedName name="startmonth6">#REF!</definedName>
    <definedName name="startmonth7" localSheetId="0">#REF!</definedName>
    <definedName name="startmonth7">#REF!</definedName>
    <definedName name="startmonth8" localSheetId="0">#REF!</definedName>
    <definedName name="startmonth8">#REF!</definedName>
    <definedName name="startmonth9" localSheetId="0">#REF!</definedName>
    <definedName name="startmonth9">#REF!</definedName>
    <definedName name="State" localSheetId="0">#REF!</definedName>
    <definedName name="State">#REF!</definedName>
    <definedName name="Storage" localSheetId="0">#REF!</definedName>
    <definedName name="Storage">#REF!</definedName>
    <definedName name="SUM_TAB1" localSheetId="0">'Accounting Report'!#REF!</definedName>
    <definedName name="SUM_TAB1" localSheetId="2">#REF!</definedName>
    <definedName name="SUM_TAB1">#REF!</definedName>
    <definedName name="SUM_TAB2" localSheetId="0">'Accounting Report'!#REF!</definedName>
    <definedName name="SUM_TAB2" localSheetId="2">#REF!</definedName>
    <definedName name="SUM_TAB2">#REF!</definedName>
    <definedName name="SUM_TAB3" localSheetId="0">'Accounting Report'!#REF!</definedName>
    <definedName name="SUM_TAB3" localSheetId="2">#REF!</definedName>
    <definedName name="SUM_TAB3">#REF!</definedName>
    <definedName name="T1_Print" localSheetId="0">#REF!</definedName>
    <definedName name="T1_Print">#REF!</definedName>
    <definedName name="T2_Print" localSheetId="0">#REF!</definedName>
    <definedName name="T2_Print">#REF!</definedName>
    <definedName name="T3_Print" localSheetId="0">#REF!</definedName>
    <definedName name="T3_Print">#REF!</definedName>
    <definedName name="TABLE_1" localSheetId="0">#REF!</definedName>
    <definedName name="TABLE_1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4_A" localSheetId="0">#REF!</definedName>
    <definedName name="TABLE_4_A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" localSheetId="0">#REF!</definedName>
    <definedName name="TABLEB">#REF!</definedName>
    <definedName name="TABLEC" localSheetId="0">#REF!</definedName>
    <definedName name="TABLEC">#REF!</definedName>
    <definedName name="TABLEONE" localSheetId="0">#REF!</definedName>
    <definedName name="TABLEONE">#REF!</definedName>
    <definedName name="TargetInc" localSheetId="0">#REF!</definedName>
    <definedName name="TargetInc">#REF!</definedName>
    <definedName name="Targetror" localSheetId="0">#REF!</definedName>
    <definedName name="Targetror">#REF!</definedName>
    <definedName name="TargetROR1" localSheetId="0">#REF!</definedName>
    <definedName name="TargetROR1">#REF!</definedName>
    <definedName name="TDMOD" localSheetId="0">'Accounting Report'!#REF!</definedName>
    <definedName name="TDMOD" localSheetId="2">#REF!</definedName>
    <definedName name="TDMOD">#REF!</definedName>
    <definedName name="TDROLL" localSheetId="0">'Accounting Report'!#REF!</definedName>
    <definedName name="TDROLL" localSheetId="2">#REF!</definedName>
    <definedName name="TDROLL">#REF!</definedName>
    <definedName name="TEMPADJ" localSheetId="0">'Accounting Report'!#REF!</definedName>
    <definedName name="TEMPADJ" localSheetId="2">#REF!</definedName>
    <definedName name="TEMPADJ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Period" localSheetId="0">#REF!</definedName>
    <definedName name="TestPeriod">#REF!</definedName>
    <definedName name="Top" localSheetId="0">'Accounting Report'!#REF!</definedName>
    <definedName name="Top" localSheetId="2">#REF!</definedName>
    <definedName name="Top">#REF!</definedName>
    <definedName name="TotalRateBase" localSheetId="0">#REF!</definedName>
    <definedName name="TotalRateBase">#REF!</definedName>
    <definedName name="TotTaxRate" localSheetId="0">#REF!</definedName>
    <definedName name="TotTaxRate">#REF!</definedName>
    <definedName name="TRANSM_2" localSheetId="0">#REF!:#REF!</definedName>
    <definedName name="TRANSM_2">#REF!:#REF!</definedName>
    <definedName name="UAACT115S" localSheetId="0">#REF!</definedName>
    <definedName name="UAACT115S" localSheetId="2">#REF!</definedName>
    <definedName name="UAACT115S">#REF!</definedName>
    <definedName name="UAACT550SGW" localSheetId="0">#REF!</definedName>
    <definedName name="UAACT550SGW">#REF!</definedName>
    <definedName name="UAACT554SGW" localSheetId="0">#REF!</definedName>
    <definedName name="UAACT554SGW">#REF!</definedName>
    <definedName name="UAcct103" localSheetId="0">#REF!</definedName>
    <definedName name="UAcct103">#REF!</definedName>
    <definedName name="UAcct105Dnpg" localSheetId="0">#REF!</definedName>
    <definedName name="UAcct105Dnpg">#REF!</definedName>
    <definedName name="UAcct105S" localSheetId="0">#REF!</definedName>
    <definedName name="UAcct105S">#REF!</definedName>
    <definedName name="UAcct105Seu" localSheetId="0">#REF!</definedName>
    <definedName name="UAcct105Seu">#REF!</definedName>
    <definedName name="UAcct105SGG" localSheetId="0">#REF!</definedName>
    <definedName name="UAcct105SGG">#REF!</definedName>
    <definedName name="UAcct105SGP1" localSheetId="0">#REF!</definedName>
    <definedName name="UAcct105SGP1">#REF!</definedName>
    <definedName name="UAcct105SGP2" localSheetId="0">#REF!</definedName>
    <definedName name="UAcct105SGP2">#REF!</definedName>
    <definedName name="UAcct105SGT" localSheetId="0">#REF!</definedName>
    <definedName name="UAcct105SGT">#REF!</definedName>
    <definedName name="UAcct105Snppo" localSheetId="0">#REF!</definedName>
    <definedName name="UAcct105Snppo">#REF!</definedName>
    <definedName name="UAcct105Snpps" localSheetId="0">#REF!</definedName>
    <definedName name="UAcct105Snpps">#REF!</definedName>
    <definedName name="UAcct105Snpt" localSheetId="0">#REF!</definedName>
    <definedName name="UAcct105Snpt">#REF!</definedName>
    <definedName name="UAcct1081390" localSheetId="0">#REF!</definedName>
    <definedName name="UAcct1081390">#REF!</definedName>
    <definedName name="UAcct1081390Rcl" localSheetId="0">#REF!</definedName>
    <definedName name="UAcct1081390Rcl">#REF!</definedName>
    <definedName name="UAcct1081390Sou" localSheetId="0">#REF!</definedName>
    <definedName name="UAcct1081390Sou">#REF!</definedName>
    <definedName name="UAcct1081399" localSheetId="0">#REF!</definedName>
    <definedName name="UAcct1081399">#REF!</definedName>
    <definedName name="UAcct1081399Rcl" localSheetId="0">#REF!</definedName>
    <definedName name="UAcct1081399Rcl">#REF!</definedName>
    <definedName name="UAcct1081399S" localSheetId="0">#REF!</definedName>
    <definedName name="UAcct1081399S">#REF!</definedName>
    <definedName name="UAcct1081399Sep" localSheetId="0">#REF!</definedName>
    <definedName name="UAcct1081399Sep">#REF!</definedName>
    <definedName name="UAcct108360" localSheetId="0">#REF!</definedName>
    <definedName name="UAcct108360">#REF!</definedName>
    <definedName name="UAcct108361" localSheetId="0">#REF!</definedName>
    <definedName name="UAcct108361">#REF!</definedName>
    <definedName name="UAcct108362" localSheetId="0">#REF!</definedName>
    <definedName name="UAcct108362">#REF!</definedName>
    <definedName name="UAcct108364" localSheetId="0">#REF!</definedName>
    <definedName name="UAcct108364">#REF!</definedName>
    <definedName name="UAcct108365" localSheetId="0">#REF!</definedName>
    <definedName name="UAcct108365">#REF!</definedName>
    <definedName name="UAcct108366" localSheetId="0">#REF!</definedName>
    <definedName name="UAcct108366">#REF!</definedName>
    <definedName name="UAcct108367" localSheetId="0">#REF!</definedName>
    <definedName name="UAcct108367">#REF!</definedName>
    <definedName name="UAcct108368" localSheetId="0">#REF!</definedName>
    <definedName name="UAcct108368">#REF!</definedName>
    <definedName name="UAcct108369" localSheetId="0">#REF!</definedName>
    <definedName name="UAcct108369">#REF!</definedName>
    <definedName name="UAcct108370" localSheetId="0">#REF!</definedName>
    <definedName name="UAcct108370">#REF!</definedName>
    <definedName name="UAcct108371" localSheetId="0">#REF!</definedName>
    <definedName name="UAcct108371">#REF!</definedName>
    <definedName name="UAcct108372" localSheetId="0">#REF!</definedName>
    <definedName name="UAcct108372">#REF!</definedName>
    <definedName name="UAcct108373" localSheetId="0">#REF!</definedName>
    <definedName name="UAcct108373">#REF!</definedName>
    <definedName name="UAcct108D" localSheetId="0">#REF!</definedName>
    <definedName name="UAcct108D">#REF!</definedName>
    <definedName name="UAcct108D00" localSheetId="0">#REF!</definedName>
    <definedName name="UAcct108D00">#REF!</definedName>
    <definedName name="UAcct108Ds" localSheetId="0">#REF!</definedName>
    <definedName name="UAcct108Ds">#REF!</definedName>
    <definedName name="UAcct108Ep" localSheetId="0">#REF!</definedName>
    <definedName name="UAcct108Ep">#REF!</definedName>
    <definedName name="UAcct108Epsgp" localSheetId="0">#REF!</definedName>
    <definedName name="UAcct108Epsgp">#REF!</definedName>
    <definedName name="UAcct108Gpcn" localSheetId="0">#REF!</definedName>
    <definedName name="UAcct108Gpcn">#REF!</definedName>
    <definedName name="UAcct108Gps" localSheetId="0">#REF!</definedName>
    <definedName name="UAcct108Gps">#REF!</definedName>
    <definedName name="UAcct108Gpse" localSheetId="0">#REF!</definedName>
    <definedName name="UAcct108Gpse">#REF!</definedName>
    <definedName name="UAcct108Gpsg" localSheetId="0">#REF!</definedName>
    <definedName name="UAcct108Gpsg">#REF!</definedName>
    <definedName name="UAcct108Gpsgp" localSheetId="0">#REF!</definedName>
    <definedName name="UAcct108Gpsgp">#REF!</definedName>
    <definedName name="UAcct108Gpsgu" localSheetId="0">#REF!</definedName>
    <definedName name="UAcct108Gpsgu">#REF!</definedName>
    <definedName name="UAcct108Gpso" localSheetId="0">#REF!</definedName>
    <definedName name="UAcct108Gpso">#REF!</definedName>
    <definedName name="UACCT108GPSSGCH" localSheetId="0">#REF!</definedName>
    <definedName name="UACCT108GPSSGCH">#REF!</definedName>
    <definedName name="UACCT108GPSSGCT" localSheetId="0">#REF!</definedName>
    <definedName name="UACCT108GPSSGCT">#REF!</definedName>
    <definedName name="UAcct108Hp" localSheetId="0">#REF!</definedName>
    <definedName name="UAcct108Hp">#REF!</definedName>
    <definedName name="UAcct108Hpdgu" localSheetId="0">#REF!</definedName>
    <definedName name="UAcct108Hpdgu">#REF!</definedName>
    <definedName name="UAcct108Mp" localSheetId="0">#REF!</definedName>
    <definedName name="UAcct108Mp">#REF!</definedName>
    <definedName name="UAcct108Np" localSheetId="0">#REF!</definedName>
    <definedName name="UAcct108Np">#REF!</definedName>
    <definedName name="UAcct108Npdgu" localSheetId="0">#REF!</definedName>
    <definedName name="UAcct108Npdgu">#REF!</definedName>
    <definedName name="UAcct108Npsgu" localSheetId="0">#REF!</definedName>
    <definedName name="UAcct108Npsgu">#REF!</definedName>
    <definedName name="UACCT108NPSSCCT" localSheetId="0">#REF!</definedName>
    <definedName name="UACCT108NPSSCCT">#REF!</definedName>
    <definedName name="UAcct108Op" localSheetId="0">#REF!</definedName>
    <definedName name="UAcct108Op">#REF!</definedName>
    <definedName name="UAcct108OpSGW" localSheetId="0">#REF!</definedName>
    <definedName name="UAcct108OpSGW">#REF!</definedName>
    <definedName name="UACCT108OPSSCCT" localSheetId="0">#REF!</definedName>
    <definedName name="UACCT108OPSSCCT">#REF!</definedName>
    <definedName name="UAcct108OPSSGCT" localSheetId="0">#REF!</definedName>
    <definedName name="UAcct108OPSSGCT">#REF!</definedName>
    <definedName name="UAcct108Sp" localSheetId="0">#REF!</definedName>
    <definedName name="UAcct108Sp">#REF!</definedName>
    <definedName name="UAcct108Spdgp" localSheetId="0">#REF!</definedName>
    <definedName name="UAcct108Spdgp">#REF!</definedName>
    <definedName name="UAcct108Spdgu" localSheetId="0">#REF!</definedName>
    <definedName name="UAcct108Spdgu">#REF!</definedName>
    <definedName name="UAcct108Spsgp" localSheetId="0">#REF!</definedName>
    <definedName name="UAcct108Spsgp">#REF!</definedName>
    <definedName name="UACCT108SPSSGCH" localSheetId="0">#REF!</definedName>
    <definedName name="UACCT108SPSSGCH">#REF!</definedName>
    <definedName name="UACCT108SSGCH" localSheetId="0">#REF!</definedName>
    <definedName name="UACCT108SSGCH">#REF!</definedName>
    <definedName name="UACCT108SSGCT" localSheetId="0">#REF!</definedName>
    <definedName name="UACCT108SSGCT">#REF!</definedName>
    <definedName name="UAcct108Tp" localSheetId="0">#REF!</definedName>
    <definedName name="UAcct108Tp">#REF!</definedName>
    <definedName name="UACCT111390" localSheetId="0">#REF!</definedName>
    <definedName name="UACCT111390">#REF!</definedName>
    <definedName name="UAcct111Clg" localSheetId="0">#REF!</definedName>
    <definedName name="UAcct111Clg">#REF!</definedName>
    <definedName name="UAcct111Clgcn" localSheetId="0">#REF!</definedName>
    <definedName name="UAcct111Clgcn">#REF!</definedName>
    <definedName name="UAcct111Clgsop" localSheetId="0">#REF!</definedName>
    <definedName name="UAcct111Clgsop">#REF!</definedName>
    <definedName name="UAcct111Clgsou" localSheetId="0">#REF!</definedName>
    <definedName name="UAcct111Clgsou">#REF!</definedName>
    <definedName name="UAcct111Clh" localSheetId="0">#REF!</definedName>
    <definedName name="UAcct111Clh">#REF!</definedName>
    <definedName name="UAcct111Clhdgu" localSheetId="0">#REF!</definedName>
    <definedName name="UAcct111Clhdgu">#REF!</definedName>
    <definedName name="UAcct111Cls" localSheetId="0">#REF!</definedName>
    <definedName name="UAcct111Cls">#REF!</definedName>
    <definedName name="UAcct111Ipcn" localSheetId="0">#REF!</definedName>
    <definedName name="UAcct111Ipcn">#REF!</definedName>
    <definedName name="UAcct111Ips" localSheetId="0">#REF!</definedName>
    <definedName name="UAcct111Ips">#REF!</definedName>
    <definedName name="UAcct111Ipse" localSheetId="0">#REF!</definedName>
    <definedName name="UAcct111Ipse">#REF!</definedName>
    <definedName name="UAcct111Ipsg" localSheetId="0">#REF!</definedName>
    <definedName name="UAcct111Ipsg">#REF!</definedName>
    <definedName name="UAcct111Ipsgp" localSheetId="0">#REF!</definedName>
    <definedName name="UAcct111Ipsgp">#REF!</definedName>
    <definedName name="UAcct111Ipsgu" localSheetId="0">#REF!</definedName>
    <definedName name="UAcct111Ipsgu">#REF!</definedName>
    <definedName name="UAcct111Ipso" localSheetId="0">#REF!</definedName>
    <definedName name="UAcct111Ipso">#REF!</definedName>
    <definedName name="UACCT111IPSSGCH" localSheetId="0">#REF!</definedName>
    <definedName name="UACCT111IPSSGCH">#REF!</definedName>
    <definedName name="UACCT111IPSSGCT" localSheetId="0">#REF!</definedName>
    <definedName name="UACCT111IPSSGCT">#REF!</definedName>
    <definedName name="UAcct114" localSheetId="0">#REF!</definedName>
    <definedName name="UAcct114">#REF!</definedName>
    <definedName name="UAcct114Dgp" localSheetId="0">#REF!</definedName>
    <definedName name="UAcct114Dgp">#REF!</definedName>
    <definedName name="UACCT115" localSheetId="0">#REF!</definedName>
    <definedName name="UACCT115">#REF!</definedName>
    <definedName name="UACCT115DGP" localSheetId="0">#REF!</definedName>
    <definedName name="UACCT115DGP">#REF!</definedName>
    <definedName name="UACCT115SG" localSheetId="0">#REF!</definedName>
    <definedName name="UACCT115SG">#REF!</definedName>
    <definedName name="UAcct120" localSheetId="0">#REF!</definedName>
    <definedName name="UAcct120">#REF!</definedName>
    <definedName name="UAcct124" localSheetId="0">#REF!</definedName>
    <definedName name="UAcct124">#REF!</definedName>
    <definedName name="UAcct141" localSheetId="0">#REF!</definedName>
    <definedName name="UAcct141">#REF!</definedName>
    <definedName name="UAcct151" localSheetId="0">#REF!</definedName>
    <definedName name="UAcct151">#REF!</definedName>
    <definedName name="UAcct151Se" localSheetId="0">#REF!</definedName>
    <definedName name="UAcct151Se">#REF!</definedName>
    <definedName name="UACCT151SSECH" localSheetId="0">#REF!</definedName>
    <definedName name="UACCT151SSECH">#REF!</definedName>
    <definedName name="UACCT151SSECT" localSheetId="0">#REF!</definedName>
    <definedName name="UACCT151SSECT">#REF!</definedName>
    <definedName name="UAcct154" localSheetId="0">#REF!</definedName>
    <definedName name="UAcct154">#REF!</definedName>
    <definedName name="UAcct154Sg" localSheetId="0">#REF!</definedName>
    <definedName name="UAcct154Sg">#REF!</definedName>
    <definedName name="UAcct154Sg2" localSheetId="0">#REF!</definedName>
    <definedName name="UAcct154Sg2">#REF!</definedName>
    <definedName name="UACCT154SSGCH" localSheetId="0">#REF!</definedName>
    <definedName name="UACCT154SSGCH">#REF!</definedName>
    <definedName name="uacct154ssgct" localSheetId="0">#REF!</definedName>
    <definedName name="uacct154ssgct">#REF!</definedName>
    <definedName name="UAcct163" localSheetId="0">#REF!</definedName>
    <definedName name="UAcct163">#REF!</definedName>
    <definedName name="UAcct165" localSheetId="0">#REF!</definedName>
    <definedName name="UAcct165">#REF!</definedName>
    <definedName name="UAcct165Gps" localSheetId="0">#REF!</definedName>
    <definedName name="UAcct165Gps">#REF!</definedName>
    <definedName name="UAcct165Se" localSheetId="0">#REF!</definedName>
    <definedName name="UAcct165Se">#REF!</definedName>
    <definedName name="UAcct182" localSheetId="0">#REF!</definedName>
    <definedName name="UAcct182">#REF!</definedName>
    <definedName name="UAcct18222" localSheetId="0">#REF!</definedName>
    <definedName name="UAcct18222">#REF!</definedName>
    <definedName name="UAcct182M" localSheetId="0">#REF!</definedName>
    <definedName name="UAcct182M">#REF!</definedName>
    <definedName name="UACCT182MSGCT" localSheetId="0">#REF!</definedName>
    <definedName name="UACCT182MSGCT">#REF!</definedName>
    <definedName name="UAcct182MSSGCH" localSheetId="0">#REF!</definedName>
    <definedName name="UAcct182MSSGCH">#REF!</definedName>
    <definedName name="UAcct182MSSGCT" localSheetId="0">#REF!</definedName>
    <definedName name="UAcct182MSSGCT">#REF!</definedName>
    <definedName name="UAcct186" localSheetId="0">#REF!</definedName>
    <definedName name="UAcct186">#REF!</definedName>
    <definedName name="UAcct1869" localSheetId="0">#REF!</definedName>
    <definedName name="UAcct1869">#REF!</definedName>
    <definedName name="UAcct186M" localSheetId="0">#REF!</definedName>
    <definedName name="UAcct186M">#REF!</definedName>
    <definedName name="UAcct186Mse" localSheetId="0">#REF!</definedName>
    <definedName name="UAcct186Mse">#REF!</definedName>
    <definedName name="UAcct186Msg" localSheetId="0">#REF!</definedName>
    <definedName name="UAcct186Msg">#REF!</definedName>
    <definedName name="UAcct190" localSheetId="0">#REF!</definedName>
    <definedName name="UAcct190">#REF!</definedName>
    <definedName name="UAcct190Baddebt" localSheetId="0">#REF!</definedName>
    <definedName name="UAcct190Baddebt">#REF!</definedName>
    <definedName name="Uacct190CN" localSheetId="0">#REF!</definedName>
    <definedName name="Uacct190CN">#REF!</definedName>
    <definedName name="UAcct190Dop" localSheetId="0">#REF!</definedName>
    <definedName name="UAcct190Dop">#REF!</definedName>
    <definedName name="UACCT190IBT" localSheetId="0">#REF!</definedName>
    <definedName name="UACCT190IBT">#REF!</definedName>
    <definedName name="UACCT190SSGCT" localSheetId="0">#REF!</definedName>
    <definedName name="UACCT190SSGCT">#REF!</definedName>
    <definedName name="UAcct2281" localSheetId="0">#REF!</definedName>
    <definedName name="UAcct2281">#REF!</definedName>
    <definedName name="UAcct2282" localSheetId="0">#REF!</definedName>
    <definedName name="UAcct2282">#REF!</definedName>
    <definedName name="UAcct2283" localSheetId="0">#REF!</definedName>
    <definedName name="UAcct2283">#REF!</definedName>
    <definedName name="UAcct2283S" localSheetId="0">#REF!</definedName>
    <definedName name="UAcct2283S">#REF!</definedName>
    <definedName name="UAcct22841" localSheetId="0">#REF!</definedName>
    <definedName name="UAcct22841">#REF!</definedName>
    <definedName name="UACCT22841SG" localSheetId="0">#REF!</definedName>
    <definedName name="UACCT22841SG">#REF!</definedName>
    <definedName name="UAcct22842" localSheetId="0">#REF!</definedName>
    <definedName name="UAcct22842">#REF!</definedName>
    <definedName name="UAcct22842Trojd" localSheetId="0">#REF!</definedName>
    <definedName name="UAcct22842Trojd">#REF!</definedName>
    <definedName name="UAcct235" localSheetId="0">#REF!</definedName>
    <definedName name="UAcct235">#REF!</definedName>
    <definedName name="UACCT235CN" localSheetId="0">#REF!</definedName>
    <definedName name="UACCT235CN">#REF!</definedName>
    <definedName name="UAcct252" localSheetId="0">#REF!</definedName>
    <definedName name="UAcct252">#REF!</definedName>
    <definedName name="UAcct25316" localSheetId="0">#REF!</definedName>
    <definedName name="UAcct25316">#REF!</definedName>
    <definedName name="UAcct25317" localSheetId="0">#REF!</definedName>
    <definedName name="UAcct25317">#REF!</definedName>
    <definedName name="UAcct25318" localSheetId="0">#REF!</definedName>
    <definedName name="UAcct25318">#REF!</definedName>
    <definedName name="UAcct25319" localSheetId="0">#REF!</definedName>
    <definedName name="UAcct25319">#REF!</definedName>
    <definedName name="uacct25398" localSheetId="0">#REF!</definedName>
    <definedName name="uacct25398">#REF!</definedName>
    <definedName name="UACCT25398SE" localSheetId="0">#REF!</definedName>
    <definedName name="UACCT25398SE">#REF!</definedName>
    <definedName name="UAcct25399" localSheetId="0">#REF!</definedName>
    <definedName name="UAcct25399">#REF!</definedName>
    <definedName name="UACCT254" localSheetId="0">#REF!</definedName>
    <definedName name="UACCT254">#REF!</definedName>
    <definedName name="UACCT254SO" localSheetId="0">#REF!</definedName>
    <definedName name="UACCT254SO">#REF!</definedName>
    <definedName name="UAcct255" localSheetId="0">#REF!</definedName>
    <definedName name="UAcct255">#REF!</definedName>
    <definedName name="UAcct281" localSheetId="0">#REF!</definedName>
    <definedName name="UAcct281">#REF!</definedName>
    <definedName name="UAcct282" localSheetId="0">#REF!</definedName>
    <definedName name="UAcct282">#REF!</definedName>
    <definedName name="UAcct282Cn" localSheetId="0">#REF!</definedName>
    <definedName name="UAcct282Cn">#REF!</definedName>
    <definedName name="UAcct282Sgp" localSheetId="0">#REF!</definedName>
    <definedName name="UAcct282Sgp">#REF!</definedName>
    <definedName name="UAcct282So" localSheetId="0">#REF!</definedName>
    <definedName name="UAcct282So">#REF!</definedName>
    <definedName name="UAcct283" localSheetId="0">#REF!</definedName>
    <definedName name="UAcct283">#REF!</definedName>
    <definedName name="UAcct283S" localSheetId="0">#REF!</definedName>
    <definedName name="UAcct283S">#REF!</definedName>
    <definedName name="UAcct283So" localSheetId="0">#REF!</definedName>
    <definedName name="UAcct283So">#REF!</definedName>
    <definedName name="UAcct301S" localSheetId="0">#REF!</definedName>
    <definedName name="UAcct301S">#REF!</definedName>
    <definedName name="UAcct301Sg" localSheetId="0">#REF!</definedName>
    <definedName name="UAcct301Sg">#REF!</definedName>
    <definedName name="UAcct301So" localSheetId="0">#REF!</definedName>
    <definedName name="UAcct301So">#REF!</definedName>
    <definedName name="UAcct302S" localSheetId="0">#REF!</definedName>
    <definedName name="UAcct302S">#REF!</definedName>
    <definedName name="UAcct302Sg" localSheetId="0">#REF!</definedName>
    <definedName name="UAcct302Sg">#REF!</definedName>
    <definedName name="UAcct302Sgp" localSheetId="0">#REF!</definedName>
    <definedName name="UAcct302Sgp">#REF!</definedName>
    <definedName name="UAcct302Sgu" localSheetId="0">#REF!</definedName>
    <definedName name="UAcct302Sgu">#REF!</definedName>
    <definedName name="UAcct303Cn" localSheetId="0">#REF!</definedName>
    <definedName name="UAcct303Cn">#REF!</definedName>
    <definedName name="UAcct303S" localSheetId="0">#REF!</definedName>
    <definedName name="UAcct303S">#REF!</definedName>
    <definedName name="UAcct303Se" localSheetId="0">#REF!</definedName>
    <definedName name="UAcct303Se">#REF!</definedName>
    <definedName name="UAcct303Sg" localSheetId="0">#REF!</definedName>
    <definedName name="UAcct303Sg">#REF!</definedName>
    <definedName name="UAcct303Sgp" localSheetId="0">#REF!</definedName>
    <definedName name="UAcct303Sgp">#REF!</definedName>
    <definedName name="UAcct303Sgu" localSheetId="0">#REF!</definedName>
    <definedName name="UAcct303Sgu">#REF!</definedName>
    <definedName name="UAcct303So" localSheetId="0">#REF!</definedName>
    <definedName name="UAcct303So">#REF!</definedName>
    <definedName name="UACCT303SSGCH" localSheetId="0">#REF!</definedName>
    <definedName name="UACCT303SSGCH">#REF!</definedName>
    <definedName name="UACCT303SSGCT" localSheetId="0">#REF!</definedName>
    <definedName name="UACCT303SSGCT">#REF!</definedName>
    <definedName name="UAcct310" localSheetId="0">#REF!</definedName>
    <definedName name="UAcct310">#REF!</definedName>
    <definedName name="UAcct310Dgu" localSheetId="0">#REF!</definedName>
    <definedName name="UAcct310Dgu">#REF!</definedName>
    <definedName name="UAcct310JBG" localSheetId="0">#REF!</definedName>
    <definedName name="UAcct310JBG">#REF!</definedName>
    <definedName name="UAcct310sg" localSheetId="0">#REF!</definedName>
    <definedName name="UAcct310sg">#REF!</definedName>
    <definedName name="UAcct310Sgp" localSheetId="0">#REF!</definedName>
    <definedName name="UAcct310Sgp">#REF!</definedName>
    <definedName name="UACCT310SSCH" localSheetId="0">#REF!</definedName>
    <definedName name="UACCT310SSCH">#REF!</definedName>
    <definedName name="uacct310ssgch" localSheetId="0">#REF!</definedName>
    <definedName name="uacct310ssgch">#REF!</definedName>
    <definedName name="UAcct311" localSheetId="0">#REF!</definedName>
    <definedName name="UAcct311">#REF!</definedName>
    <definedName name="UAcct311Dgu" localSheetId="0">#REF!</definedName>
    <definedName name="UAcct311Dgu">#REF!</definedName>
    <definedName name="UAcct311JBG" localSheetId="0">#REF!</definedName>
    <definedName name="UAcct311JBG">#REF!</definedName>
    <definedName name="UAcct311sg" localSheetId="0">#REF!</definedName>
    <definedName name="UAcct311sg">#REF!</definedName>
    <definedName name="UACCT311SGCH" localSheetId="0">#REF!</definedName>
    <definedName name="UACCT311SGCH">#REF!</definedName>
    <definedName name="UAcct311Sgu" localSheetId="0">#REF!</definedName>
    <definedName name="UAcct311Sgu">#REF!</definedName>
    <definedName name="uacct311ssgch" localSheetId="0">#REF!</definedName>
    <definedName name="uacct311ssgch">#REF!</definedName>
    <definedName name="UAcct312" localSheetId="0">#REF!</definedName>
    <definedName name="UAcct312">#REF!</definedName>
    <definedName name="UAcct312JBG" localSheetId="0">#REF!</definedName>
    <definedName name="UAcct312JBG">#REF!</definedName>
    <definedName name="UAcct312S" localSheetId="0">#REF!</definedName>
    <definedName name="UAcct312S">#REF!</definedName>
    <definedName name="UAcct312Sg" localSheetId="0">#REF!</definedName>
    <definedName name="UAcct312Sg">#REF!</definedName>
    <definedName name="UACCT312SGCH" localSheetId="0">#REF!</definedName>
    <definedName name="UACCT312SGCH">#REF!</definedName>
    <definedName name="UAcct312Sgu" localSheetId="0">#REF!</definedName>
    <definedName name="UAcct312Sgu">#REF!</definedName>
    <definedName name="uacct312ssgch" localSheetId="0">#REF!</definedName>
    <definedName name="uacct312ssgch">#REF!</definedName>
    <definedName name="UAcct314" localSheetId="0">#REF!</definedName>
    <definedName name="UAcct314">#REF!</definedName>
    <definedName name="UAcct314JBG" localSheetId="0">#REF!</definedName>
    <definedName name="UAcct314JBG">#REF!</definedName>
    <definedName name="UAcct314Sgp" localSheetId="0">#REF!</definedName>
    <definedName name="UAcct314Sgp">#REF!</definedName>
    <definedName name="UAcct314Sgu" localSheetId="0">#REF!</definedName>
    <definedName name="UAcct314Sgu">#REF!</definedName>
    <definedName name="UACCT314SSGCH" localSheetId="0">#REF!</definedName>
    <definedName name="UACCT314SSGCH">#REF!</definedName>
    <definedName name="UAcct315" localSheetId="0">#REF!</definedName>
    <definedName name="UAcct315">#REF!</definedName>
    <definedName name="UAcct315JBG" localSheetId="0">#REF!</definedName>
    <definedName name="UAcct315JBG">#REF!</definedName>
    <definedName name="UAcct315Sgp" localSheetId="0">#REF!</definedName>
    <definedName name="UAcct315Sgp">#REF!</definedName>
    <definedName name="UAcct315Sgu" localSheetId="0">#REF!</definedName>
    <definedName name="UAcct315Sgu">#REF!</definedName>
    <definedName name="UACCT315SSGCH" localSheetId="0">#REF!</definedName>
    <definedName name="UACCT315SSGCH">#REF!</definedName>
    <definedName name="UAcct316" localSheetId="0">#REF!</definedName>
    <definedName name="UAcct316">#REF!</definedName>
    <definedName name="UAcct316JBG" localSheetId="0">#REF!</definedName>
    <definedName name="UAcct316JBG">#REF!</definedName>
    <definedName name="UAcct316Sgp" localSheetId="0">#REF!</definedName>
    <definedName name="UAcct316Sgp">#REF!</definedName>
    <definedName name="UAcct316Sgu" localSheetId="0">#REF!</definedName>
    <definedName name="UAcct316Sgu">#REF!</definedName>
    <definedName name="UACCT316SSGCH" localSheetId="0">#REF!</definedName>
    <definedName name="UACCT316SSGCH">#REF!</definedName>
    <definedName name="UAcct320" localSheetId="0">#REF!</definedName>
    <definedName name="UAcct320">#REF!</definedName>
    <definedName name="UAcct320Sgp" localSheetId="0">#REF!</definedName>
    <definedName name="UAcct320Sgp">#REF!</definedName>
    <definedName name="UAcct321" localSheetId="0">#REF!</definedName>
    <definedName name="UAcct321">#REF!</definedName>
    <definedName name="UAcct321Sgp" localSheetId="0">#REF!</definedName>
    <definedName name="UAcct321Sgp">#REF!</definedName>
    <definedName name="UAcct322" localSheetId="0">#REF!</definedName>
    <definedName name="UAcct322">#REF!</definedName>
    <definedName name="UAcct322Sgp" localSheetId="0">#REF!</definedName>
    <definedName name="UAcct322Sgp">#REF!</definedName>
    <definedName name="UAcct323" localSheetId="0">#REF!</definedName>
    <definedName name="UAcct323">#REF!</definedName>
    <definedName name="UAcct323Sgp" localSheetId="0">#REF!</definedName>
    <definedName name="UAcct323Sgp">#REF!</definedName>
    <definedName name="UAcct324" localSheetId="0">#REF!</definedName>
    <definedName name="UAcct324">#REF!</definedName>
    <definedName name="UAcct324Sgp" localSheetId="0">#REF!</definedName>
    <definedName name="UAcct324Sgp">#REF!</definedName>
    <definedName name="UAcct325" localSheetId="0">#REF!</definedName>
    <definedName name="UAcct325">#REF!</definedName>
    <definedName name="UAcct325Sgp" localSheetId="0">#REF!</definedName>
    <definedName name="UAcct325Sgp">#REF!</definedName>
    <definedName name="UAcct33" localSheetId="0">#REF!</definedName>
    <definedName name="UAcct33">#REF!</definedName>
    <definedName name="UAcct330" localSheetId="0">#REF!</definedName>
    <definedName name="UAcct330">#REF!</definedName>
    <definedName name="UAcct331" localSheetId="0">#REF!</definedName>
    <definedName name="UAcct331">#REF!</definedName>
    <definedName name="UAcct332" localSheetId="0">#REF!</definedName>
    <definedName name="UAcct332">#REF!</definedName>
    <definedName name="UAcct333" localSheetId="0">#REF!</definedName>
    <definedName name="UAcct333">#REF!</definedName>
    <definedName name="UAcct334" localSheetId="0">#REF!</definedName>
    <definedName name="UAcct334">#REF!</definedName>
    <definedName name="UAcct335" localSheetId="0">#REF!</definedName>
    <definedName name="UAcct335">#REF!</definedName>
    <definedName name="UAcct336" localSheetId="0">#REF!</definedName>
    <definedName name="UAcct336">#REF!</definedName>
    <definedName name="UAcct33T" localSheetId="0">#REF!</definedName>
    <definedName name="UAcct33T">#REF!</definedName>
    <definedName name="UAcct340" localSheetId="0">#REF!</definedName>
    <definedName name="UAcct340">#REF!</definedName>
    <definedName name="UAcct340Dgu" localSheetId="0">#REF!</definedName>
    <definedName name="UAcct340Dgu">#REF!</definedName>
    <definedName name="UAcct340Sgu" localSheetId="0">#REF!</definedName>
    <definedName name="UAcct340Sgu">#REF!</definedName>
    <definedName name="UACCT340SGW" localSheetId="0">#REF!</definedName>
    <definedName name="UACCT340SGW">#REF!</definedName>
    <definedName name="UACCT340SSGCT" localSheetId="0">#REF!</definedName>
    <definedName name="UACCT340SSGCT">#REF!</definedName>
    <definedName name="UAcct341" localSheetId="0">#REF!</definedName>
    <definedName name="UAcct341">#REF!</definedName>
    <definedName name="UAcct341Dgu" localSheetId="0">#REF!</definedName>
    <definedName name="UAcct341Dgu">#REF!</definedName>
    <definedName name="UAcct341Sgu" localSheetId="0">#REF!</definedName>
    <definedName name="UAcct341Sgu">#REF!</definedName>
    <definedName name="UACCT341SGW" localSheetId="0">#REF!</definedName>
    <definedName name="UACCT341SGW">#REF!</definedName>
    <definedName name="UACCT341SSGCT" localSheetId="0">#REF!</definedName>
    <definedName name="UACCT341SSGCT">#REF!</definedName>
    <definedName name="UAcct342" localSheetId="0">#REF!</definedName>
    <definedName name="UAcct342">#REF!</definedName>
    <definedName name="UAcct342Dgu" localSheetId="0">#REF!</definedName>
    <definedName name="UAcct342Dgu">#REF!</definedName>
    <definedName name="UAcct342Sgu" localSheetId="0">#REF!</definedName>
    <definedName name="UAcct342Sgu">#REF!</definedName>
    <definedName name="UACCT342SSGCT" localSheetId="0">#REF!</definedName>
    <definedName name="UACCT342SSGCT">#REF!</definedName>
    <definedName name="UAcct343" localSheetId="0">#REF!</definedName>
    <definedName name="UAcct343">#REF!</definedName>
    <definedName name="UAcct343SGW" localSheetId="0">#REF!</definedName>
    <definedName name="UAcct343SGW">#REF!</definedName>
    <definedName name="UACCT343SSCCT" localSheetId="0">#REF!</definedName>
    <definedName name="UACCT343SSCCT">#REF!</definedName>
    <definedName name="UAcct344" localSheetId="0">#REF!</definedName>
    <definedName name="UAcct344">#REF!</definedName>
    <definedName name="UAcct344S" localSheetId="0">#REF!</definedName>
    <definedName name="UAcct344S">#REF!</definedName>
    <definedName name="UAcct344Sgp" localSheetId="0">#REF!</definedName>
    <definedName name="UAcct344Sgp">#REF!</definedName>
    <definedName name="UAcct344Sgu" localSheetId="0">#REF!</definedName>
    <definedName name="UAcct344Sgu">#REF!</definedName>
    <definedName name="UAcct344SGW" localSheetId="0">#REF!</definedName>
    <definedName name="UAcct344SGW">#REF!</definedName>
    <definedName name="UACCT344SSGCT" localSheetId="0">#REF!</definedName>
    <definedName name="UACCT344SSGCT">#REF!</definedName>
    <definedName name="UAcct345" localSheetId="0">#REF!</definedName>
    <definedName name="UAcct345">#REF!</definedName>
    <definedName name="UAcct345Dgu" localSheetId="0">#REF!</definedName>
    <definedName name="UAcct345Dgu">#REF!</definedName>
    <definedName name="UAcct345SG" localSheetId="0">#REF!</definedName>
    <definedName name="UAcct345SG">#REF!</definedName>
    <definedName name="UAcct345Sgu" localSheetId="0">#REF!</definedName>
    <definedName name="UAcct345Sgu">#REF!</definedName>
    <definedName name="UAcct345SGW" localSheetId="0">#REF!</definedName>
    <definedName name="UAcct345SGW">#REF!</definedName>
    <definedName name="UACCT345SSGCT" localSheetId="0">#REF!</definedName>
    <definedName name="UACCT345SSGCT">#REF!</definedName>
    <definedName name="UAcct346" localSheetId="0">#REF!</definedName>
    <definedName name="UAcct346">#REF!</definedName>
    <definedName name="UACCT346SGW" localSheetId="0">#REF!</definedName>
    <definedName name="UACCT346SGW">#REF!</definedName>
    <definedName name="UAcct350" localSheetId="0">#REF!</definedName>
    <definedName name="UAcct350">#REF!</definedName>
    <definedName name="UAcct352" localSheetId="0">#REF!</definedName>
    <definedName name="UAcct352">#REF!</definedName>
    <definedName name="UAcct353" localSheetId="0">#REF!</definedName>
    <definedName name="UAcct353">#REF!</definedName>
    <definedName name="UAcct354" localSheetId="0">#REF!</definedName>
    <definedName name="UAcct354">#REF!</definedName>
    <definedName name="UAcct355" localSheetId="0">#REF!</definedName>
    <definedName name="UAcct355">#REF!</definedName>
    <definedName name="UAcct356" localSheetId="0">#REF!</definedName>
    <definedName name="UAcct356">#REF!</definedName>
    <definedName name="UAcct357" localSheetId="0">#REF!</definedName>
    <definedName name="UAcct357">#REF!</definedName>
    <definedName name="UAcct358" localSheetId="0">#REF!</definedName>
    <definedName name="UAcct358">#REF!</definedName>
    <definedName name="UAcct359" localSheetId="0">#REF!</definedName>
    <definedName name="UAcct359">#REF!</definedName>
    <definedName name="UAcct360" localSheetId="0">#REF!</definedName>
    <definedName name="UAcct360">#REF!</definedName>
    <definedName name="UAcct361" localSheetId="0">#REF!</definedName>
    <definedName name="UAcct361">#REF!</definedName>
    <definedName name="UAcct362" localSheetId="0">#REF!</definedName>
    <definedName name="UAcct362">#REF!</definedName>
    <definedName name="UAcct368" localSheetId="0">#REF!</definedName>
    <definedName name="UAcct368">#REF!</definedName>
    <definedName name="UAcct369" localSheetId="0">#REF!</definedName>
    <definedName name="UAcct369">#REF!</definedName>
    <definedName name="UAcct369Cug" localSheetId="0">#REF!</definedName>
    <definedName name="UAcct369Cug">#REF!</definedName>
    <definedName name="UAcct370" localSheetId="0">#REF!</definedName>
    <definedName name="UAcct370">#REF!</definedName>
    <definedName name="UAcct372A" localSheetId="0">#REF!</definedName>
    <definedName name="UAcct372A">#REF!</definedName>
    <definedName name="UAcct372Dp" localSheetId="0">#REF!</definedName>
    <definedName name="UAcct372Dp">#REF!</definedName>
    <definedName name="UAcct372Ds" localSheetId="0">#REF!</definedName>
    <definedName name="UAcct372Ds">#REF!</definedName>
    <definedName name="UAcct373" localSheetId="0">#REF!</definedName>
    <definedName name="UAcct373">#REF!</definedName>
    <definedName name="UAcct389Cn" localSheetId="0">#REF!</definedName>
    <definedName name="UAcct389Cn">#REF!</definedName>
    <definedName name="UAcct389S" localSheetId="0">#REF!</definedName>
    <definedName name="UAcct389S">#REF!</definedName>
    <definedName name="UAcct389Sg" localSheetId="0">#REF!</definedName>
    <definedName name="UAcct389Sg">#REF!</definedName>
    <definedName name="UAcct389Sgu" localSheetId="0">#REF!</definedName>
    <definedName name="UAcct389Sgu">#REF!</definedName>
    <definedName name="UAcct389So" localSheetId="0">#REF!</definedName>
    <definedName name="UAcct389So">#REF!</definedName>
    <definedName name="UAcct390Cn" localSheetId="0">#REF!</definedName>
    <definedName name="UAcct390Cn">#REF!</definedName>
    <definedName name="UAcct390JBG" localSheetId="0">#REF!</definedName>
    <definedName name="UAcct390JBG">#REF!</definedName>
    <definedName name="UAcct390L" localSheetId="0">#REF!</definedName>
    <definedName name="UAcct390L">#REF!</definedName>
    <definedName name="UAcct390Lrcl" localSheetId="0">#REF!</definedName>
    <definedName name="UAcct390Lrcl">#REF!</definedName>
    <definedName name="UACCT390LS" localSheetId="0">#REF!</definedName>
    <definedName name="UACCT390LS">#REF!</definedName>
    <definedName name="UAcct390LSG" localSheetId="0">#REF!</definedName>
    <definedName name="UAcct390LSG">#REF!</definedName>
    <definedName name="UAcct390LSO" localSheetId="0">#REF!</definedName>
    <definedName name="UAcct390LSO">#REF!</definedName>
    <definedName name="UAcct390S" localSheetId="0">#REF!</definedName>
    <definedName name="UAcct390S">#REF!</definedName>
    <definedName name="UAcct390Sgp" localSheetId="0">#REF!</definedName>
    <definedName name="UAcct390Sgp">#REF!</definedName>
    <definedName name="UAcct390Sgu" localSheetId="0">#REF!</definedName>
    <definedName name="UAcct390Sgu">#REF!</definedName>
    <definedName name="UAcct390Sop" localSheetId="0">#REF!</definedName>
    <definedName name="UAcct390Sop">#REF!</definedName>
    <definedName name="UAcct390Sou" localSheetId="0">#REF!</definedName>
    <definedName name="UAcct390Sou">#REF!</definedName>
    <definedName name="UAcct391Cn" localSheetId="0">#REF!</definedName>
    <definedName name="UAcct391Cn">#REF!</definedName>
    <definedName name="UACCT391JBE" localSheetId="0">#REF!</definedName>
    <definedName name="UACCT391JBE">#REF!</definedName>
    <definedName name="UAcct391S" localSheetId="0">#REF!</definedName>
    <definedName name="UAcct391S">#REF!</definedName>
    <definedName name="UAcct391Se" localSheetId="0">#REF!</definedName>
    <definedName name="UAcct391Se">#REF!</definedName>
    <definedName name="UAcct391Sg" localSheetId="0">#REF!</definedName>
    <definedName name="UAcct391Sg">#REF!</definedName>
    <definedName name="UAcct391Sgp" localSheetId="0">#REF!</definedName>
    <definedName name="UAcct391Sgp">#REF!</definedName>
    <definedName name="UAcct391Sgu" localSheetId="0">#REF!</definedName>
    <definedName name="UAcct391Sgu">#REF!</definedName>
    <definedName name="UAcct391So" localSheetId="0">#REF!</definedName>
    <definedName name="UAcct391So">#REF!</definedName>
    <definedName name="UACCT391SSGCH" localSheetId="0">#REF!</definedName>
    <definedName name="UACCT391SSGCH">#REF!</definedName>
    <definedName name="UACCT391SSGCT" localSheetId="0">#REF!</definedName>
    <definedName name="UACCT391SSGCT">#REF!</definedName>
    <definedName name="UAcct392Cn" localSheetId="0">#REF!</definedName>
    <definedName name="UAcct392Cn">#REF!</definedName>
    <definedName name="UAcct392L" localSheetId="0">#REF!</definedName>
    <definedName name="UAcct392L">#REF!</definedName>
    <definedName name="UAcct392Lrcl" localSheetId="0">#REF!</definedName>
    <definedName name="UAcct392Lrcl">#REF!</definedName>
    <definedName name="UAcct392S" localSheetId="0">#REF!</definedName>
    <definedName name="UAcct392S">#REF!</definedName>
    <definedName name="UAcct392Se" localSheetId="0">#REF!</definedName>
    <definedName name="UAcct392Se">#REF!</definedName>
    <definedName name="UAcct392Sg" localSheetId="0">#REF!</definedName>
    <definedName name="UAcct392Sg">#REF!</definedName>
    <definedName name="UAcct392Sgp" localSheetId="0">#REF!</definedName>
    <definedName name="UAcct392Sgp">#REF!</definedName>
    <definedName name="UAcct392Sgu" localSheetId="0">#REF!</definedName>
    <definedName name="UAcct392Sgu">#REF!</definedName>
    <definedName name="UAcct392So" localSheetId="0">#REF!</definedName>
    <definedName name="UAcct392So">#REF!</definedName>
    <definedName name="UACCT392SSGCH" localSheetId="0">#REF!</definedName>
    <definedName name="UACCT392SSGCH">#REF!</definedName>
    <definedName name="UACCT392SSGCT" localSheetId="0">#REF!</definedName>
    <definedName name="UACCT392SSGCT">#REF!</definedName>
    <definedName name="UAcct393S" localSheetId="0">#REF!</definedName>
    <definedName name="UAcct393S">#REF!</definedName>
    <definedName name="UAcct393Sg" localSheetId="0">#REF!</definedName>
    <definedName name="UAcct393Sg">#REF!</definedName>
    <definedName name="UAcct393Sgp" localSheetId="0">#REF!</definedName>
    <definedName name="UAcct393Sgp">#REF!</definedName>
    <definedName name="UAcct393Sgu" localSheetId="0">#REF!</definedName>
    <definedName name="UAcct393Sgu">#REF!</definedName>
    <definedName name="UAcct393So" localSheetId="0">#REF!</definedName>
    <definedName name="UAcct393So">#REF!</definedName>
    <definedName name="UACCT393SSGCT" localSheetId="0">#REF!</definedName>
    <definedName name="UACCT393SSGCT">#REF!</definedName>
    <definedName name="UAcct394S" localSheetId="0">#REF!</definedName>
    <definedName name="UAcct394S">#REF!</definedName>
    <definedName name="UAcct394Se" localSheetId="0">#REF!</definedName>
    <definedName name="UAcct394Se">#REF!</definedName>
    <definedName name="UAcct394Sg" localSheetId="0">#REF!</definedName>
    <definedName name="UAcct394Sg">#REF!</definedName>
    <definedName name="UAcct394Sgp" localSheetId="0">#REF!</definedName>
    <definedName name="UAcct394Sgp">#REF!</definedName>
    <definedName name="UAcct394Sgu" localSheetId="0">#REF!</definedName>
    <definedName name="UAcct394Sgu">#REF!</definedName>
    <definedName name="UAcct394So" localSheetId="0">#REF!</definedName>
    <definedName name="UAcct394So">#REF!</definedName>
    <definedName name="UACCT394SSGCH" localSheetId="0">#REF!</definedName>
    <definedName name="UACCT394SSGCH">#REF!</definedName>
    <definedName name="UACCT394SSGCT" localSheetId="0">#REF!</definedName>
    <definedName name="UACCT394SSGCT">#REF!</definedName>
    <definedName name="UAcct395S" localSheetId="0">#REF!</definedName>
    <definedName name="UAcct395S">#REF!</definedName>
    <definedName name="UAcct395Se" localSheetId="0">#REF!</definedName>
    <definedName name="UAcct395Se">#REF!</definedName>
    <definedName name="UAcct395Sg" localSheetId="0">#REF!</definedName>
    <definedName name="UAcct395Sg">#REF!</definedName>
    <definedName name="UAcct395Sgp" localSheetId="0">#REF!</definedName>
    <definedName name="UAcct395Sgp">#REF!</definedName>
    <definedName name="UAcct395Sgu" localSheetId="0">#REF!</definedName>
    <definedName name="UAcct395Sgu">#REF!</definedName>
    <definedName name="UAcct395So" localSheetId="0">#REF!</definedName>
    <definedName name="UAcct395So">#REF!</definedName>
    <definedName name="UACCT395SSGCH" localSheetId="0">#REF!</definedName>
    <definedName name="UACCT395SSGCH">#REF!</definedName>
    <definedName name="UACCT395SSGCT" localSheetId="0">#REF!</definedName>
    <definedName name="UACCT395SSGCT">#REF!</definedName>
    <definedName name="UAcct396S" localSheetId="0">#REF!</definedName>
    <definedName name="UAcct396S">#REF!</definedName>
    <definedName name="UAcct396Se" localSheetId="0">#REF!</definedName>
    <definedName name="UAcct396Se">#REF!</definedName>
    <definedName name="UAcct396Sg" localSheetId="0">#REF!</definedName>
    <definedName name="UAcct396Sg">#REF!</definedName>
    <definedName name="UAcct396Sgp" localSheetId="0">#REF!</definedName>
    <definedName name="UAcct396Sgp">#REF!</definedName>
    <definedName name="UAcct396Sgu" localSheetId="0">#REF!</definedName>
    <definedName name="UAcct396Sgu">#REF!</definedName>
    <definedName name="UAcct396So" localSheetId="0">#REF!</definedName>
    <definedName name="UAcct396So">#REF!</definedName>
    <definedName name="UACCT396SSGCH" localSheetId="0">#REF!</definedName>
    <definedName name="UACCT396SSGCH">#REF!</definedName>
    <definedName name="UACCT396SSGCT" localSheetId="0">#REF!</definedName>
    <definedName name="UACCT396SSGCT">#REF!</definedName>
    <definedName name="UAcct397Cn" localSheetId="0">#REF!</definedName>
    <definedName name="UAcct397Cn">#REF!</definedName>
    <definedName name="UAcct397JBG" localSheetId="0">#REF!</definedName>
    <definedName name="UAcct397JBG">#REF!</definedName>
    <definedName name="UAcct397S" localSheetId="0">#REF!</definedName>
    <definedName name="UAcct397S">#REF!</definedName>
    <definedName name="UAcct397Se" localSheetId="0">#REF!</definedName>
    <definedName name="UAcct397Se">#REF!</definedName>
    <definedName name="UAcct397Sg" localSheetId="0">#REF!</definedName>
    <definedName name="UAcct397Sg">#REF!</definedName>
    <definedName name="UAcct397Sgp" localSheetId="0">#REF!</definedName>
    <definedName name="UAcct397Sgp">#REF!</definedName>
    <definedName name="UAcct397Sgu" localSheetId="0">#REF!</definedName>
    <definedName name="UAcct397Sgu">#REF!</definedName>
    <definedName name="UAcct397So" localSheetId="0">#REF!</definedName>
    <definedName name="UAcct397So">#REF!</definedName>
    <definedName name="UACCT397SSGCH" localSheetId="0">#REF!</definedName>
    <definedName name="UACCT397SSGCH">#REF!</definedName>
    <definedName name="UACCT397SSGCT" localSheetId="0">#REF!</definedName>
    <definedName name="UACCT397SSGCT">#REF!</definedName>
    <definedName name="UAcct398Cn" localSheetId="0">#REF!</definedName>
    <definedName name="UAcct398Cn">#REF!</definedName>
    <definedName name="UAcct398S" localSheetId="0">#REF!</definedName>
    <definedName name="UAcct398S">#REF!</definedName>
    <definedName name="UAcct398Se" localSheetId="0">#REF!</definedName>
    <definedName name="UAcct398Se">#REF!</definedName>
    <definedName name="UAcct398Sg" localSheetId="0">#REF!</definedName>
    <definedName name="UAcct398Sg">#REF!</definedName>
    <definedName name="UAcct398Sgp" localSheetId="0">#REF!</definedName>
    <definedName name="UAcct398Sgp">#REF!</definedName>
    <definedName name="UAcct398Sgu" localSheetId="0">#REF!</definedName>
    <definedName name="UAcct398Sgu">#REF!</definedName>
    <definedName name="UAcct398So" localSheetId="0">#REF!</definedName>
    <definedName name="UAcct398So">#REF!</definedName>
    <definedName name="UACCT398SSGCT" localSheetId="0">#REF!</definedName>
    <definedName name="UACCT398SSGCT">#REF!</definedName>
    <definedName name="UAcct399" localSheetId="0">#REF!</definedName>
    <definedName name="UAcct399">#REF!</definedName>
    <definedName name="UAcct399G" localSheetId="0">#REF!</definedName>
    <definedName name="UAcct399G">#REF!</definedName>
    <definedName name="UAcct399L" localSheetId="0">#REF!</definedName>
    <definedName name="UAcct399L">#REF!</definedName>
    <definedName name="UAcct399Lrcl" localSheetId="0">#REF!</definedName>
    <definedName name="UAcct399Lrcl">#REF!</definedName>
    <definedName name="UAcct403360" localSheetId="0">#REF!</definedName>
    <definedName name="UAcct403360">#REF!</definedName>
    <definedName name="UAcct403361" localSheetId="0">#REF!</definedName>
    <definedName name="UAcct403361">#REF!</definedName>
    <definedName name="UAcct403362" localSheetId="0">#REF!</definedName>
    <definedName name="UAcct403362">#REF!</definedName>
    <definedName name="UAcct403363" localSheetId="0">#REF!</definedName>
    <definedName name="UAcct403363">#REF!</definedName>
    <definedName name="UAcct403364" localSheetId="0">#REF!</definedName>
    <definedName name="UAcct403364">#REF!</definedName>
    <definedName name="UAcct403365" localSheetId="0">#REF!</definedName>
    <definedName name="UAcct403365">#REF!</definedName>
    <definedName name="UAcct403366" localSheetId="0">#REF!</definedName>
    <definedName name="UAcct403366">#REF!</definedName>
    <definedName name="UAcct403367" localSheetId="0">#REF!</definedName>
    <definedName name="UAcct403367">#REF!</definedName>
    <definedName name="UAcct403368" localSheetId="0">#REF!</definedName>
    <definedName name="UAcct403368">#REF!</definedName>
    <definedName name="UAcct403369" localSheetId="0">#REF!</definedName>
    <definedName name="UAcct403369">#REF!</definedName>
    <definedName name="UAcct403370" localSheetId="0">#REF!</definedName>
    <definedName name="UAcct403370">#REF!</definedName>
    <definedName name="UAcct403371" localSheetId="0">#REF!</definedName>
    <definedName name="UAcct403371">#REF!</definedName>
    <definedName name="UAcct403372" localSheetId="0">#REF!</definedName>
    <definedName name="UAcct403372">#REF!</definedName>
    <definedName name="UAcct403373" localSheetId="0">#REF!</definedName>
    <definedName name="UAcct403373">#REF!</definedName>
    <definedName name="UAcct403Ep" localSheetId="0">#REF!</definedName>
    <definedName name="UAcct403Ep">#REF!</definedName>
    <definedName name="UAcct403Epsg" localSheetId="0">#REF!</definedName>
    <definedName name="UAcct403Epsg">#REF!</definedName>
    <definedName name="UAcct403Gpcn" localSheetId="0">#REF!</definedName>
    <definedName name="UAcct403Gpcn">#REF!</definedName>
    <definedName name="UAcct403GPDGP" localSheetId="0">#REF!</definedName>
    <definedName name="UAcct403GPDGP">#REF!</definedName>
    <definedName name="UAcct403GPDGU" localSheetId="0">#REF!</definedName>
    <definedName name="UAcct403GPDGU">#REF!</definedName>
    <definedName name="UAcct403GPJBG" localSheetId="0">#REF!</definedName>
    <definedName name="UAcct403GPJBG">#REF!</definedName>
    <definedName name="UAcct403Gps" localSheetId="0">#REF!</definedName>
    <definedName name="UAcct403Gps">#REF!</definedName>
    <definedName name="UAcct403Gpse" localSheetId="0">#REF!</definedName>
    <definedName name="UAcct403Gpse">#REF!</definedName>
    <definedName name="UAcct403Gpseu" localSheetId="0">#REF!</definedName>
    <definedName name="UAcct403Gpseu">#REF!</definedName>
    <definedName name="UAcct403Gpsg" localSheetId="0">#REF!</definedName>
    <definedName name="UAcct403Gpsg">#REF!</definedName>
    <definedName name="UACCT403gpsg1" localSheetId="0">#REF!</definedName>
    <definedName name="UACCT403gpsg1">#REF!</definedName>
    <definedName name="UAcct403Gpsgp" localSheetId="0">#REF!</definedName>
    <definedName name="UAcct403Gpsgp">#REF!</definedName>
    <definedName name="UAcct403Gpsgu" localSheetId="0">#REF!</definedName>
    <definedName name="UAcct403Gpsgu">#REF!</definedName>
    <definedName name="UAcct403Gpso" localSheetId="0">#REF!</definedName>
    <definedName name="UAcct403Gpso">#REF!</definedName>
    <definedName name="uacct403gpssgch" localSheetId="0">#REF!</definedName>
    <definedName name="uacct403gpssgch">#REF!</definedName>
    <definedName name="UACCT403GPSSGCT" localSheetId="0">#REF!</definedName>
    <definedName name="UACCT403GPSSGCT">#REF!</definedName>
    <definedName name="UAcct403Gv0" localSheetId="0">#REF!</definedName>
    <definedName name="UAcct403Gv0">#REF!</definedName>
    <definedName name="UAcct403Hp" localSheetId="0">#REF!</definedName>
    <definedName name="UAcct403Hp">#REF!</definedName>
    <definedName name="UAcct403Hpdgu" localSheetId="0">#REF!</definedName>
    <definedName name="UAcct403Hpdgu">#REF!</definedName>
    <definedName name="UACCT403JBE" localSheetId="0">#REF!</definedName>
    <definedName name="UACCT403JBE">#REF!</definedName>
    <definedName name="UAcct403Mp" localSheetId="0">#REF!</definedName>
    <definedName name="UAcct403Mp">#REF!</definedName>
    <definedName name="UAcct403Np" localSheetId="0">#REF!</definedName>
    <definedName name="UAcct403Np">#REF!</definedName>
    <definedName name="UAcct403Op" localSheetId="0">#REF!</definedName>
    <definedName name="UAcct403Op">#REF!</definedName>
    <definedName name="UAcct403OPCAGE" localSheetId="0">#REF!</definedName>
    <definedName name="UAcct403OPCAGE">#REF!</definedName>
    <definedName name="UAcct403Opsgp" localSheetId="0">#REF!</definedName>
    <definedName name="UAcct403Opsgp">#REF!</definedName>
    <definedName name="UAcct403Opsgu" localSheetId="0">#REF!</definedName>
    <definedName name="UAcct403Opsgu">#REF!</definedName>
    <definedName name="uacct403opsgw" localSheetId="0">#REF!</definedName>
    <definedName name="uacct403opsgw">#REF!</definedName>
    <definedName name="uacct403opssgch" localSheetId="0">#REF!</definedName>
    <definedName name="uacct403opssgch">#REF!</definedName>
    <definedName name="uacct403opssgct" localSheetId="0">#REF!</definedName>
    <definedName name="uacct403opssgct">#REF!</definedName>
    <definedName name="uacct403sgw" localSheetId="0">#REF!</definedName>
    <definedName name="uacct403sgw">#REF!</definedName>
    <definedName name="UAcct403Sp" localSheetId="0">#REF!</definedName>
    <definedName name="UAcct403Sp">#REF!</definedName>
    <definedName name="uacct403spdg" localSheetId="0">#REF!</definedName>
    <definedName name="uacct403spdg">#REF!</definedName>
    <definedName name="uacct403spdgp" localSheetId="0">#REF!</definedName>
    <definedName name="uacct403spdgp">#REF!</definedName>
    <definedName name="uacct403spdgu" localSheetId="0">#REF!</definedName>
    <definedName name="uacct403spdgu">#REF!</definedName>
    <definedName name="UAcct403SPJBG" localSheetId="0">#REF!</definedName>
    <definedName name="UAcct403SPJBG">#REF!</definedName>
    <definedName name="uacct403spsg" localSheetId="0">#REF!</definedName>
    <definedName name="uacct403spsg">#REF!</definedName>
    <definedName name="UAcct403Spsgp" localSheetId="0">#REF!</definedName>
    <definedName name="UAcct403Spsgp">#REF!</definedName>
    <definedName name="UAcct403Spsgu" localSheetId="0">#REF!</definedName>
    <definedName name="UAcct403Spsgu">#REF!</definedName>
    <definedName name="UACCT403SPSSGCH" localSheetId="0">#REF!</definedName>
    <definedName name="UACCT403SPSSGCH">#REF!</definedName>
    <definedName name="uacct403ssgch" localSheetId="0">#REF!</definedName>
    <definedName name="uacct403ssgch">#REF!</definedName>
    <definedName name="UAcct403Tp" localSheetId="0">#REF!</definedName>
    <definedName name="UAcct403Tp">#REF!</definedName>
    <definedName name="UAcct403Tpsgu" localSheetId="0">#REF!</definedName>
    <definedName name="UAcct403Tpsgu">#REF!</definedName>
    <definedName name="UAcct404330" localSheetId="0">#REF!</definedName>
    <definedName name="UAcct404330">#REF!</definedName>
    <definedName name="UAcct404330Dgu" localSheetId="0">#REF!</definedName>
    <definedName name="UAcct404330Dgu">#REF!</definedName>
    <definedName name="UAcct404Clg" localSheetId="0">#REF!</definedName>
    <definedName name="UAcct404Clg">#REF!</definedName>
    <definedName name="UAcct404Clgsop" localSheetId="0">#REF!</definedName>
    <definedName name="UAcct404Clgsop">#REF!</definedName>
    <definedName name="UAcct404Clgsou" localSheetId="0">#REF!</definedName>
    <definedName name="UAcct404Clgsou">#REF!</definedName>
    <definedName name="UAcct404Cls" localSheetId="0">#REF!</definedName>
    <definedName name="UAcct404Cls">#REF!</definedName>
    <definedName name="UACCT404GP" localSheetId="0">#REF!</definedName>
    <definedName name="UACCT404GP">#REF!</definedName>
    <definedName name="UACCT404GPCN" localSheetId="0">#REF!</definedName>
    <definedName name="UACCT404GPCN">#REF!</definedName>
    <definedName name="UACCT404GPSO" localSheetId="0">#REF!</definedName>
    <definedName name="UACCT404GPSO">#REF!</definedName>
    <definedName name="UAcct404Ipcn" localSheetId="0">#REF!</definedName>
    <definedName name="UAcct404Ipcn">#REF!</definedName>
    <definedName name="UACCT404IPDGU" localSheetId="0">#REF!</definedName>
    <definedName name="UACCT404IPDGU">#REF!</definedName>
    <definedName name="UACCT404IPIDGU" localSheetId="0">#REF!</definedName>
    <definedName name="UACCT404IPIDGU">#REF!</definedName>
    <definedName name="UAcct404IPJBG" localSheetId="0">#REF!</definedName>
    <definedName name="UAcct404IPJBG">#REF!</definedName>
    <definedName name="UAcct404Ips" localSheetId="0">#REF!</definedName>
    <definedName name="UAcct404Ips">#REF!</definedName>
    <definedName name="UAcct404Ipse" localSheetId="0">#REF!</definedName>
    <definedName name="UAcct404Ipse">#REF!</definedName>
    <definedName name="UAcct404Ipsg" localSheetId="0">#REF!</definedName>
    <definedName name="UAcct404Ipsg">#REF!</definedName>
    <definedName name="UAcct404Ipsg1" localSheetId="0">#REF!</definedName>
    <definedName name="UAcct404Ipsg1">#REF!</definedName>
    <definedName name="UAcct404Ipsg2" localSheetId="0">#REF!</definedName>
    <definedName name="UAcct404Ipsg2">#REF!</definedName>
    <definedName name="UACCT404IPSGP" localSheetId="0">#REF!</definedName>
    <definedName name="UACCT404IPSGP">#REF!</definedName>
    <definedName name="UAcct404Ipso" localSheetId="0">#REF!</definedName>
    <definedName name="UAcct404Ipso">#REF!</definedName>
    <definedName name="UACCT404IPSSGCH" localSheetId="0">#REF!</definedName>
    <definedName name="UACCT404IPSSGCH">#REF!</definedName>
    <definedName name="UACCT404IPSSGCT" localSheetId="0">#REF!</definedName>
    <definedName name="UACCT404IPSSGCT">#REF!</definedName>
    <definedName name="UAcct404M" localSheetId="0">#REF!</definedName>
    <definedName name="UAcct404M">#REF!</definedName>
    <definedName name="UAcct404O" localSheetId="0">#REF!</definedName>
    <definedName name="UAcct404O">#REF!</definedName>
    <definedName name="UACCT404OP" localSheetId="0">#REF!</definedName>
    <definedName name="UACCT404OP">#REF!</definedName>
    <definedName name="UACCT404SP" localSheetId="0">#REF!</definedName>
    <definedName name="UACCT404SP">#REF!</definedName>
    <definedName name="UAcct405" localSheetId="0">#REF!</definedName>
    <definedName name="UAcct405">#REF!</definedName>
    <definedName name="UAcct406" localSheetId="0">#REF!</definedName>
    <definedName name="UAcct406">#REF!</definedName>
    <definedName name="UAcct406Dgp" localSheetId="0">#REF!</definedName>
    <definedName name="UAcct406Dgp">#REF!</definedName>
    <definedName name="UAcct406Dgu" localSheetId="0">#REF!</definedName>
    <definedName name="UAcct406Dgu">#REF!</definedName>
    <definedName name="UAcct407" localSheetId="0">#REF!</definedName>
    <definedName name="UAcct407">#REF!</definedName>
    <definedName name="UAcct407Sgp" localSheetId="0">#REF!</definedName>
    <definedName name="UAcct407Sgp">#REF!</definedName>
    <definedName name="UAcct408" localSheetId="0">#REF!</definedName>
    <definedName name="UAcct408">#REF!</definedName>
    <definedName name="UAcct408S" localSheetId="0">#REF!</definedName>
    <definedName name="UAcct408S">#REF!</definedName>
    <definedName name="UAcct40910FITOther" localSheetId="0">#REF!</definedName>
    <definedName name="UAcct40910FITOther">#REF!</definedName>
    <definedName name="UAcct40910FitPMI" localSheetId="0">#REF!</definedName>
    <definedName name="UAcct40910FitPMI">#REF!</definedName>
    <definedName name="UAcct40910FITPTC" localSheetId="0">#REF!</definedName>
    <definedName name="UAcct40910FITPTC">#REF!</definedName>
    <definedName name="UAcct40910FITSitus" localSheetId="0">#REF!</definedName>
    <definedName name="UAcct40910FITSitus">#REF!</definedName>
    <definedName name="UAcct40911Dgu" localSheetId="0">#REF!</definedName>
    <definedName name="UAcct40911Dgu">#REF!</definedName>
    <definedName name="UAcct41010" localSheetId="0">#REF!</definedName>
    <definedName name="UAcct41010">#REF!</definedName>
    <definedName name="UAcct41011" localSheetId="0">#REF!</definedName>
    <definedName name="UAcct41011">#REF!</definedName>
    <definedName name="UACCT41020" localSheetId="0">#REF!</definedName>
    <definedName name="UACCT41020">#REF!</definedName>
    <definedName name="UACCT41020BADDEBT" localSheetId="0">#REF!</definedName>
    <definedName name="UACCT41020BADDEBT">#REF!</definedName>
    <definedName name="UACCT41020DITEXP" localSheetId="0">#REF!</definedName>
    <definedName name="UACCT41020DITEXP">#REF!</definedName>
    <definedName name="UACCT41020DNPU" localSheetId="0">#REF!</definedName>
    <definedName name="UACCT41020DNPU">#REF!</definedName>
    <definedName name="UACCT41020S" localSheetId="0">#REF!</definedName>
    <definedName name="UACCT41020S">#REF!</definedName>
    <definedName name="UACCT41020SE" localSheetId="0">#REF!</definedName>
    <definedName name="UACCT41020SE">#REF!</definedName>
    <definedName name="UACCT41020SG" localSheetId="0">#REF!</definedName>
    <definedName name="UACCT41020SG">#REF!</definedName>
    <definedName name="UACCT41020SGCT" localSheetId="0">#REF!</definedName>
    <definedName name="UACCT41020SGCT">#REF!</definedName>
    <definedName name="UACCT41020SGPP" localSheetId="0">#REF!</definedName>
    <definedName name="UACCT41020SGPP">#REF!</definedName>
    <definedName name="UACCT41020SO" localSheetId="0">#REF!</definedName>
    <definedName name="UACCT41020SO">#REF!</definedName>
    <definedName name="UACCT41020TROJP" localSheetId="0">#REF!</definedName>
    <definedName name="UACCT41020TROJP">#REF!</definedName>
    <definedName name="UACCT4102SNPD" localSheetId="0">#REF!</definedName>
    <definedName name="UACCT4102SNPD">#REF!</definedName>
    <definedName name="uacct41110" localSheetId="0">#REF!</definedName>
    <definedName name="uacct41110">#REF!</definedName>
    <definedName name="uacct41110sgct" localSheetId="0">#REF!</definedName>
    <definedName name="uacct41110sgct">#REF!</definedName>
    <definedName name="UAcct41111" localSheetId="0">#REF!</definedName>
    <definedName name="UAcct41111">#REF!</definedName>
    <definedName name="UAcct41111Baddebt" localSheetId="0">#REF!</definedName>
    <definedName name="UAcct41111Baddebt">#REF!</definedName>
    <definedName name="UAcct41111Dgp" localSheetId="0">#REF!</definedName>
    <definedName name="UAcct41111Dgp">#REF!</definedName>
    <definedName name="UAcct41111Dgu" localSheetId="0">#REF!</definedName>
    <definedName name="UAcct41111Dgu">#REF!</definedName>
    <definedName name="UAcct41111Ditexp" localSheetId="0">#REF!</definedName>
    <definedName name="UAcct41111Ditexp">#REF!</definedName>
    <definedName name="UAcct41111Dnpp" localSheetId="0">#REF!</definedName>
    <definedName name="UAcct41111Dnpp">#REF!</definedName>
    <definedName name="UAcct41111Dnptp" localSheetId="0">#REF!</definedName>
    <definedName name="UAcct41111Dnptp">#REF!</definedName>
    <definedName name="UAcct41111S" localSheetId="0">#REF!</definedName>
    <definedName name="UAcct41111S">#REF!</definedName>
    <definedName name="UAcct41111Se" localSheetId="0">#REF!</definedName>
    <definedName name="UAcct41111Se">#REF!</definedName>
    <definedName name="UAcct41111Sg" localSheetId="0">#REF!</definedName>
    <definedName name="UAcct41111Sg">#REF!</definedName>
    <definedName name="UAcct41111Sgpp" localSheetId="0">#REF!</definedName>
    <definedName name="UAcct41111Sgpp">#REF!</definedName>
    <definedName name="UAcct41111So" localSheetId="0">#REF!</definedName>
    <definedName name="UAcct41111So">#REF!</definedName>
    <definedName name="UAcct41111Trojp" localSheetId="0">#REF!</definedName>
    <definedName name="UAcct41111Trojp">#REF!</definedName>
    <definedName name="UAcct41120" localSheetId="0">#REF!</definedName>
    <definedName name="UAcct41120">#REF!</definedName>
    <definedName name="UAcct41140" localSheetId="0">#REF!</definedName>
    <definedName name="UAcct41140">#REF!</definedName>
    <definedName name="UAcct41141" localSheetId="0">#REF!</definedName>
    <definedName name="UAcct41141">#REF!</definedName>
    <definedName name="UAcct41160" localSheetId="0">#REF!</definedName>
    <definedName name="UAcct41160">#REF!</definedName>
    <definedName name="UAcct41170" localSheetId="0">#REF!</definedName>
    <definedName name="UAcct41170">#REF!</definedName>
    <definedName name="UAcct4118" localSheetId="0">#REF!</definedName>
    <definedName name="UAcct4118">#REF!</definedName>
    <definedName name="UAcct41181" localSheetId="0">#REF!</definedName>
    <definedName name="UAcct41181">#REF!</definedName>
    <definedName name="UAcct4194" localSheetId="0">#REF!</definedName>
    <definedName name="UAcct4194">#REF!</definedName>
    <definedName name="UAcct419Doth" localSheetId="0">#REF!</definedName>
    <definedName name="UAcct419Doth">#REF!</definedName>
    <definedName name="UAcct421" localSheetId="0">#REF!</definedName>
    <definedName name="UAcct421">#REF!</definedName>
    <definedName name="UAcct4311" localSheetId="0">#REF!</definedName>
    <definedName name="UAcct4311">#REF!</definedName>
    <definedName name="UAcct442Se" localSheetId="0">#REF!</definedName>
    <definedName name="UAcct442Se">#REF!</definedName>
    <definedName name="UAcct442Sg" localSheetId="0">#REF!</definedName>
    <definedName name="UAcct442Sg">#REF!</definedName>
    <definedName name="UAcct447" localSheetId="0">#REF!</definedName>
    <definedName name="UAcct447">#REF!</definedName>
    <definedName name="UAcct447CAEE" localSheetId="0">#REF!</definedName>
    <definedName name="UAcct447CAEE">#REF!</definedName>
    <definedName name="UAcct447CAGE" localSheetId="0">#REF!</definedName>
    <definedName name="UAcct447CAGE">#REF!</definedName>
    <definedName name="UAcct447Dgu" localSheetId="0">#REF!</definedName>
    <definedName name="UAcct447Dgu">#REF!</definedName>
    <definedName name="UACCT447NPC" localSheetId="0">#REF!</definedName>
    <definedName name="UACCT447NPC">#REF!</definedName>
    <definedName name="UACCT447NPCCAEW" localSheetId="0">#REF!</definedName>
    <definedName name="UACCT447NPCCAEW">#REF!</definedName>
    <definedName name="UACCT447NPCCAGW" localSheetId="0">#REF!</definedName>
    <definedName name="UACCT447NPCCAGW">#REF!</definedName>
    <definedName name="UACCT447NPCDGP" localSheetId="0">#REF!</definedName>
    <definedName name="UACCT447NPCDGP">#REF!</definedName>
    <definedName name="UAcct447S" localSheetId="0">#REF!</definedName>
    <definedName name="UAcct447S">#REF!</definedName>
    <definedName name="UAcct447Se" localSheetId="0">#REF!</definedName>
    <definedName name="UAcct447Se">#REF!</definedName>
    <definedName name="UAcct448" localSheetId="0">#REF!</definedName>
    <definedName name="UAcct448">#REF!</definedName>
    <definedName name="UAcct448S" localSheetId="0">#REF!</definedName>
    <definedName name="UAcct448S">#REF!</definedName>
    <definedName name="UAcct448So" localSheetId="0">#REF!</definedName>
    <definedName name="UAcct448So">#REF!</definedName>
    <definedName name="UAcct449" localSheetId="0">#REF!</definedName>
    <definedName name="UAcct449">#REF!</definedName>
    <definedName name="UAcct450" localSheetId="0">#REF!</definedName>
    <definedName name="UAcct450">#REF!</definedName>
    <definedName name="UAcct450S" localSheetId="0">#REF!</definedName>
    <definedName name="UAcct450S">#REF!</definedName>
    <definedName name="UAcct450So" localSheetId="0">#REF!</definedName>
    <definedName name="UAcct450So">#REF!</definedName>
    <definedName name="UAcct451S" localSheetId="0">#REF!</definedName>
    <definedName name="UAcct451S">#REF!</definedName>
    <definedName name="UAcct451Sg" localSheetId="0">#REF!</definedName>
    <definedName name="UAcct451Sg">#REF!</definedName>
    <definedName name="UAcct451So" localSheetId="0">#REF!</definedName>
    <definedName name="UAcct451So">#REF!</definedName>
    <definedName name="UAcct453" localSheetId="0">#REF!</definedName>
    <definedName name="UAcct453">#REF!</definedName>
    <definedName name="UAcct453CAGE" localSheetId="0">#REF!</definedName>
    <definedName name="UAcct453CAGE">#REF!</definedName>
    <definedName name="UAcct453CAGW" localSheetId="0">#REF!</definedName>
    <definedName name="UAcct453CAGW">#REF!</definedName>
    <definedName name="UAcct454" localSheetId="0">#REF!</definedName>
    <definedName name="UAcct454">#REF!</definedName>
    <definedName name="UAcct454JBG" localSheetId="0">#REF!</definedName>
    <definedName name="UAcct454JBG">#REF!</definedName>
    <definedName name="UAcct454S" localSheetId="0">#REF!</definedName>
    <definedName name="UAcct454S">#REF!</definedName>
    <definedName name="UAcct454Sg" localSheetId="0">#REF!</definedName>
    <definedName name="UAcct454Sg">#REF!</definedName>
    <definedName name="UAcct454So" localSheetId="0">#REF!</definedName>
    <definedName name="UAcct454So">#REF!</definedName>
    <definedName name="UAcct456" localSheetId="0">#REF!</definedName>
    <definedName name="UAcct456">#REF!</definedName>
    <definedName name="UAcct456CAEW" localSheetId="0">#REF!</definedName>
    <definedName name="UAcct456CAEW">#REF!</definedName>
    <definedName name="UAcct456Cn" localSheetId="0">#REF!</definedName>
    <definedName name="UAcct456Cn">#REF!</definedName>
    <definedName name="UAcct456S" localSheetId="0">#REF!</definedName>
    <definedName name="UAcct456S">#REF!</definedName>
    <definedName name="UAcct456Se" localSheetId="0">#REF!</definedName>
    <definedName name="UAcct456Se">#REF!</definedName>
    <definedName name="UAcct456Sg" localSheetId="0">#REF!</definedName>
    <definedName name="UAcct456Sg">#REF!</definedName>
    <definedName name="UAcct456So" localSheetId="0">#REF!</definedName>
    <definedName name="UAcct456So">#REF!</definedName>
    <definedName name="UAcct500" localSheetId="0">#REF!</definedName>
    <definedName name="UAcct500">#REF!</definedName>
    <definedName name="UAcct500Dnppsu" localSheetId="0">#REF!</definedName>
    <definedName name="UAcct500Dnppsu">#REF!</definedName>
    <definedName name="UAcct500DSG" localSheetId="0">#REF!</definedName>
    <definedName name="UAcct500DSG">#REF!</definedName>
    <definedName name="UAcct500JBG" localSheetId="0">#REF!</definedName>
    <definedName name="UAcct500JBG">#REF!</definedName>
    <definedName name="UACCT500SSGCH" localSheetId="0">#REF!</definedName>
    <definedName name="UACCT500SSGCH">#REF!</definedName>
    <definedName name="UAcct501" localSheetId="0">#REF!</definedName>
    <definedName name="UAcct501">#REF!</definedName>
    <definedName name="UAcct501CAEW" localSheetId="0">#REF!</definedName>
    <definedName name="UAcct501CAEW">#REF!</definedName>
    <definedName name="UAcct501JBE" localSheetId="0">#REF!</definedName>
    <definedName name="UAcct501JBE">#REF!</definedName>
    <definedName name="UACCT501NPC" localSheetId="0">#REF!</definedName>
    <definedName name="UACCT501NPC">#REF!</definedName>
    <definedName name="UACCT501NPCCAEW" localSheetId="0">#REF!</definedName>
    <definedName name="UACCT501NPCCAEW">#REF!</definedName>
    <definedName name="UACCT501nPCSE" localSheetId="0">#REF!</definedName>
    <definedName name="UACCT501nPCSE">#REF!</definedName>
    <definedName name="UACCT501NPCSE1" localSheetId="0">#REF!</definedName>
    <definedName name="UACCT501NPCSE1">#REF!</definedName>
    <definedName name="UAcct501Se" localSheetId="0">#REF!</definedName>
    <definedName name="UAcct501Se">#REF!</definedName>
    <definedName name="UACCT501SE1" localSheetId="0">#REF!</definedName>
    <definedName name="UACCT501SE1">#REF!</definedName>
    <definedName name="UACCT501SE2" localSheetId="0">#REF!</definedName>
    <definedName name="UACCT501SE2">#REF!</definedName>
    <definedName name="UACCT501SE3" localSheetId="0">#REF!</definedName>
    <definedName name="UACCT501SE3">#REF!</definedName>
    <definedName name="UACCT501SENNPC" localSheetId="0">#REF!</definedName>
    <definedName name="UACCT501SENNPC">#REF!</definedName>
    <definedName name="UACCT501SSECH" localSheetId="0">#REF!</definedName>
    <definedName name="UACCT501SSECH">#REF!</definedName>
    <definedName name="UACCT501SSECHNNPC" localSheetId="0">#REF!</definedName>
    <definedName name="UACCT501SSECHNNPC">#REF!</definedName>
    <definedName name="UACCT501SSECT" localSheetId="0">#REF!</definedName>
    <definedName name="UACCT501SSECT">#REF!</definedName>
    <definedName name="UAcct502" localSheetId="0">#REF!</definedName>
    <definedName name="UAcct502">#REF!</definedName>
    <definedName name="UAcct502CAGE" localSheetId="0">#REF!</definedName>
    <definedName name="UAcct502CAGE">#REF!</definedName>
    <definedName name="UAcct502Dnppsu" localSheetId="0">#REF!</definedName>
    <definedName name="UAcct502Dnppsu">#REF!</definedName>
    <definedName name="UAcct502JBG" localSheetId="0">#REF!</definedName>
    <definedName name="UAcct502JBG">#REF!</definedName>
    <definedName name="UAcct502SG" localSheetId="0">#REF!</definedName>
    <definedName name="UAcct502SG">#REF!</definedName>
    <definedName name="uacct502snpps" localSheetId="0">#REF!</definedName>
    <definedName name="uacct502snpps">#REF!</definedName>
    <definedName name="UACCT502SSGCH" localSheetId="0">#REF!</definedName>
    <definedName name="UACCT502SSGCH">#REF!</definedName>
    <definedName name="UAcct503" localSheetId="0">#REF!</definedName>
    <definedName name="UAcct503">#REF!</definedName>
    <definedName name="UAcct503npc" localSheetId="0">#REF!</definedName>
    <definedName name="UAcct503npc">#REF!</definedName>
    <definedName name="UAcct503Se" localSheetId="0">#REF!</definedName>
    <definedName name="UAcct503Se">#REF!</definedName>
    <definedName name="UACCT503SENNPC" localSheetId="0">#REF!</definedName>
    <definedName name="UACCT503SENNPC">#REF!</definedName>
    <definedName name="UAcct505" localSheetId="0">#REF!</definedName>
    <definedName name="UAcct505">#REF!</definedName>
    <definedName name="UAcct505CAGE" localSheetId="0">#REF!</definedName>
    <definedName name="UAcct505CAGE">#REF!</definedName>
    <definedName name="UAcct505Dnppsu" localSheetId="0">#REF!</definedName>
    <definedName name="UAcct505Dnppsu">#REF!</definedName>
    <definedName name="UAcct505JBG" localSheetId="0">#REF!</definedName>
    <definedName name="UAcct505JBG">#REF!</definedName>
    <definedName name="UAcct505sg" localSheetId="0">#REF!</definedName>
    <definedName name="UAcct505sg">#REF!</definedName>
    <definedName name="uacct505snpps" localSheetId="0">#REF!</definedName>
    <definedName name="uacct505snpps">#REF!</definedName>
    <definedName name="UACCT505SSGCH" localSheetId="0">#REF!</definedName>
    <definedName name="UACCT505SSGCH">#REF!</definedName>
    <definedName name="UAcct506" localSheetId="0">#REF!</definedName>
    <definedName name="UAcct506">#REF!</definedName>
    <definedName name="UAcct506CAGE" localSheetId="0">#REF!</definedName>
    <definedName name="UAcct506CAGE">#REF!</definedName>
    <definedName name="UAcct506JBG" localSheetId="0">#REF!</definedName>
    <definedName name="UAcct506JBG">#REF!</definedName>
    <definedName name="UAcct506Se" localSheetId="0">#REF!</definedName>
    <definedName name="UAcct506Se">#REF!</definedName>
    <definedName name="uacct506snpps" localSheetId="0">#REF!</definedName>
    <definedName name="uacct506snpps">#REF!</definedName>
    <definedName name="UACCT506SSGCH" localSheetId="0">#REF!</definedName>
    <definedName name="UACCT506SSGCH">#REF!</definedName>
    <definedName name="UAcct507" localSheetId="0">#REF!</definedName>
    <definedName name="UAcct507">#REF!</definedName>
    <definedName name="UAcct507CAGE" localSheetId="0">#REF!</definedName>
    <definedName name="UAcct507CAGE">#REF!</definedName>
    <definedName name="UAcct507JBG" localSheetId="0">#REF!</definedName>
    <definedName name="UAcct507JBG">#REF!</definedName>
    <definedName name="UAcct507SG" localSheetId="0">#REF!</definedName>
    <definedName name="UAcct507SG">#REF!</definedName>
    <definedName name="uacct507ssgch" localSheetId="0">#REF!</definedName>
    <definedName name="uacct507ssgch">#REF!</definedName>
    <definedName name="UAcct510" localSheetId="0">#REF!</definedName>
    <definedName name="UAcct510">#REF!</definedName>
    <definedName name="UAcct510CAGE" localSheetId="0">#REF!</definedName>
    <definedName name="UAcct510CAGE">#REF!</definedName>
    <definedName name="UAcct510JBG" localSheetId="0">#REF!</definedName>
    <definedName name="UAcct510JBG">#REF!</definedName>
    <definedName name="UAcct510sg" localSheetId="0">#REF!</definedName>
    <definedName name="UAcct510sg">#REF!</definedName>
    <definedName name="uacct510ssgch" localSheetId="0">#REF!</definedName>
    <definedName name="uacct510ssgch">#REF!</definedName>
    <definedName name="UAcct511" localSheetId="0">#REF!</definedName>
    <definedName name="UAcct511">#REF!</definedName>
    <definedName name="UAcct511CAGE" localSheetId="0">#REF!</definedName>
    <definedName name="UAcct511CAGE">#REF!</definedName>
    <definedName name="UAcct511JBG" localSheetId="0">#REF!</definedName>
    <definedName name="UAcct511JBG">#REF!</definedName>
    <definedName name="UAcct511sg" localSheetId="0">#REF!</definedName>
    <definedName name="UAcct511sg">#REF!</definedName>
    <definedName name="UACCT511SSGCH" localSheetId="0">#REF!</definedName>
    <definedName name="UACCT511SSGCH">#REF!</definedName>
    <definedName name="UAcct512" localSheetId="0">#REF!</definedName>
    <definedName name="UAcct512">#REF!</definedName>
    <definedName name="UAcct512CAGE" localSheetId="0">#REF!</definedName>
    <definedName name="UAcct512CAGE">#REF!</definedName>
    <definedName name="UAcct512JBG" localSheetId="0">#REF!</definedName>
    <definedName name="UAcct512JBG">#REF!</definedName>
    <definedName name="UAcct512sg" localSheetId="0">#REF!</definedName>
    <definedName name="UAcct512sg">#REF!</definedName>
    <definedName name="UACCT512SSGCH" localSheetId="0">#REF!</definedName>
    <definedName name="UACCT512SSGCH">#REF!</definedName>
    <definedName name="UAcct513" localSheetId="0">#REF!</definedName>
    <definedName name="UAcct513">#REF!</definedName>
    <definedName name="UAcct513CAGE" localSheetId="0">#REF!</definedName>
    <definedName name="UAcct513CAGE">#REF!</definedName>
    <definedName name="UAcct513JBG" localSheetId="0">#REF!</definedName>
    <definedName name="UAcct513JBG">#REF!</definedName>
    <definedName name="UAcct513sg" localSheetId="0">#REF!</definedName>
    <definedName name="UAcct513sg">#REF!</definedName>
    <definedName name="UACCT513SSGCH" localSheetId="0">#REF!</definedName>
    <definedName name="UACCT513SSGCH">#REF!</definedName>
    <definedName name="UAcct514" localSheetId="0">#REF!</definedName>
    <definedName name="UAcct514">#REF!</definedName>
    <definedName name="UAcct514CAGE" localSheetId="0">#REF!</definedName>
    <definedName name="UAcct514CAGE">#REF!</definedName>
    <definedName name="UAcct514JBG" localSheetId="0">#REF!</definedName>
    <definedName name="UAcct514JBG">#REF!</definedName>
    <definedName name="UAcct514sg" localSheetId="0">#REF!</definedName>
    <definedName name="UAcct514sg">#REF!</definedName>
    <definedName name="UACCT514SSGCH" localSheetId="0">#REF!</definedName>
    <definedName name="UACCT514SSGCH">#REF!</definedName>
    <definedName name="UAcct517" localSheetId="0">#REF!</definedName>
    <definedName name="UAcct517">#REF!</definedName>
    <definedName name="UAcct518" localSheetId="0">#REF!</definedName>
    <definedName name="UAcct518">#REF!</definedName>
    <definedName name="UAcct519" localSheetId="0">#REF!</definedName>
    <definedName name="UAcct519">#REF!</definedName>
    <definedName name="UAcct520" localSheetId="0">#REF!</definedName>
    <definedName name="UAcct520">#REF!</definedName>
    <definedName name="UAcct523" localSheetId="0">#REF!</definedName>
    <definedName name="UAcct523">#REF!</definedName>
    <definedName name="UAcct524" localSheetId="0">#REF!</definedName>
    <definedName name="UAcct524">#REF!</definedName>
    <definedName name="UAcct528" localSheetId="0">#REF!</definedName>
    <definedName name="UAcct528">#REF!</definedName>
    <definedName name="UAcct529" localSheetId="0">#REF!</definedName>
    <definedName name="UAcct529">#REF!</definedName>
    <definedName name="UAcct530" localSheetId="0">#REF!</definedName>
    <definedName name="UAcct530">#REF!</definedName>
    <definedName name="UAcct531" localSheetId="0">#REF!</definedName>
    <definedName name="UAcct531">#REF!</definedName>
    <definedName name="UAcct532" localSheetId="0">#REF!</definedName>
    <definedName name="UAcct532">#REF!</definedName>
    <definedName name="UAcct535" localSheetId="0">#REF!</definedName>
    <definedName name="UAcct535">#REF!</definedName>
    <definedName name="UAcct536" localSheetId="0">#REF!</definedName>
    <definedName name="UAcct536">#REF!</definedName>
    <definedName name="UAcct537" localSheetId="0">#REF!</definedName>
    <definedName name="UAcct537">#REF!</definedName>
    <definedName name="UAcct538" localSheetId="0">#REF!</definedName>
    <definedName name="UAcct538">#REF!</definedName>
    <definedName name="UAcct539" localSheetId="0">#REF!</definedName>
    <definedName name="UAcct539">#REF!</definedName>
    <definedName name="UAcct540" localSheetId="0">#REF!</definedName>
    <definedName name="UAcct540">#REF!</definedName>
    <definedName name="UAcct541" localSheetId="0">#REF!</definedName>
    <definedName name="UAcct541">#REF!</definedName>
    <definedName name="UAcct542" localSheetId="0">#REF!</definedName>
    <definedName name="UAcct542">#REF!</definedName>
    <definedName name="UAcct543" localSheetId="0">#REF!</definedName>
    <definedName name="UAcct543">#REF!</definedName>
    <definedName name="UAcct544" localSheetId="0">#REF!</definedName>
    <definedName name="UAcct544">#REF!</definedName>
    <definedName name="UAcct545" localSheetId="0">#REF!</definedName>
    <definedName name="UAcct545">#REF!</definedName>
    <definedName name="UAcct546" localSheetId="0">#REF!</definedName>
    <definedName name="UAcct546">#REF!</definedName>
    <definedName name="UAcct546CAGE" localSheetId="0">#REF!</definedName>
    <definedName name="UAcct546CAGE">#REF!</definedName>
    <definedName name="UACCT546sg" localSheetId="0">#REF!</definedName>
    <definedName name="UACCT546sg">#REF!</definedName>
    <definedName name="UAcct547" localSheetId="0">#REF!</definedName>
    <definedName name="UAcct547">#REF!</definedName>
    <definedName name="UAcct547CAEW" localSheetId="0">#REF!</definedName>
    <definedName name="UAcct547CAEW">#REF!</definedName>
    <definedName name="UACCT547n" localSheetId="0">#REF!</definedName>
    <definedName name="UACCT547n">#REF!</definedName>
    <definedName name="UACCT547NPCCAEW" localSheetId="0">#REF!</definedName>
    <definedName name="UACCT547NPCCAEW">#REF!</definedName>
    <definedName name="UACCT547nse" localSheetId="0">#REF!</definedName>
    <definedName name="UACCT547nse">#REF!</definedName>
    <definedName name="UAcct547Se" localSheetId="0">#REF!</definedName>
    <definedName name="UAcct547Se">#REF!</definedName>
    <definedName name="UACCT547SSECT" localSheetId="0">#REF!</definedName>
    <definedName name="UACCT547SSECT">#REF!</definedName>
    <definedName name="UAcct548" localSheetId="0">#REF!</definedName>
    <definedName name="UAcct548">#REF!</definedName>
    <definedName name="UACCT548CAGE" localSheetId="0">#REF!</definedName>
    <definedName name="UACCT548CAGE">#REF!</definedName>
    <definedName name="UACCT548sg" localSheetId="0">#REF!</definedName>
    <definedName name="UACCT548sg">#REF!</definedName>
    <definedName name="UACCT548SSCCT" localSheetId="0">#REF!</definedName>
    <definedName name="UACCT548SSCCT">#REF!</definedName>
    <definedName name="uacct548ssgct" localSheetId="0">#REF!</definedName>
    <definedName name="uacct548ssgct">#REF!</definedName>
    <definedName name="UAcct549" localSheetId="0">#REF!</definedName>
    <definedName name="UAcct549">#REF!</definedName>
    <definedName name="Uacct549CAGE" localSheetId="0">#REF!</definedName>
    <definedName name="Uacct549CAGE">#REF!</definedName>
    <definedName name="UAcct549Dnppou" localSheetId="0">#REF!</definedName>
    <definedName name="UAcct549Dnppou">#REF!</definedName>
    <definedName name="UAcct549sg" localSheetId="0">#REF!</definedName>
    <definedName name="UAcct549sg">#REF!</definedName>
    <definedName name="UACCT549SGW" localSheetId="0">#REF!</definedName>
    <definedName name="UACCT549SGW">#REF!</definedName>
    <definedName name="UACCT549SSGCT" localSheetId="0">#REF!</definedName>
    <definedName name="UACCT549SSGCT">#REF!</definedName>
    <definedName name="uacct550" localSheetId="0">#REF!</definedName>
    <definedName name="uacct550">#REF!</definedName>
    <definedName name="UAcct5506SE" localSheetId="0">#REF!</definedName>
    <definedName name="UAcct5506SE">#REF!</definedName>
    <definedName name="UACCT550sg" localSheetId="0">#REF!</definedName>
    <definedName name="UACCT550sg">#REF!</definedName>
    <definedName name="uacct550sgw" localSheetId="0">#REF!</definedName>
    <definedName name="uacct550sgw">#REF!</definedName>
    <definedName name="uacct550snppo" localSheetId="0">#REF!</definedName>
    <definedName name="uacct550snppo">#REF!</definedName>
    <definedName name="uacct550ssgct" localSheetId="0">#REF!</definedName>
    <definedName name="uacct550ssgct">#REF!</definedName>
    <definedName name="UAcct551" localSheetId="0">#REF!</definedName>
    <definedName name="UAcct551">#REF!</definedName>
    <definedName name="UAcct551CAGE" localSheetId="0">#REF!</definedName>
    <definedName name="UAcct551CAGE">#REF!</definedName>
    <definedName name="UACCT551SG" localSheetId="0">#REF!</definedName>
    <definedName name="UACCT551SG">#REF!</definedName>
    <definedName name="UAcct552" localSheetId="0">#REF!</definedName>
    <definedName name="UAcct552">#REF!</definedName>
    <definedName name="UACCT552CAGE" localSheetId="0">#REF!</definedName>
    <definedName name="UACCT552CAGE">#REF!</definedName>
    <definedName name="UAcct552Dnppou" localSheetId="0">#REF!</definedName>
    <definedName name="UAcct552Dnppou">#REF!</definedName>
    <definedName name="UAcct552sg" localSheetId="0">#REF!</definedName>
    <definedName name="UAcct552sg">#REF!</definedName>
    <definedName name="UACCT552SSGCT" localSheetId="0">#REF!</definedName>
    <definedName name="UACCT552SSGCT">#REF!</definedName>
    <definedName name="UAcct553" localSheetId="0">#REF!</definedName>
    <definedName name="UAcct553">#REF!</definedName>
    <definedName name="UACCT553CAGE" localSheetId="0">#REF!</definedName>
    <definedName name="UACCT553CAGE">#REF!</definedName>
    <definedName name="UAcct553Dnppou" localSheetId="0">#REF!</definedName>
    <definedName name="UAcct553Dnppou">#REF!</definedName>
    <definedName name="UAcct553SG" localSheetId="0">#REF!</definedName>
    <definedName name="UAcct553SG">#REF!</definedName>
    <definedName name="UACCT553SGW" localSheetId="0">#REF!</definedName>
    <definedName name="UACCT553SGW">#REF!</definedName>
    <definedName name="UACCT553SSGCT" localSheetId="0">#REF!</definedName>
    <definedName name="UACCT553SSGCT">#REF!</definedName>
    <definedName name="UAcct554" localSheetId="0">#REF!</definedName>
    <definedName name="UAcct554">#REF!</definedName>
    <definedName name="UACCT554CAGE" localSheetId="0">#REF!</definedName>
    <definedName name="UACCT554CAGE">#REF!</definedName>
    <definedName name="UAcct554Dnppou" localSheetId="0">#REF!</definedName>
    <definedName name="UAcct554Dnppou">#REF!</definedName>
    <definedName name="UAcct554SG" localSheetId="0">#REF!</definedName>
    <definedName name="UAcct554SG">#REF!</definedName>
    <definedName name="UACCT554SGW" localSheetId="0">#REF!</definedName>
    <definedName name="UACCT554SGW">#REF!</definedName>
    <definedName name="UAcct554SSCT" localSheetId="0">#REF!</definedName>
    <definedName name="UAcct554SSCT">#REF!</definedName>
    <definedName name="UACCT554SSGCT" localSheetId="0">#REF!</definedName>
    <definedName name="UACCT554SSGCT">#REF!</definedName>
    <definedName name="UAcct555CAEE" localSheetId="0">#REF!</definedName>
    <definedName name="UAcct555CAEE">#REF!</definedName>
    <definedName name="UAcct555CAEW" localSheetId="0">#REF!</definedName>
    <definedName name="UAcct555CAEW">#REF!</definedName>
    <definedName name="UAcct555CAGE" localSheetId="0">#REF!</definedName>
    <definedName name="UAcct555CAGE">#REF!</definedName>
    <definedName name="UAcct555CAGW" localSheetId="0">#REF!</definedName>
    <definedName name="UAcct555CAGW">#REF!</definedName>
    <definedName name="uacct555dgp" localSheetId="0">#REF!</definedName>
    <definedName name="uacct555dgp">#REF!</definedName>
    <definedName name="UAcct555Dgu" localSheetId="0">#REF!</definedName>
    <definedName name="UAcct555Dgu">#REF!</definedName>
    <definedName name="UACCT555NPCCAEW" localSheetId="0">#REF!</definedName>
    <definedName name="UACCT555NPCCAEW">#REF!</definedName>
    <definedName name="UACCT555NPCCAGW" localSheetId="0">#REF!</definedName>
    <definedName name="UACCT555NPCCAGW">#REF!</definedName>
    <definedName name="UAcct555S" localSheetId="0">#REF!</definedName>
    <definedName name="UAcct555S">#REF!</definedName>
    <definedName name="UAcct555Se" localSheetId="0">#REF!</definedName>
    <definedName name="UAcct555Se">#REF!</definedName>
    <definedName name="UAcct555SG" localSheetId="0">#REF!</definedName>
    <definedName name="UAcct555SG">#REF!</definedName>
    <definedName name="uacct555ssgc" localSheetId="0">#REF!</definedName>
    <definedName name="uacct555ssgc">#REF!</definedName>
    <definedName name="uacct555ssgp" localSheetId="0">#REF!</definedName>
    <definedName name="uacct555ssgp">#REF!</definedName>
    <definedName name="UAcct556" localSheetId="0">#REF!</definedName>
    <definedName name="UAcct556">#REF!</definedName>
    <definedName name="UAcct557" localSheetId="0">#REF!</definedName>
    <definedName name="UAcct557">#REF!</definedName>
    <definedName name="UAcct557S" localSheetId="0">#REF!</definedName>
    <definedName name="UAcct557S">#REF!</definedName>
    <definedName name="uacct557se" localSheetId="0">#REF!</definedName>
    <definedName name="uacct557se">#REF!</definedName>
    <definedName name="UAcct557Sg" localSheetId="0">#REF!</definedName>
    <definedName name="UAcct557Sg">#REF!</definedName>
    <definedName name="Uacct557SSGCT" localSheetId="0">#REF!</definedName>
    <definedName name="Uacct557SSGCT">#REF!</definedName>
    <definedName name="uacct557trojp" localSheetId="0">#REF!</definedName>
    <definedName name="uacct557trojp">#REF!</definedName>
    <definedName name="UAcct560" localSheetId="0">#REF!</definedName>
    <definedName name="UAcct560">#REF!</definedName>
    <definedName name="UAcct561" localSheetId="0">#REF!</definedName>
    <definedName name="UAcct561">#REF!</definedName>
    <definedName name="UAcct562" localSheetId="0">#REF!</definedName>
    <definedName name="UAcct562">#REF!</definedName>
    <definedName name="UAcct563" localSheetId="0">#REF!</definedName>
    <definedName name="UAcct563">#REF!</definedName>
    <definedName name="UAcct564" localSheetId="0">#REF!</definedName>
    <definedName name="UAcct564">#REF!</definedName>
    <definedName name="UAcct565" localSheetId="0">#REF!</definedName>
    <definedName name="UAcct565">#REF!</definedName>
    <definedName name="UACCT565NPC" localSheetId="0">#REF!</definedName>
    <definedName name="UACCT565NPC">#REF!</definedName>
    <definedName name="UACCT565NPCCAGW" localSheetId="0">#REF!</definedName>
    <definedName name="UACCT565NPCCAGW">#REF!</definedName>
    <definedName name="UAcct565Se" localSheetId="0">#REF!</definedName>
    <definedName name="UAcct565Se">#REF!</definedName>
    <definedName name="UAcct566" localSheetId="0">#REF!</definedName>
    <definedName name="UAcct566">#REF!</definedName>
    <definedName name="UAcct567" localSheetId="0">#REF!</definedName>
    <definedName name="UAcct567">#REF!</definedName>
    <definedName name="UAcct568" localSheetId="0">#REF!</definedName>
    <definedName name="UAcct568">#REF!</definedName>
    <definedName name="UAcct569" localSheetId="0">#REF!</definedName>
    <definedName name="UAcct569">#REF!</definedName>
    <definedName name="UAcct570" localSheetId="0">#REF!</definedName>
    <definedName name="UAcct570">#REF!</definedName>
    <definedName name="UAcct571" localSheetId="0">#REF!</definedName>
    <definedName name="UAcct571">#REF!</definedName>
    <definedName name="UAcct572" localSheetId="0">#REF!</definedName>
    <definedName name="UAcct572">#REF!</definedName>
    <definedName name="UAcct573" localSheetId="0">#REF!</definedName>
    <definedName name="UAcct573">#REF!</definedName>
    <definedName name="UAcct580" localSheetId="0">#REF!</definedName>
    <definedName name="UAcct580">#REF!</definedName>
    <definedName name="UAcct581" localSheetId="0">#REF!</definedName>
    <definedName name="UAcct581">#REF!</definedName>
    <definedName name="UAcct582" localSheetId="0">#REF!</definedName>
    <definedName name="UAcct582">#REF!</definedName>
    <definedName name="UAcct583" localSheetId="0">#REF!</definedName>
    <definedName name="UAcct583">#REF!</definedName>
    <definedName name="UAcct584" localSheetId="0">#REF!</definedName>
    <definedName name="UAcct584">#REF!</definedName>
    <definedName name="UAcct585" localSheetId="0">#REF!</definedName>
    <definedName name="UAcct585">#REF!</definedName>
    <definedName name="UAcct586" localSheetId="0">#REF!</definedName>
    <definedName name="UAcct586">#REF!</definedName>
    <definedName name="UAcct587" localSheetId="0">#REF!</definedName>
    <definedName name="UAcct587">#REF!</definedName>
    <definedName name="UAcct588" localSheetId="0">#REF!</definedName>
    <definedName name="UAcct588">#REF!</definedName>
    <definedName name="UAcct589" localSheetId="0">#REF!</definedName>
    <definedName name="UAcct589">#REF!</definedName>
    <definedName name="UAcct590" localSheetId="0">#REF!</definedName>
    <definedName name="UAcct590">#REF!</definedName>
    <definedName name="UAcct591" localSheetId="0">#REF!</definedName>
    <definedName name="UAcct591">#REF!</definedName>
    <definedName name="UAcct592" localSheetId="0">#REF!</definedName>
    <definedName name="UAcct592">#REF!</definedName>
    <definedName name="UAcct593" localSheetId="0">#REF!</definedName>
    <definedName name="UAcct593">#REF!</definedName>
    <definedName name="UAcct594" localSheetId="0">#REF!</definedName>
    <definedName name="UAcct594">#REF!</definedName>
    <definedName name="UAcct595" localSheetId="0">#REF!</definedName>
    <definedName name="UAcct595">#REF!</definedName>
    <definedName name="UAcct596" localSheetId="0">#REF!</definedName>
    <definedName name="UAcct596">#REF!</definedName>
    <definedName name="UAcct597" localSheetId="0">#REF!</definedName>
    <definedName name="UAcct597">#REF!</definedName>
    <definedName name="UAcct598" localSheetId="0">#REF!</definedName>
    <definedName name="UAcct598">#REF!</definedName>
    <definedName name="UAcct901" localSheetId="0">#REF!</definedName>
    <definedName name="UAcct901">#REF!</definedName>
    <definedName name="UAcct902" localSheetId="0">#REF!</definedName>
    <definedName name="UAcct902">#REF!</definedName>
    <definedName name="UAcct903" localSheetId="0">#REF!</definedName>
    <definedName name="UAcct903">#REF!</definedName>
    <definedName name="UAcct904" localSheetId="0">#REF!</definedName>
    <definedName name="UAcct904">#REF!</definedName>
    <definedName name="Uacct904SG" localSheetId="0">#REF!</definedName>
    <definedName name="Uacct904SG">#REF!</definedName>
    <definedName name="UAcct905" localSheetId="0">#REF!</definedName>
    <definedName name="UAcct905">#REF!</definedName>
    <definedName name="UAcct907" localSheetId="0">#REF!</definedName>
    <definedName name="UAcct907">#REF!</definedName>
    <definedName name="UAcct908" localSheetId="0">#REF!</definedName>
    <definedName name="UAcct908">#REF!</definedName>
    <definedName name="UAcct909" localSheetId="0">#REF!</definedName>
    <definedName name="UAcct909">#REF!</definedName>
    <definedName name="UAcct910" localSheetId="0">#REF!</definedName>
    <definedName name="UAcct910">#REF!</definedName>
    <definedName name="UAcct911" localSheetId="0">#REF!</definedName>
    <definedName name="UAcct911">#REF!</definedName>
    <definedName name="UAcct912" localSheetId="0">#REF!</definedName>
    <definedName name="UAcct912">#REF!</definedName>
    <definedName name="UAcct913" localSheetId="0">#REF!</definedName>
    <definedName name="UAcct913">#REF!</definedName>
    <definedName name="UAcct916" localSheetId="0">#REF!</definedName>
    <definedName name="UAcct916">#REF!</definedName>
    <definedName name="UAcct920" localSheetId="0">#REF!</definedName>
    <definedName name="UAcct920">#REF!</definedName>
    <definedName name="UAcct920Cn" localSheetId="0">#REF!</definedName>
    <definedName name="UAcct920Cn">#REF!</definedName>
    <definedName name="UAcct921" localSheetId="0">#REF!</definedName>
    <definedName name="UAcct921">#REF!</definedName>
    <definedName name="UAcct921Cn" localSheetId="0">#REF!</definedName>
    <definedName name="UAcct921Cn">#REF!</definedName>
    <definedName name="UAcct923" localSheetId="0">#REF!</definedName>
    <definedName name="UAcct923">#REF!</definedName>
    <definedName name="UAcct923CAGW" localSheetId="0">#REF!</definedName>
    <definedName name="UAcct923CAGW">#REF!</definedName>
    <definedName name="UAcct923Cn" localSheetId="0">#REF!</definedName>
    <definedName name="UAcct923Cn">#REF!</definedName>
    <definedName name="UAcct924" localSheetId="0">#REF!</definedName>
    <definedName name="UAcct924">#REF!</definedName>
    <definedName name="UAcct924S" localSheetId="0">#REF!</definedName>
    <definedName name="UAcct924S">#REF!</definedName>
    <definedName name="UACCT924SG" localSheetId="0">#REF!</definedName>
    <definedName name="UACCT924SG">#REF!</definedName>
    <definedName name="UAcct924SO" localSheetId="0">#REF!</definedName>
    <definedName name="UAcct924SO">#REF!</definedName>
    <definedName name="UAcct925" localSheetId="0">#REF!</definedName>
    <definedName name="UAcct925">#REF!</definedName>
    <definedName name="UAcct926" localSheetId="0">#REF!</definedName>
    <definedName name="UAcct926">#REF!</definedName>
    <definedName name="UAcct927" localSheetId="0">#REF!</definedName>
    <definedName name="UAcct927">#REF!</definedName>
    <definedName name="UAcct928" localSheetId="0">#REF!</definedName>
    <definedName name="UAcct928">#REF!</definedName>
    <definedName name="UAcct928RE" localSheetId="0">#REF!</definedName>
    <definedName name="UAcct928RE">#REF!</definedName>
    <definedName name="UAcct929" localSheetId="0">#REF!</definedName>
    <definedName name="UAcct929">#REF!</definedName>
    <definedName name="UAcct930" localSheetId="0">#REF!</definedName>
    <definedName name="UAcct930">#REF!</definedName>
    <definedName name="UACCT930cn" localSheetId="0">#REF!</definedName>
    <definedName name="UACCT930cn">#REF!</definedName>
    <definedName name="UAcct930S" localSheetId="0">#REF!</definedName>
    <definedName name="UAcct930S">#REF!</definedName>
    <definedName name="UAcct930So" localSheetId="0">#REF!</definedName>
    <definedName name="UAcct930So">#REF!</definedName>
    <definedName name="UAcct931" localSheetId="0">#REF!</definedName>
    <definedName name="UAcct931">#REF!</definedName>
    <definedName name="UAcct935" localSheetId="0">#REF!</definedName>
    <definedName name="UAcct935">#REF!</definedName>
    <definedName name="UAcctAGA" localSheetId="0">#REF!</definedName>
    <definedName name="UAcctAGA">#REF!</definedName>
    <definedName name="UACCTCOHDGP" localSheetId="0">#REF!</definedName>
    <definedName name="UACCTCOHDGP">#REF!</definedName>
    <definedName name="UACCTCOWSG" localSheetId="0">#REF!</definedName>
    <definedName name="UACCTCOWSG">#REF!</definedName>
    <definedName name="UAcctcwc" localSheetId="0">#REF!</definedName>
    <definedName name="UAcctcwc">#REF!</definedName>
    <definedName name="UAcctd00" localSheetId="0">#REF!</definedName>
    <definedName name="UAcctd00">#REF!</definedName>
    <definedName name="UAcctdfa" localSheetId="0">#REF!</definedName>
    <definedName name="UAcctdfa">#REF!</definedName>
    <definedName name="UAcctdfad" localSheetId="0">#REF!</definedName>
    <definedName name="UAcctdfad">#REF!</definedName>
    <definedName name="UAcctdfap" localSheetId="0">#REF!</definedName>
    <definedName name="UAcctdfap">#REF!</definedName>
    <definedName name="UAcctdfat" localSheetId="0">#REF!</definedName>
    <definedName name="UAcctdfat">#REF!</definedName>
    <definedName name="UAcctds0" localSheetId="0">#REF!</definedName>
    <definedName name="UAcctds0">#REF!</definedName>
    <definedName name="UACCTECD" localSheetId="0">#REF!</definedName>
    <definedName name="UACCTECD">#REF!</definedName>
    <definedName name="UACCTECDDGP" localSheetId="0">#REF!</definedName>
    <definedName name="UACCTECDDGP">#REF!</definedName>
    <definedName name="UACCTECDMC" localSheetId="0">#REF!</definedName>
    <definedName name="UACCTECDMC">#REF!</definedName>
    <definedName name="UACCTECDS" localSheetId="0">#REF!</definedName>
    <definedName name="UACCTECDS">#REF!</definedName>
    <definedName name="UACCTECDSG1" localSheetId="0">#REF!</definedName>
    <definedName name="UACCTECDSG1">#REF!</definedName>
    <definedName name="UACCTECDSG2" localSheetId="0">#REF!</definedName>
    <definedName name="UACCTECDSG2">#REF!</definedName>
    <definedName name="UACCTECDSG3" localSheetId="0">#REF!</definedName>
    <definedName name="UACCTECDSG3">#REF!</definedName>
    <definedName name="UACCTEQFCS" localSheetId="0">#REF!</definedName>
    <definedName name="UACCTEQFCS">#REF!</definedName>
    <definedName name="UACCTEQFCSG" localSheetId="0">#REF!</definedName>
    <definedName name="UACCTEQFCSG">#REF!</definedName>
    <definedName name="UAcctfit" localSheetId="0">#REF!</definedName>
    <definedName name="UAcctfit">#REF!</definedName>
    <definedName name="UAcctg00" localSheetId="0">#REF!</definedName>
    <definedName name="UAcctg00">#REF!</definedName>
    <definedName name="UAccth00" localSheetId="0">#REF!</definedName>
    <definedName name="UAccth00">#REF!</definedName>
    <definedName name="UAccti00" localSheetId="0">#REF!</definedName>
    <definedName name="UAccti00">#REF!</definedName>
    <definedName name="UACCTMCCMC" localSheetId="0">#REF!</definedName>
    <definedName name="UACCTMCCMC">#REF!</definedName>
    <definedName name="UACCTMCSG" localSheetId="0">#REF!</definedName>
    <definedName name="UACCTMCSG">#REF!</definedName>
    <definedName name="UAcctn00" localSheetId="0">#REF!</definedName>
    <definedName name="UAcctn00">#REF!</definedName>
    <definedName name="UAccto00" localSheetId="0">#REF!</definedName>
    <definedName name="UAccto00">#REF!</definedName>
    <definedName name="UAcctowc" localSheetId="0">#REF!</definedName>
    <definedName name="UAcctowc">#REF!</definedName>
    <definedName name="UAcctowcdgp" localSheetId="0">#REF!</definedName>
    <definedName name="UAcctowcdgp">#REF!</definedName>
    <definedName name="UAcctowcse" localSheetId="0">#REF!</definedName>
    <definedName name="UAcctowcse">#REF!</definedName>
    <definedName name="UACCTOWCSSECH" localSheetId="0">#REF!</definedName>
    <definedName name="UACCTOWCSSECH">#REF!</definedName>
    <definedName name="UAccts00" localSheetId="0">#REF!</definedName>
    <definedName name="UAccts00">#REF!</definedName>
    <definedName name="UAcctSchM" localSheetId="0">#REF!</definedName>
    <definedName name="UAcctSchM">#REF!</definedName>
    <definedName name="UAcctsttax" localSheetId="0">#REF!</definedName>
    <definedName name="UAcctsttax">#REF!</definedName>
    <definedName name="UAcctt00" localSheetId="0">#REF!</definedName>
    <definedName name="UAcctt00">#REF!</definedName>
    <definedName name="UACT553SGW" localSheetId="0">#REF!</definedName>
    <definedName name="UACT553SGW">#REF!</definedName>
    <definedName name="UNBILREV" localSheetId="0">'Accounting Report'!#REF!</definedName>
    <definedName name="UNBILREV" localSheetId="2">#REF!</definedName>
    <definedName name="UNBILREV">#REF!</definedName>
    <definedName name="UncollectibleAccounts" localSheetId="0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BR" localSheetId="0">#REF!</definedName>
    <definedName name="USBR">#REF!</definedName>
    <definedName name="USCHMAFS" localSheetId="0">#REF!</definedName>
    <definedName name="USCHMAFS">#REF!</definedName>
    <definedName name="USCHMAFSE" localSheetId="0">#REF!</definedName>
    <definedName name="USCHMAFSE">#REF!</definedName>
    <definedName name="USCHMAFSG" localSheetId="0">#REF!</definedName>
    <definedName name="USCHMAFSG">#REF!</definedName>
    <definedName name="USCHMAFSNP" localSheetId="0">#REF!</definedName>
    <definedName name="USCHMAFSNP">#REF!</definedName>
    <definedName name="USCHMAFSO" localSheetId="0">#REF!</definedName>
    <definedName name="USCHMAFSO">#REF!</definedName>
    <definedName name="USCHMAFTROJP" localSheetId="0">#REF!</definedName>
    <definedName name="USCHMAFTROJP">#REF!</definedName>
    <definedName name="USCHMAPBADDEBT" localSheetId="0">#REF!</definedName>
    <definedName name="USCHMAPBADDEBT">#REF!</definedName>
    <definedName name="USCHMAPS" localSheetId="0">#REF!</definedName>
    <definedName name="USCHMAPS">#REF!</definedName>
    <definedName name="USCHMAPSE" localSheetId="0">#REF!</definedName>
    <definedName name="USCHMAPSE">#REF!</definedName>
    <definedName name="USCHMAPSG" localSheetId="0">#REF!</definedName>
    <definedName name="USCHMAPSG">#REF!</definedName>
    <definedName name="USCHMAPSNP" localSheetId="0">#REF!</definedName>
    <definedName name="USCHMAPSNP">#REF!</definedName>
    <definedName name="USCHMAPSO" localSheetId="0">#REF!</definedName>
    <definedName name="USCHMAPSO">#REF!</definedName>
    <definedName name="USCHMATBADDEBT" localSheetId="0">#REF!</definedName>
    <definedName name="USCHMATBADDEBT">#REF!</definedName>
    <definedName name="USCHMATCIAC" localSheetId="0">#REF!</definedName>
    <definedName name="USCHMATCIAC">#REF!</definedName>
    <definedName name="USCHMATGPS" localSheetId="0">#REF!</definedName>
    <definedName name="USCHMATGPS">#REF!</definedName>
    <definedName name="USCHMATS" localSheetId="0">#REF!</definedName>
    <definedName name="USCHMATS">#REF!</definedName>
    <definedName name="USCHMATSCHMDEXP" localSheetId="0">#REF!</definedName>
    <definedName name="USCHMATSCHMDEXP">#REF!</definedName>
    <definedName name="USCHMATSE" localSheetId="0">#REF!</definedName>
    <definedName name="USCHMATSE">#REF!</definedName>
    <definedName name="USCHMATSG" localSheetId="0">#REF!</definedName>
    <definedName name="USCHMATSG">#REF!</definedName>
    <definedName name="USCHMATSG2" localSheetId="0">#REF!</definedName>
    <definedName name="USCHMATSG2">#REF!</definedName>
    <definedName name="USCHMATSGCT" localSheetId="0">#REF!</definedName>
    <definedName name="USCHMATSGCT">#REF!</definedName>
    <definedName name="USCHMATSNP" localSheetId="0">#REF!</definedName>
    <definedName name="USCHMATSNP">#REF!</definedName>
    <definedName name="USCHMATSNPD" localSheetId="0">#REF!</definedName>
    <definedName name="USCHMATSNPD">#REF!</definedName>
    <definedName name="USCHMATSO" localSheetId="0">#REF!</definedName>
    <definedName name="USCHMATSO">#REF!</definedName>
    <definedName name="USCHMATTAXDEPR" localSheetId="0">#REF!</definedName>
    <definedName name="USCHMATTAXDEPR">#REF!</definedName>
    <definedName name="USCHMATTROJD" localSheetId="0">#REF!</definedName>
    <definedName name="USCHMATTROJD">#REF!</definedName>
    <definedName name="USCHMDFDGP" localSheetId="0">#REF!</definedName>
    <definedName name="USCHMDFDGP">#REF!</definedName>
    <definedName name="USCHMDFDGU" localSheetId="0">#REF!</definedName>
    <definedName name="USCHMDFDGU">#REF!</definedName>
    <definedName name="USCHMDFS" localSheetId="0">#REF!</definedName>
    <definedName name="USCHMDFS">#REF!</definedName>
    <definedName name="USCHMDPIBT" localSheetId="0">#REF!</definedName>
    <definedName name="USCHMDPIBT">#REF!</definedName>
    <definedName name="USCHMDPS" localSheetId="0">#REF!</definedName>
    <definedName name="USCHMDPS">#REF!</definedName>
    <definedName name="USCHMDPSE" localSheetId="0">#REF!</definedName>
    <definedName name="USCHMDPSE">#REF!</definedName>
    <definedName name="USCHMDPSG" localSheetId="0">#REF!</definedName>
    <definedName name="USCHMDPSG">#REF!</definedName>
    <definedName name="USCHMDPSNP" localSheetId="0">#REF!</definedName>
    <definedName name="USCHMDPSNP">#REF!</definedName>
    <definedName name="USCHMDPSO" localSheetId="0">#REF!</definedName>
    <definedName name="USCHMDPSO">#REF!</definedName>
    <definedName name="USCHMDTBADDEBT" localSheetId="0">#REF!</definedName>
    <definedName name="USCHMDTBADDEBT">#REF!</definedName>
    <definedName name="USCHMDTCN" localSheetId="0">#REF!</definedName>
    <definedName name="USCHMDTCN">#REF!</definedName>
    <definedName name="USCHMDTDGP" localSheetId="0">#REF!</definedName>
    <definedName name="USCHMDTDGP">#REF!</definedName>
    <definedName name="USCHMDTGPS" localSheetId="0">#REF!</definedName>
    <definedName name="USCHMDTGPS">#REF!</definedName>
    <definedName name="USCHMDTS" localSheetId="0">#REF!</definedName>
    <definedName name="USCHMDTS">#REF!</definedName>
    <definedName name="USCHMDTSE" localSheetId="0">#REF!</definedName>
    <definedName name="USCHMDTSE">#REF!</definedName>
    <definedName name="USCHMDTSG" localSheetId="0">#REF!</definedName>
    <definedName name="USCHMDTSG">#REF!</definedName>
    <definedName name="USCHMDTSNP" localSheetId="0">#REF!</definedName>
    <definedName name="USCHMDTSNP">#REF!</definedName>
    <definedName name="USCHMDTSNPD" localSheetId="0">#REF!</definedName>
    <definedName name="USCHMDTSNPD">#REF!</definedName>
    <definedName name="USCHMDTSO" localSheetId="0">#REF!</definedName>
    <definedName name="USCHMDTSO">#REF!</definedName>
    <definedName name="USCHMDTTAXDEPR" localSheetId="0">#REF!</definedName>
    <definedName name="USCHMDTTAXDEPR">#REF!</definedName>
    <definedName name="USCHMDTTROJD" localSheetId="0">#REF!</definedName>
    <definedName name="USCHMDTTROJD">#REF!</definedName>
    <definedName name="USYieldCurves" localSheetId="0">#REF!</definedName>
    <definedName name="USYieldCurves">#REF!</definedName>
    <definedName name="UT_305A_FY_2002" localSheetId="0">'Accounting Report'!#REF!</definedName>
    <definedName name="UT_305A_FY_2002" localSheetId="2">#REF!</definedName>
    <definedName name="UT_305A_FY_2002">#REF!</definedName>
    <definedName name="UT_RVN_0302" localSheetId="0">'Accounting Report'!#REF!</definedName>
    <definedName name="UT_RVN_0302" localSheetId="2">#REF!</definedName>
    <definedName name="UT_RVN_0302">#REF!</definedName>
    <definedName name="UtGrossReceipts" localSheetId="0">#REF!</definedName>
    <definedName name="UtGrossReceipts">#REF!</definedName>
    <definedName name="ValidAccount" localSheetId="0">#REF!</definedName>
    <definedName name="ValidAccount">#REF!</definedName>
    <definedName name="VAR" localSheetId="0">#REF!</definedName>
    <definedName name="VAR">#REF!</definedName>
    <definedName name="VARIABLE" localSheetId="0">#REF!</definedName>
    <definedName name="VARIABLE">#REF!</definedName>
    <definedName name="Version" localSheetId="0">'Accounting Report'!#REF!</definedName>
    <definedName name="Version" localSheetId="2">#REF!</definedName>
    <definedName name="Version">#REF!</definedName>
    <definedName name="VOUCHER" localSheetId="0">'Accounting Report'!#REF!</definedName>
    <definedName name="VOUCHER" localSheetId="2">#REF!</definedName>
    <definedName name="VOUCHER">#REF!</definedName>
    <definedName name="w" localSheetId="0" hidden="1">#REF!</definedName>
    <definedName name="w" localSheetId="2" hidden="1">#REF!</definedName>
    <definedName name="w" hidden="1">#REF!</definedName>
    <definedName name="WaRevenueTax" localSheetId="0">#REF!</definedName>
    <definedName name="WaRevenueTax">#REF!</definedName>
    <definedName name="WEATHER" localSheetId="0">'Accounting Report'!#REF!</definedName>
    <definedName name="WEATHER" localSheetId="2">#REF!</definedName>
    <definedName name="WEATHER">#REF!</definedName>
    <definedName name="WEATHRNORM" localSheetId="0">'Accounting Report'!#REF!</definedName>
    <definedName name="WEATHRNORM" localSheetId="2">#REF!</definedName>
    <definedName name="WEATHRNORM">#REF!</definedName>
    <definedName name="WIDTH" localSheetId="0">'Accounting Report'!#REF!</definedName>
    <definedName name="WIDTH" localSheetId="2">#REF!</definedName>
    <definedName name="WIDTH">#REF!</definedName>
    <definedName name="WinterPeak" localSheetId="0">#REF!,#REF!</definedName>
    <definedName name="WinterPeak">#REF!,#REF!</definedName>
    <definedName name="WN" localSheetId="0">'Accounting Report'!#REF!</definedName>
    <definedName name="WN" localSheetId="2">#REF!</definedName>
    <definedName name="WN">#REF!</definedName>
    <definedName name="WORK1" localSheetId="0">'Accounting Report'!#REF!</definedName>
    <definedName name="WORK1" localSheetId="2">#REF!</definedName>
    <definedName name="WORK1">#REF!</definedName>
    <definedName name="WORK2" localSheetId="0">'Accounting Report'!#REF!</definedName>
    <definedName name="WORK2" localSheetId="2">#REF!</definedName>
    <definedName name="WORK2">#REF!</definedName>
    <definedName name="WORK3" localSheetId="0">#REF!</definedName>
    <definedName name="WORK3">#REF!</definedName>
    <definedName name="Workforce_Data" localSheetId="0">OFFSET(#REF!,0,0,COUNTA(#REF!),COUNTA(#REF!))</definedName>
    <definedName name="Workforce_Data">OFFSET(#REF!,0,0,COUNTA(#REF!),COUNTA(#REF!))</definedName>
    <definedName name="wrn.1996._.Hydro._.5._.Year._.Forecast._.Budget." localSheetId="0" hidden="1">{#N/A,#N/A,FALSE,"Summary";#N/A,#N/A,FALSE,"SmPlants";#N/A,#N/A,FALSE,"Utah";#N/A,#N/A,FALSE,"Idaho";#N/A,#N/A,FALSE,"Lewis River";#N/A,#N/A,FALSE,"NrthUmpq";#N/A,#N/A,FALSE,"KlamRog"}</definedName>
    <definedName name="wrn.1996._.Hydro._.5._.Year._.Forecast._.Budget." localSheetId="2" hidden="1">{#N/A,#N/A,FALSE,"Summary";#N/A,#N/A,FALSE,"SmPlants";#N/A,#N/A,FALSE,"Utah";#N/A,#N/A,FALSE,"Idaho";#N/A,#N/A,FALSE,"Lewis River";#N/A,#N/A,FALSE,"NrthUmpq";#N/A,#N/A,FALSE,"KlamRog"}</definedName>
    <definedName name="wrn.1996._.Hydro._.5._.Year._.Forecast._.Budget." localSheetId="3" hidden="1">{#N/A,#N/A,FALSE,"Summary";#N/A,#N/A,FALSE,"SmPlants";#N/A,#N/A,FALSE,"Utah";#N/A,#N/A,FALSE,"Idaho";#N/A,#N/A,FALSE,"Lewis River";#N/A,#N/A,FALSE,"NrthUmpq";#N/A,#N/A,FALSE,"KlamRog"}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localSheetId="0" hidden="1">{"Page 3.4.1",#N/A,FALSE,"Totals";"Page 3.4.2",#N/A,FALSE,"Totals"}</definedName>
    <definedName name="wrn.Adj._.Back_Up." localSheetId="2" hidden="1">{"Page 3.4.1",#N/A,FALSE,"Totals";"Page 3.4.2",#N/A,FALSE,"Totals"}</definedName>
    <definedName name="wrn.Adj._.Back_Up." localSheetId="3" hidden="1">{"Page 3.4.1",#N/A,FALSE,"Totals";"Page 3.4.2",#N/A,FALSE,"Totals"}</definedName>
    <definedName name="wrn.Adj._.Back_Up." hidden="1">{"Page 3.4.1",#N/A,FALSE,"Totals";"Page 3.4.2",#N/A,FALSE,"Totals"}</definedName>
    <definedName name="wrn.ALL." localSheetId="0" hidden="1">{#N/A,#N/A,FALSE,"Summary EPS";#N/A,#N/A,FALSE,"1st Qtr Electric";#N/A,#N/A,FALSE,"1st Qtr Australia";#N/A,#N/A,FALSE,"1st Qtr Telecom";#N/A,#N/A,FALSE,"1st QTR Other"}</definedName>
    <definedName name="wrn.ALL." localSheetId="2" hidden="1">{#N/A,#N/A,FALSE,"Summary EPS";#N/A,#N/A,FALSE,"1st Qtr Electric";#N/A,#N/A,FALSE,"1st Qtr Australia";#N/A,#N/A,FALSE,"1st Qtr Telecom";#N/A,#N/A,FALSE,"1st QTR Other"}</definedName>
    <definedName name="wrn.ALL." localSheetId="3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localSheetId="0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Ss._.and._.JEs." localSheetId="2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Ss._.and._.JEs." localSheetId="3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localSheetId="0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ISs._.and._.JEs." localSheetId="2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ISs._.and._.JEs." localSheetId="3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localSheetId="0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other._.months." localSheetId="2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other._.months." localSheetId="3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localSheetId="0" hidden="1">{#N/A,#N/A,FALSE,"cover";#N/A,#N/A,FALSE,"lead sheet";#N/A,#N/A,FALSE,"Adj backup";#N/A,#N/A,FALSE,"t Accounts"}</definedName>
    <definedName name="wrn.All._.Pages." localSheetId="2" hidden="1">{#N/A,#N/A,FALSE,"Cover";#N/A,#N/A,FALSE,"Lead Sheet";#N/A,#N/A,FALSE,"Interest Expense A ";#N/A,#N/A,FALSE,"Deposits 3 01";#N/A,#N/A,FALSE,"Deposits 3 02";#N/A,#N/A,FALSE,"T-Accounts";#N/A,#N/A,FALSE,"Interest Expense B";#N/A,#N/A,FALSE,"IntRate"}</definedName>
    <definedName name="wrn.All._.Pages." localSheetId="3" hidden="1">{#N/A,#N/A,FALSE,"Cover";#N/A,#N/A,FALSE,"Lead Sheet";#N/A,#N/A,FALSE,"Interest Expense A ";#N/A,#N/A,FALSE,"Deposits 3 01";#N/A,#N/A,FALSE,"Deposits 3 02";#N/A,#N/A,FALSE,"T-Accounts";#N/A,#N/A,FALSE,"Interest Expense B";#N/A,#N/A,FALSE,"IntRate"}</definedName>
    <definedName name="wrn.All._.Pages." hidden="1">{#N/A,#N/A,FALSE,"Cover";#N/A,#N/A,FALSE,"Lead Sheet";#N/A,#N/A,FALSE,"Interest Expense A ";#N/A,#N/A,FALSE,"Deposits 3 01";#N/A,#N/A,FALSE,"Deposits 3 02";#N/A,#N/A,FALSE,"T-Accounts";#N/A,#N/A,FALSE,"Interest Expense B";#N/A,#N/A,FALSE,"IntRate"}</definedName>
    <definedName name="wrn.BUS._.RPT." localSheetId="0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localSheetId="2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localSheetId="3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localSheetId="0" hidden="1">{"YTD-Total",#N/A,TRUE,"Provision";"YTD-Utility",#N/A,TRUE,"Prov Utility";"YTD-NonUtility",#N/A,TRUE,"Prov NonUtility"}</definedName>
    <definedName name="wrn.Combined._.YTD." localSheetId="2" hidden="1">{"YTD-Total",#N/A,TRUE,"Provision";"YTD-Utility",#N/A,TRUE,"Prov Utility";"YTD-NonUtility",#N/A,TRUE,"Prov NonUtility"}</definedName>
    <definedName name="wrn.Combined._.YTD." localSheetId="3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nsolGrossGrp." localSheetId="0" hidden="1">{"Conol gross povision grouped",#N/A,FALSE,"Consol Gross";"Consol Gross Grouped",#N/A,FALSE,"Consol Gross"}</definedName>
    <definedName name="wrn.ConsolGrossGrp." localSheetId="2" hidden="1">{"Conol gross povision grouped",#N/A,FALSE,"Consol Gross";"Consol Gross Grouped",#N/A,FALSE,"Consol Gross"}</definedName>
    <definedName name="wrn.ConsolGrossGrp." localSheetId="3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over." localSheetId="0" hidden="1">{#N/A,#N/A,TRUE,"Cover";#N/A,#N/A,TRUE,"Contents"}</definedName>
    <definedName name="wrn.Cover." localSheetId="2" hidden="1">{#N/A,#N/A,TRUE,"Cover";#N/A,#N/A,TRUE,"Contents"}</definedName>
    <definedName name="wrn.Cover." localSheetId="3" hidden="1">{#N/A,#N/A,TRUE,"Cover";#N/A,#N/A,TRUE,"Contents"}</definedName>
    <definedName name="wrn.Cover." hidden="1">{#N/A,#N/A,TRUE,"Cover";#N/A,#N/A,TRUE,"Contents"}</definedName>
    <definedName name="wrn.CoverContents." localSheetId="0" hidden="1">{#N/A,#N/A,FALSE,"Cover";#N/A,#N/A,FALSE,"Contents"}</definedName>
    <definedName name="wrn.CoverContents." localSheetId="2" hidden="1">{#N/A,#N/A,FALSE,"Cover";#N/A,#N/A,FALSE,"Contents"}</definedName>
    <definedName name="wrn.CoverContents." localSheetId="3" hidden="1">{#N/A,#N/A,FALSE,"Cover";#N/A,#N/A,FALSE,"Contents"}</definedName>
    <definedName name="wrn.CoverContents." hidden="1">{#N/A,#N/A,FALSE,"Cover";#N/A,#N/A,FALSE,"Contents"}</definedName>
    <definedName name="wrn.El._.Paso._.Offshore." localSheetId="0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localSheetId="2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localSheetId="3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localSheetId="0" hidden="1">{#N/A,#N/A,FALSE,"Output Ass";#N/A,#N/A,FALSE,"Sum Tot";#N/A,#N/A,FALSE,"Ex Sum Year";#N/A,#N/A,FALSE,"Sum Qtr"}</definedName>
    <definedName name="wrn.Exec._.Summary." localSheetId="2" hidden="1">{#N/A,#N/A,FALSE,"Output Ass";#N/A,#N/A,FALSE,"Sum Tot";#N/A,#N/A,FALSE,"Ex Sum Year";#N/A,#N/A,FALSE,"Sum Qtr"}</definedName>
    <definedName name="wrn.Exec._.Summary." localSheetId="3" hidden="1">{#N/A,#N/A,FALSE,"Output Ass";#N/A,#N/A,FALSE,"Sum Tot";#N/A,#N/A,FALSE,"Ex Sum Year";#N/A,#N/A,FALSE,"Sum Qtr"}</definedName>
    <definedName name="wrn.Exec._.Summary." hidden="1">{#N/A,#N/A,FALSE,"Output Ass";#N/A,#N/A,FALSE,"Sum Tot";#N/A,#N/A,FALSE,"Ex Sum Year";#N/A,#N/A,FALSE,"Sum Qtr"}</definedName>
    <definedName name="wrn.Factors._.Tab._.10." localSheetId="0" hidden="1">{"Factors Pages 1-2",#N/A,FALSE,"Factors";"Factors Page 3",#N/A,FALSE,"Factors";"Factors Page 4",#N/A,FALSE,"Factors";"Factors Page 5",#N/A,FALSE,"Factors";"Factors Pages 8-27",#N/A,FALSE,"Factors"}</definedName>
    <definedName name="wrn.Factors._.Tab._.10." localSheetId="2" hidden="1">{"Factors Pages 1-2",#N/A,FALSE,"Factors";"Factors Page 3",#N/A,FALSE,"Factors";"Factors Page 4",#N/A,FALSE,"Factors";"Factors Page 5",#N/A,FALSE,"Factors";"Factors Pages 8-27",#N/A,FALSE,"Factors"}</definedName>
    <definedName name="wrn.Factors._.Tab._.10." localSheetId="3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localSheetId="0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report." localSheetId="2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report." localSheetId="3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localSheetId="0" hidden="1">{"FullView",#N/A,FALSE,"Consltd-For contngcy"}</definedName>
    <definedName name="wrn.Full._.View." localSheetId="2" hidden="1">{"FullView",#N/A,FALSE,"Consltd-For contngcy"}</definedName>
    <definedName name="wrn.Full._.View." localSheetId="3" hidden="1">{"FullView",#N/A,FALSE,"Consltd-For contngcy"}</definedName>
    <definedName name="wrn.Full._.View." hidden="1">{"FullView",#N/A,FALSE,"Consltd-For contngcy"}</definedName>
    <definedName name="wrn.GLReport." localSheetId="0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GLReport." localSheetId="2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GLReport." localSheetId="3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localSheetId="0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localSheetId="2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localSheetId="3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new." localSheetId="0" hidden="1">{#N/A,#N/A,TRUE,"Filing Back-Up Pages_4.8.4-7";#N/A,#N/A,TRUE,"GI Back-up Page_4.8.8"}</definedName>
    <definedName name="wrn.new." localSheetId="2" hidden="1">{#N/A,#N/A,TRUE,"Filing Back-Up Pages_4.8.4-7";#N/A,#N/A,TRUE,"GI Back-up Page_4.8.8"}</definedName>
    <definedName name="wrn.new." localSheetId="3" hidden="1">{#N/A,#N/A,TRUE,"Filing Back-Up Pages_4.8.4-7";#N/A,#N/A,TRUE,"GI Back-up Page_4.8.8"}</definedName>
    <definedName name="wrn.new." hidden="1">{#N/A,#N/A,TRUE,"Filing Back-Up Pages_4.8.4-7";#N/A,#N/A,TRUE,"GI Back-up Page_4.8.8"}</definedName>
    <definedName name="wrn.om." localSheetId="0" hidden="1">{#N/A,#N/A,TRUE,"Detail Lead Sheet_4.8.1-3";#N/A,#N/A,TRUE,"Filing Back-Up Pages_4.8.4-7";#N/A,#N/A,TRUE,"GI Back-up Page_4.8.8"}</definedName>
    <definedName name="wrn.om." localSheetId="2" hidden="1">{#N/A,#N/A,TRUE,"Detail Lead Sheet_4.8.1-3";#N/A,#N/A,TRUE,"Filing Back-Up Pages_4.8.4-7";#N/A,#N/A,TRUE,"GI Back-up Page_4.8.8"}</definedName>
    <definedName name="wrn.om." localSheetId="3" hidden="1">{#N/A,#N/A,TRUE,"Detail Lead Sheet_4.8.1-3";#N/A,#N/A,TRUE,"Filing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localSheetId="0" hidden="1">{"Open issues Only",#N/A,FALSE,"TIMELINE"}</definedName>
    <definedName name="wrn.Open._.Issues._.Only." localSheetId="2" hidden="1">{"Open issues Only",#N/A,FALSE,"TIMELINE"}</definedName>
    <definedName name="wrn.Open._.Issues._.Only." localSheetId="3" hidden="1">{"Open issues Only",#N/A,FALSE,"TIMELINE"}</definedName>
    <definedName name="wrn.Open._.Issues._.Only." hidden="1">{"Open issues Only",#N/A,FALSE,"TIMELINE"}</definedName>
    <definedName name="wrn.OR._.Carrying._.Charge._.JV." localSheetId="0" hidden="1">{#N/A,#N/A,FALSE,"Loans";#N/A,#N/A,FALSE,"Program Costs";#N/A,#N/A,FALSE,"Measures";#N/A,#N/A,FALSE,"Net Lost Rev";#N/A,#N/A,FALSE,"Incentive"}</definedName>
    <definedName name="wrn.OR._.Carrying._.Charge._.JV." localSheetId="2" hidden="1">{#N/A,#N/A,FALSE,"Loans";#N/A,#N/A,FALSE,"Program Costs";#N/A,#N/A,FALSE,"Measures";#N/A,#N/A,FALSE,"Net Lost Rev";#N/A,#N/A,FALSE,"Incentive"}</definedName>
    <definedName name="wrn.OR._.Carrying._.Charge._.JV." localSheetId="3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0" hidden="1">{#N/A,#N/A,FALSE,"Loans";#N/A,#N/A,FALSE,"Program Costs";#N/A,#N/A,FALSE,"Measures";#N/A,#N/A,FALSE,"Net Lost Rev";#N/A,#N/A,FALSE,"Incentive"}</definedName>
    <definedName name="wrn.OR._.Carrying._.Charge._.JV.1" localSheetId="2" hidden="1">{#N/A,#N/A,FALSE,"Loans";#N/A,#N/A,FALSE,"Program Costs";#N/A,#N/A,FALSE,"Measures";#N/A,#N/A,FALSE,"Net Lost Rev";#N/A,#N/A,FALSE,"Incentive"}</definedName>
    <definedName name="wrn.OR._.Carrying._.Charge._.JV.1" localSheetId="3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localSheetId="2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localSheetId="3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localSheetId="0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localSheetId="2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localSheetId="3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localSheetId="0" hidden="1">{#N/A,#N/A,FALSE,"Consltd-For contngcy";"PaymentView",#N/A,FALSE,"Consltd-For contngcy"}</definedName>
    <definedName name="wrn.Payment._.View." localSheetId="2" hidden="1">{#N/A,#N/A,FALSE,"Consltd-For contngcy";"PaymentView",#N/A,FALSE,"Consltd-For contngcy"}</definedName>
    <definedName name="wrn.Payment._.View." localSheetId="3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0" hidden="1">{"PFS recon view",#N/A,FALSE,"Hyperion Proof"}</definedName>
    <definedName name="wrn.PFSreconview." localSheetId="2" hidden="1">{"PFS recon view",#N/A,FALSE,"Hyperion Proof"}</definedName>
    <definedName name="wrn.PFSreconview." localSheetId="3" hidden="1">{"PFS recon view",#N/A,FALSE,"Hyperion Proof"}</definedName>
    <definedName name="wrn.PFSreconview." hidden="1">{"PFS recon view",#N/A,FALSE,"Hyperion Proof"}</definedName>
    <definedName name="wrn.PGHCreconview." localSheetId="0" hidden="1">{"PGHC recon view",#N/A,FALSE,"Hyperion Proof"}</definedName>
    <definedName name="wrn.PGHCreconview." localSheetId="2" hidden="1">{"PGHC recon view",#N/A,FALSE,"Hyperion Proof"}</definedName>
    <definedName name="wrn.PGHCreconview." localSheetId="3" hidden="1">{"PGHC recon view",#N/A,FALSE,"Hyperion Proof"}</definedName>
    <definedName name="wrn.PGHCreconview." hidden="1">{"PGHC recon view",#N/A,FALSE,"Hyperion Proof"}</definedName>
    <definedName name="wrn.PHI._.all._.other._.months." localSheetId="0" hidden="1">{#N/A,#N/A,FALSE,"PHI MTD";#N/A,#N/A,FALSE,"PHI YTD"}</definedName>
    <definedName name="wrn.PHI._.all._.other._.months." localSheetId="2" hidden="1">{#N/A,#N/A,FALSE,"PHI MTD";#N/A,#N/A,FALSE,"PHI YTD"}</definedName>
    <definedName name="wrn.PHI._.all._.other._.months." localSheetId="3" hidden="1">{#N/A,#N/A,FALSE,"PHI MTD";#N/A,#N/A,FALSE,"PHI YTD"}</definedName>
    <definedName name="wrn.PHI._.all._.other._.months." hidden="1">{#N/A,#N/A,FALSE,"PHI MTD";#N/A,#N/A,FALSE,"PHI YTD"}</definedName>
    <definedName name="wrn.PHI._.only." localSheetId="0" hidden="1">{#N/A,#N/A,FALSE,"PHI"}</definedName>
    <definedName name="wrn.PHI._.only." localSheetId="2" hidden="1">{#N/A,#N/A,FALSE,"PHI"}</definedName>
    <definedName name="wrn.PHI._.only." localSheetId="3" hidden="1">{#N/A,#N/A,FALSE,"PHI"}</definedName>
    <definedName name="wrn.PHI._.only." hidden="1">{#N/A,#N/A,FALSE,"PHI"}</definedName>
    <definedName name="wrn.PHI._.Sept._.Dec._.March." localSheetId="0" hidden="1">{#N/A,#N/A,FALSE,"PHI MTD";#N/A,#N/A,FALSE,"PHI QTD";#N/A,#N/A,FALSE,"PHI YTD"}</definedName>
    <definedName name="wrn.PHI._.Sept._.Dec._.March." localSheetId="2" hidden="1">{#N/A,#N/A,FALSE,"PHI MTD";#N/A,#N/A,FALSE,"PHI QTD";#N/A,#N/A,FALSE,"PHI YTD"}</definedName>
    <definedName name="wrn.PHI._.Sept._.Dec._.March." localSheetId="3" hidden="1">{#N/A,#N/A,FALSE,"PHI MTD";#N/A,#N/A,FALSE,"PHI QTD";#N/A,#N/A,FALSE,"PHI YTD"}</definedName>
    <definedName name="wrn.PHI._.Sept._.Dec._.March." hidden="1">{#N/A,#N/A,FALSE,"PHI MTD";#N/A,#N/A,FALSE,"PHI QTD";#N/A,#N/A,FALSE,"PHI YTD"}</definedName>
    <definedName name="wrn.PPMCoCodeView." localSheetId="0" hidden="1">{"PPM Co Code View",#N/A,FALSE,"Comp Codes"}</definedName>
    <definedName name="wrn.PPMCoCodeView." localSheetId="2" hidden="1">{"PPM Co Code View",#N/A,FALSE,"Comp Codes"}</definedName>
    <definedName name="wrn.PPMCoCodeView." localSheetId="3" hidden="1">{"PPM Co Code View",#N/A,FALSE,"Comp Codes"}</definedName>
    <definedName name="wrn.PPMCoCodeView." hidden="1">{"PPM Co Code View",#N/A,FALSE,"Comp Codes"}</definedName>
    <definedName name="wrn.PPMreconview." localSheetId="0" hidden="1">{"PPM Recon View",#N/A,FALSE,"Hyperion Proof"}</definedName>
    <definedName name="wrn.PPMreconview." localSheetId="2" hidden="1">{"PPM Recon View",#N/A,FALSE,"Hyperion Proof"}</definedName>
    <definedName name="wrn.PPMreconview." localSheetId="3" hidden="1">{"PPM Recon View",#N/A,FALSE,"Hyperion Proof"}</definedName>
    <definedName name="wrn.PPMreconview." hidden="1">{"PPM Recon View",#N/A,FALSE,"Hyperion Proof"}</definedName>
    <definedName name="wrn.print._.reports." localSheetId="0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reports." localSheetId="2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reports." localSheetId="3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localSheetId="0" hidden="1">{"DATA_SET",#N/A,FALSE,"HOURLY SPREAD"}</definedName>
    <definedName name="wrn.PRINT._.SOURCE._.DATA." localSheetId="2" hidden="1">{"DATA_SET",#N/A,FALSE,"HOURLY SPREAD"}</definedName>
    <definedName name="wrn.PRINT._.SOURCE._.DATA." localSheetId="3" hidden="1">{"DATA_SET",#N/A,FALSE,"HOURLY SPREAD"}</definedName>
    <definedName name="wrn.PRINT._.SOURCE._.DATA." hidden="1">{"DATA_SET",#N/A,FALSE,"HOURLY SPREAD"}</definedName>
    <definedName name="wrn.PrintHistory." localSheetId="0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localSheetId="2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localSheetId="3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localSheetId="0" hidden="1">{#N/A,#N/A,FALSE,"Cover";#N/A,#N/A,FALSE,"ProjectSelector";#N/A,#N/A,FALSE,"ProjectTable";#N/A,#N/A,FALSE,"SanGorgonio";#N/A,#N/A,FALSE,"Tehachapi";#N/A,#N/A,FALSE,"Results";#N/A,#N/A,FALSE,"ReplaceForecast"}</definedName>
    <definedName name="wrn.PrintOther." localSheetId="2" hidden="1">{#N/A,#N/A,FALSE,"Cover";#N/A,#N/A,FALSE,"ProjectSelector";#N/A,#N/A,FALSE,"ProjectTable";#N/A,#N/A,FALSE,"SanGorgonio";#N/A,#N/A,FALSE,"Tehachapi";#N/A,#N/A,FALSE,"Results";#N/A,#N/A,FALSE,"ReplaceForecast"}</definedName>
    <definedName name="wrn.PrintOther." localSheetId="3" hidden="1">{#N/A,#N/A,FALSE,"Cover";#N/A,#N/A,FALSE,"ProjectSelector";#N/A,#N/A,FALSE,"ProjectTable";#N/A,#N/A,FALSE,"SanGorgonio";#N/A,#N/A,FALSE,"Tehachapi";#N/A,#N/A,FALSE,"Results";#N/A,#N/A,FALSE,"ReplaceForecast"}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localSheetId="0" hidden="1">{"Electric Only",#N/A,FALSE,"Hyperion Proof"}</definedName>
    <definedName name="wrn.ProofElectricOnly." localSheetId="2" hidden="1">{"Electric Only",#N/A,FALSE,"Hyperion Proof"}</definedName>
    <definedName name="wrn.ProofElectricOnly." localSheetId="3" hidden="1">{"Electric Only",#N/A,FALSE,"Hyperion Proof"}</definedName>
    <definedName name="wrn.ProofElectricOnly." hidden="1">{"Electric Only",#N/A,FALSE,"Hyperion Proof"}</definedName>
    <definedName name="wrn.ProofTotal." localSheetId="0" hidden="1">{"Proof Total",#N/A,FALSE,"Hyperion Proof"}</definedName>
    <definedName name="wrn.ProofTotal." localSheetId="2" hidden="1">{"Proof Total",#N/A,FALSE,"Hyperion Proof"}</definedName>
    <definedName name="wrn.ProofTotal." localSheetId="3" hidden="1">{"Proof Total",#N/A,FALSE,"Hyperion Proof"}</definedName>
    <definedName name="wrn.ProofTotal." hidden="1">{"Proof Total",#N/A,FALSE,"Hyperion Proof"}</definedName>
    <definedName name="wrn.Reformat._.only." localSheetId="0" hidden="1">{#N/A,#N/A,FALSE,"Dec 1999 mapping"}</definedName>
    <definedName name="wrn.Reformat._.only." localSheetId="2" hidden="1">{#N/A,#N/A,FALSE,"Dec 1999 mapping"}</definedName>
    <definedName name="wrn.Reformat._.only." localSheetId="3" hidden="1">{#N/A,#N/A,FALSE,"Dec 1999 mapping"}</definedName>
    <definedName name="wrn.Reformat._.only." hidden="1">{#N/A,#N/A,FALSE,"Dec 1999 mapping"}</definedName>
    <definedName name="wrn.SALES._.VAR._.95._.BUDGET." localSheetId="0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localSheetId="2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localSheetId="3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localSheetId="0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localSheetId="2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localSheetId="3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localSheetId="0" hidden="1">{#N/A,#N/A,TRUE,"Section1";#N/A,#N/A,TRUE,"SumF";#N/A,#N/A,TRUE,"FigExchange";#N/A,#N/A,TRUE,"Escalation";#N/A,#N/A,TRUE,"GraphEscalate";#N/A,#N/A,TRUE,"Scenarios"}</definedName>
    <definedName name="wrn.Section1Summaries." localSheetId="2" hidden="1">{#N/A,#N/A,TRUE,"Section1";#N/A,#N/A,TRUE,"SumF";#N/A,#N/A,TRUE,"FigExchange";#N/A,#N/A,TRUE,"Escalation";#N/A,#N/A,TRUE,"GraphEscalate";#N/A,#N/A,TRUE,"Scenarios"}</definedName>
    <definedName name="wrn.Section1Summaries." localSheetId="3" hidden="1">{#N/A,#N/A,TRUE,"Section1";#N/A,#N/A,TRUE,"SumF";#N/A,#N/A,TRUE,"FigExchange";#N/A,#N/A,TRUE,"Escalation";#N/A,#N/A,TRUE,"GraphEscalate";#N/A,#N/A,TRUE,"Scenarios"}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localSheetId="0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localSheetId="2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localSheetId="3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localSheetId="0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localSheetId="2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localSheetId="3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localSheetId="0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localSheetId="2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localSheetId="3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localSheetId="0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localSheetId="2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localSheetId="3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localSheetId="0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localSheetId="2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localSheetId="3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localSheetId="0" hidden="1">{#N/A,#N/A,TRUE,"Section4";#N/A,#N/A,TRUE,"PPAtable";#N/A,#N/A,TRUE,"RFPtable";#N/A,#N/A,TRUE,"RevCap";#N/A,#N/A,TRUE,"RevOther";#N/A,#N/A,TRUE,"RevGas";#N/A,#N/A,TRUE,"GraphRev"}</definedName>
    <definedName name="wrn.Section4Revenue." localSheetId="2" hidden="1">{#N/A,#N/A,TRUE,"Section4";#N/A,#N/A,TRUE,"PPAtable";#N/A,#N/A,TRUE,"RFPtable";#N/A,#N/A,TRUE,"RevCap";#N/A,#N/A,TRUE,"RevOther";#N/A,#N/A,TRUE,"RevGas";#N/A,#N/A,TRUE,"GraphRev"}</definedName>
    <definedName name="wrn.Section4Revenue." localSheetId="3" hidden="1">{#N/A,#N/A,TRUE,"Section4";#N/A,#N/A,TRUE,"PPAtable";#N/A,#N/A,TRUE,"RFPtable";#N/A,#N/A,TRUE,"RevCap";#N/A,#N/A,TRUE,"RevOther";#N/A,#N/A,TRUE,"RevGas";#N/A,#N/A,TRUE,"GraphRev"}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localSheetId="0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localSheetId="2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localSheetId="3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localSheetId="0" hidden="1">{#N/A,#N/A,TRUE,"Section6";#N/A,#N/A,TRUE,"OHcycles";#N/A,#N/A,TRUE,"OHtiming";#N/A,#N/A,TRUE,"OHcosts";#N/A,#N/A,TRUE,"GTdegradation";#N/A,#N/A,TRUE,"GTperformance";#N/A,#N/A,TRUE,"GraphEquip"}</definedName>
    <definedName name="wrn.Section6Equipment." localSheetId="2" hidden="1">{#N/A,#N/A,TRUE,"Section6";#N/A,#N/A,TRUE,"OHcycles";#N/A,#N/A,TRUE,"OHtiming";#N/A,#N/A,TRUE,"OHcosts";#N/A,#N/A,TRUE,"GTdegradation";#N/A,#N/A,TRUE,"GTperformance";#N/A,#N/A,TRUE,"GraphEquip"}</definedName>
    <definedName name="wrn.Section6Equipment." localSheetId="3" hidden="1">{#N/A,#N/A,TRUE,"Section6";#N/A,#N/A,TRUE,"OHcycles";#N/A,#N/A,TRUE,"OHtiming";#N/A,#N/A,TRUE,"OHcosts";#N/A,#N/A,TRUE,"GTdegradation";#N/A,#N/A,TRUE,"GTperformance";#N/A,#N/A,TRUE,"GraphEquip"}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localSheetId="0" hidden="1">{#N/A,#N/A,TRUE,"Section7";#N/A,#N/A,TRUE,"DebtService";#N/A,#N/A,TRUE,"LoanSchedules";#N/A,#N/A,TRUE,"GraphDebt"}</definedName>
    <definedName name="wrn.Section7DebtService." localSheetId="2" hidden="1">{#N/A,#N/A,TRUE,"Section7";#N/A,#N/A,TRUE,"DebtService";#N/A,#N/A,TRUE,"LoanSchedules";#N/A,#N/A,TRUE,"GraphDebt"}</definedName>
    <definedName name="wrn.Section7DebtService." localSheetId="3" hidden="1">{#N/A,#N/A,TRUE,"Section7";#N/A,#N/A,TRUE,"DebtService";#N/A,#N/A,TRUE,"LoanSchedules";#N/A,#N/A,TRUE,"GraphDebt"}</definedName>
    <definedName name="wrn.Section7DebtService." hidden="1">{#N/A,#N/A,TRUE,"Section7";#N/A,#N/A,TRUE,"DebtService";#N/A,#N/A,TRUE,"LoanSchedules";#N/A,#N/A,TRUE,"GraphDebt"}</definedName>
    <definedName name="wrn.Sept._.Dec._.March._.IS." localSheetId="0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ept._.Dec._.March._.IS." localSheetId="2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ept._.Dec._.March._.IS." localSheetId="3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localSheetId="0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localSheetId="2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localSheetId="3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localSheetId="0" hidden="1">{"YTD-Total",#N/A,FALSE,"Provision"}</definedName>
    <definedName name="wrn.Standard." localSheetId="2" hidden="1">{"YTD-Total",#N/A,FALSE,"Provision"}</definedName>
    <definedName name="wrn.Standard." localSheetId="3" hidden="1">{"YTD-Total",#N/A,FALSE,"Provision"}</definedName>
    <definedName name="wrn.Standard." hidden="1">{"YTD-Total",#N/A,FALSE,"Provision"}</definedName>
    <definedName name="wrn.Standard._.NonUtility._.Only." localSheetId="0" hidden="1">{"YTD-NonUtility",#N/A,FALSE,"Prov NonUtility"}</definedName>
    <definedName name="wrn.Standard._.NonUtility._.Only." localSheetId="2" hidden="1">{"YTD-NonUtility",#N/A,FALSE,"Prov NonUtility"}</definedName>
    <definedName name="wrn.Standard._.NonUtility._.Only." localSheetId="3" hidden="1">{"YTD-NonUtility",#N/A,FALSE,"Prov NonUtility"}</definedName>
    <definedName name="wrn.Standard._.NonUtility._.Only." hidden="1">{"YTD-NonUtility",#N/A,FALSE,"Prov NonUtility"}</definedName>
    <definedName name="wrn.Standard._.Utility._.Only." localSheetId="0" hidden="1">{"YTD-Utility",#N/A,FALSE,"Prov Utility"}</definedName>
    <definedName name="wrn.Standard._.Utility._.Only." localSheetId="2" hidden="1">{"YTD-Utility",#N/A,FALSE,"Prov Utility"}</definedName>
    <definedName name="wrn.Standard._.Utility._.Only." localSheetId="3" hidden="1">{"YTD-Utility",#N/A,FALSE,"Prov Utility"}</definedName>
    <definedName name="wrn.Standard._.Utility._.Only." hidden="1">{"YTD-Utility",#N/A,FALSE,"Prov Utility"}</definedName>
    <definedName name="wrn.Summary." localSheetId="0" hidden="1">{#N/A,#N/A,FALSE,"Sum Qtr";#N/A,#N/A,FALSE,"Oper Sum";#N/A,#N/A,FALSE,"Land Sales";#N/A,#N/A,FALSE,"Finance";#N/A,#N/A,FALSE,"Oper Ass"}</definedName>
    <definedName name="wrn.Summary." localSheetId="2" hidden="1">{#N/A,#N/A,FALSE,"Sum Qtr";#N/A,#N/A,FALSE,"Oper Sum";#N/A,#N/A,FALSE,"Land Sales";#N/A,#N/A,FALSE,"Finance";#N/A,#N/A,FALSE,"Oper Ass"}</definedName>
    <definedName name="wrn.Summary." localSheetId="3" hidden="1">{#N/A,#N/A,FALSE,"Sum Qtr";#N/A,#N/A,FALSE,"Oper Sum";#N/A,#N/A,FALSE,"Land Sales";#N/A,#N/A,FALSE,"Finance";#N/A,#N/A,FALSE,"Oper Ass"}</definedName>
    <definedName name="wrn.Summary." hidden="1">{#N/A,#N/A,FALSE,"Sum Qtr";#N/A,#N/A,FALSE,"Oper Sum";#N/A,#N/A,FALSE,"Land Sales";#N/A,#N/A,FALSE,"Finance";#N/A,#N/A,FALSE,"Oper Ass"}</definedName>
    <definedName name="wrn.Summary._.View." localSheetId="0" hidden="1">{#N/A,#N/A,FALSE,"Consltd-For contngcy"}</definedName>
    <definedName name="wrn.Summary._.View." localSheetId="2" hidden="1">{#N/A,#N/A,FALSE,"Consltd-For contngcy"}</definedName>
    <definedName name="wrn.Summary._.View." localSheetId="3" hidden="1">{#N/A,#N/A,FALSE,"Consltd-For contngcy"}</definedName>
    <definedName name="wrn.Summary._.View." hidden="1">{#N/A,#N/A,FALSE,"Consltd-For contngcy"}</definedName>
    <definedName name="wrn.Total._.Summary." localSheetId="0" hidden="1">{"Total Summary",#N/A,FALSE,"Summary"}</definedName>
    <definedName name="wrn.Total._.Summary." localSheetId="2" hidden="1">{"Total Summary",#N/A,FALSE,"Summary"}</definedName>
    <definedName name="wrn.Total._.Summary." localSheetId="3" hidden="1">{"Total Summary",#N/A,FALSE,"Summary"}</definedName>
    <definedName name="wrn.Total._.Summary." hidden="1">{"Total Summary",#N/A,FALSE,"Summary"}</definedName>
    <definedName name="wrn.UK._.Conversion._.Only." localSheetId="0" hidden="1">{#N/A,#N/A,FALSE,"Dec 1999 UK Continuing Ops"}</definedName>
    <definedName name="wrn.UK._.Conversion._.Only." localSheetId="2" hidden="1">{#N/A,#N/A,FALSE,"Dec 1999 UK Continuing Ops"}</definedName>
    <definedName name="wrn.UK._.Conversion._.Only." localSheetId="3" hidden="1">{#N/A,#N/A,FALSE,"Dec 1999 UK Continuing Ops"}</definedName>
    <definedName name="wrn.UK._.Conversion._.Only." hidden="1">{#N/A,#N/A,FALSE,"Dec 1999 UK Continuing Ops"}</definedName>
    <definedName name="wrn.YearEnd." localSheetId="0" hidden="1">{"Factors Pages 1-2",#N/A,FALSE,"Variables";"Factors Page 3",#N/A,FALSE,"Variables";"Factors Page 4",#N/A,FALSE,"Variables";"Factors Page 5",#N/A,FALSE,"Variables";"YE Pages 7-26",#N/A,FALSE,"Variables"}</definedName>
    <definedName name="wrn.YearEnd." localSheetId="2" hidden="1">{"Factors Pages 1-2",#N/A,FALSE,"Variables";"Factors Page 3",#N/A,FALSE,"Variables";"Factors Page 4",#N/A,FALSE,"Variables";"Factors Page 5",#N/A,FALSE,"Variables";"YE Pages 7-26",#N/A,FALSE,"Variables"}</definedName>
    <definedName name="wrn.YearEnd." localSheetId="3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x" localSheetId="0">#REF!</definedName>
    <definedName name="x">#REF!</definedName>
    <definedName name="y" localSheetId="0" hidden="1">'Accounting Report'!#REF!</definedName>
    <definedName name="y" localSheetId="2" hidden="1">#REF!</definedName>
    <definedName name="y" hidden="1">#REF!</definedName>
    <definedName name="Year" localSheetId="0">'Accounting Report'!#REF!</definedName>
    <definedName name="Year" localSheetId="2">#REF!</definedName>
    <definedName name="Year">#REF!</definedName>
    <definedName name="YearEndFactors" localSheetId="0">#REF!</definedName>
    <definedName name="YearEndFactors">#REF!</definedName>
    <definedName name="YearEndInput" localSheetId="0">#REF!</definedName>
    <definedName name="YearEndInput">#REF!</definedName>
    <definedName name="YEFactors" localSheetId="0">#REF!</definedName>
    <definedName name="YEFactors">#REF!</definedName>
    <definedName name="yesterdayscurves" localSheetId="0">#REF!</definedName>
    <definedName name="yesterdayscurves">#REF!</definedName>
    <definedName name="z" localSheetId="0" hidden="1">'Accounting Report'!#REF!</definedName>
    <definedName name="z" localSheetId="2" hidden="1">#REF!</definedName>
    <definedName name="z" hidden="1">#REF!</definedName>
    <definedName name="Z_01844156_6462_4A28_9785_1A86F4D0C834_.wvu.PrintTitles" localSheetId="0" hidden="1">'Accounting Report'!#REF!</definedName>
    <definedName name="Z_01844156_6462_4A28_9785_1A86F4D0C834_.wvu.PrintTitles" localSheetId="2" hidden="1">#REF!</definedName>
    <definedName name="Z_01844156_6462_4A28_9785_1A86F4D0C834_.wvu.PrintTitles" hidden="1">#REF!</definedName>
    <definedName name="ZA" localSheetId="0">#REF!</definedName>
    <definedName name="ZA" localSheetId="2">#REF!</definedName>
    <definedName name="ZA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6" l="1"/>
  <c r="EK27" i="26"/>
  <c r="EL27" i="26" s="1"/>
  <c r="DW27" i="26"/>
  <c r="DX27" i="26" s="1"/>
  <c r="DI27" i="26"/>
  <c r="DJ27" i="26" s="1"/>
  <c r="CU27" i="26"/>
  <c r="CV27" i="26" s="1"/>
  <c r="CG27" i="26"/>
  <c r="CH27" i="26" s="1"/>
  <c r="BS27" i="26"/>
  <c r="BT27" i="26" s="1"/>
  <c r="BE27" i="26"/>
  <c r="BF27" i="26" s="1"/>
  <c r="AR27" i="26"/>
  <c r="AC27" i="26"/>
  <c r="AD27" i="26" s="1"/>
  <c r="O27" i="26"/>
  <c r="P27" i="26" s="1"/>
  <c r="EK26" i="26"/>
  <c r="EJ26" i="26"/>
  <c r="EI26" i="26"/>
  <c r="EH26" i="26"/>
  <c r="EG26" i="26"/>
  <c r="EF26" i="26"/>
  <c r="EE26" i="26"/>
  <c r="ED26" i="26"/>
  <c r="EC26" i="26"/>
  <c r="EB26" i="26"/>
  <c r="EA26" i="26"/>
  <c r="DZ26" i="26"/>
  <c r="DW26" i="26"/>
  <c r="DV26" i="26"/>
  <c r="DU26" i="26"/>
  <c r="DT26" i="26"/>
  <c r="DS26" i="26"/>
  <c r="DR26" i="26"/>
  <c r="DQ26" i="26"/>
  <c r="DP26" i="26"/>
  <c r="DO26" i="26"/>
  <c r="DN26" i="26"/>
  <c r="DM26" i="26"/>
  <c r="DL26" i="26"/>
  <c r="DI26" i="26"/>
  <c r="DH26" i="26"/>
  <c r="DG26" i="26"/>
  <c r="DF26" i="26"/>
  <c r="DE26" i="26"/>
  <c r="DD26" i="26"/>
  <c r="DC26" i="26"/>
  <c r="DB26" i="26"/>
  <c r="DA26" i="26"/>
  <c r="CZ26" i="26"/>
  <c r="CY26" i="26"/>
  <c r="CX26" i="26"/>
  <c r="CU26" i="26"/>
  <c r="CT26" i="26"/>
  <c r="CS26" i="26"/>
  <c r="CR26" i="26"/>
  <c r="CQ26" i="26"/>
  <c r="CP26" i="26"/>
  <c r="CO26" i="26"/>
  <c r="CN26" i="26"/>
  <c r="CM26" i="26"/>
  <c r="CL26" i="26"/>
  <c r="CK26" i="26"/>
  <c r="CJ26" i="26"/>
  <c r="CH26" i="26"/>
  <c r="BK26" i="26"/>
  <c r="BC26" i="26"/>
  <c r="AK26" i="26"/>
  <c r="AJ26" i="26"/>
  <c r="AC26" i="26"/>
  <c r="S26" i="26"/>
  <c r="L26" i="26"/>
  <c r="BQ25" i="26"/>
  <c r="BP25" i="26"/>
  <c r="BO25" i="26"/>
  <c r="BN25" i="26"/>
  <c r="BM25" i="26"/>
  <c r="BL25" i="26"/>
  <c r="BK25" i="26"/>
  <c r="BJ25" i="26"/>
  <c r="BI25" i="26"/>
  <c r="BH25" i="26"/>
  <c r="EK24" i="26"/>
  <c r="EJ24" i="26"/>
  <c r="EL24" i="26" s="1"/>
  <c r="EI24" i="26"/>
  <c r="EH24" i="26"/>
  <c r="EG24" i="26"/>
  <c r="EF24" i="26"/>
  <c r="EE24" i="26"/>
  <c r="ED24" i="26"/>
  <c r="EC24" i="26"/>
  <c r="EB24" i="26"/>
  <c r="EA24" i="26"/>
  <c r="DZ24" i="26"/>
  <c r="DW24" i="26"/>
  <c r="DV24" i="26"/>
  <c r="DU24" i="26"/>
  <c r="DT24" i="26"/>
  <c r="DS24" i="26"/>
  <c r="DR24" i="26"/>
  <c r="DQ24" i="26"/>
  <c r="DP24" i="26"/>
  <c r="DO24" i="26"/>
  <c r="DN24" i="26"/>
  <c r="DM24" i="26"/>
  <c r="DL24" i="26"/>
  <c r="DI24" i="26"/>
  <c r="DH24" i="26"/>
  <c r="DG24" i="26"/>
  <c r="DF24" i="26"/>
  <c r="DE24" i="26"/>
  <c r="DD24" i="26"/>
  <c r="DC24" i="26"/>
  <c r="DB24" i="26"/>
  <c r="DA24" i="26"/>
  <c r="CZ24" i="26"/>
  <c r="CY24" i="26"/>
  <c r="CX24" i="26"/>
  <c r="CU24" i="26"/>
  <c r="CT24" i="26"/>
  <c r="CS24" i="26"/>
  <c r="CR24" i="26"/>
  <c r="CQ24" i="26"/>
  <c r="CP24" i="26"/>
  <c r="CO24" i="26"/>
  <c r="CN24" i="26"/>
  <c r="CM24" i="26"/>
  <c r="CL24" i="26"/>
  <c r="CK24" i="26"/>
  <c r="CJ24" i="26"/>
  <c r="CG24" i="26"/>
  <c r="CF24" i="26"/>
  <c r="CE24" i="26"/>
  <c r="CD24" i="26"/>
  <c r="CC24" i="26"/>
  <c r="CB24" i="26"/>
  <c r="CA24" i="26"/>
  <c r="BZ24" i="26"/>
  <c r="BY24" i="26"/>
  <c r="BX24" i="26"/>
  <c r="BW24" i="26"/>
  <c r="BV24" i="26"/>
  <c r="BS24" i="26"/>
  <c r="BR24" i="26"/>
  <c r="BQ24" i="26"/>
  <c r="BP24" i="26"/>
  <c r="BO24" i="26"/>
  <c r="BT24" i="26" s="1"/>
  <c r="BN24" i="26"/>
  <c r="BM24" i="26"/>
  <c r="BL24" i="26"/>
  <c r="BK24" i="26"/>
  <c r="BJ24" i="26"/>
  <c r="BI24" i="26"/>
  <c r="BH24" i="26"/>
  <c r="BE24" i="26"/>
  <c r="BD24" i="26"/>
  <c r="BC24" i="26"/>
  <c r="BB24" i="26"/>
  <c r="BA24" i="26"/>
  <c r="AZ24" i="26"/>
  <c r="AY24" i="26"/>
  <c r="AX24" i="26"/>
  <c r="AW24" i="26"/>
  <c r="AV24" i="26"/>
  <c r="AU24" i="26"/>
  <c r="AT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O24" i="26"/>
  <c r="N24" i="26"/>
  <c r="M24" i="26"/>
  <c r="L24" i="26"/>
  <c r="K24" i="26"/>
  <c r="J24" i="26"/>
  <c r="I24" i="26"/>
  <c r="H24" i="26"/>
  <c r="F24" i="26"/>
  <c r="E24" i="26"/>
  <c r="D24" i="26"/>
  <c r="C24" i="26"/>
  <c r="EL23" i="26"/>
  <c r="DX23" i="26"/>
  <c r="DJ23" i="26"/>
  <c r="CV23" i="26"/>
  <c r="CH23" i="26"/>
  <c r="BP23" i="26"/>
  <c r="BO23" i="26"/>
  <c r="BN23" i="26"/>
  <c r="BM23" i="26"/>
  <c r="BL23" i="26"/>
  <c r="BK23" i="26"/>
  <c r="BJ23" i="26"/>
  <c r="BI23" i="26"/>
  <c r="BH23" i="26"/>
  <c r="BE23" i="26"/>
  <c r="BD23" i="26"/>
  <c r="BC23" i="26"/>
  <c r="BB23" i="26"/>
  <c r="BA23" i="26"/>
  <c r="AZ23" i="26"/>
  <c r="AY23" i="26"/>
  <c r="AX23" i="26"/>
  <c r="AW23" i="26"/>
  <c r="AV23" i="26"/>
  <c r="AU23" i="26"/>
  <c r="AT23" i="26"/>
  <c r="AQ23" i="26"/>
  <c r="AP23" i="26"/>
  <c r="AO23" i="26"/>
  <c r="AN23" i="26"/>
  <c r="AM23" i="26"/>
  <c r="AL23" i="26"/>
  <c r="AK23" i="26"/>
  <c r="AJ23" i="26"/>
  <c r="AI23" i="26"/>
  <c r="AH23" i="26"/>
  <c r="AG23" i="26"/>
  <c r="AF23" i="26"/>
  <c r="AR23" i="26" s="1"/>
  <c r="AC23" i="26"/>
  <c r="AB23" i="26"/>
  <c r="AA23" i="26"/>
  <c r="Z23" i="26"/>
  <c r="U23" i="26"/>
  <c r="S23" i="26"/>
  <c r="R23" i="26"/>
  <c r="O23" i="26"/>
  <c r="N23" i="26"/>
  <c r="M23" i="26"/>
  <c r="L23" i="26"/>
  <c r="K23" i="26"/>
  <c r="J23" i="26"/>
  <c r="I23" i="26"/>
  <c r="H23" i="26"/>
  <c r="G23" i="26"/>
  <c r="F23" i="26"/>
  <c r="C23" i="26"/>
  <c r="C27" i="26" s="1"/>
  <c r="AF22" i="26"/>
  <c r="AR22" i="26" s="1"/>
  <c r="P22" i="26"/>
  <c r="EL18" i="26"/>
  <c r="DX18" i="26"/>
  <c r="DJ18" i="26"/>
  <c r="CV18" i="26"/>
  <c r="CH18" i="26"/>
  <c r="BP18" i="26"/>
  <c r="BP26" i="26" s="1"/>
  <c r="BN18" i="26"/>
  <c r="BN26" i="26" s="1"/>
  <c r="BM18" i="26"/>
  <c r="BM26" i="26" s="1"/>
  <c r="BL18" i="26"/>
  <c r="BL26" i="26" s="1"/>
  <c r="BK18" i="26"/>
  <c r="BJ18" i="26"/>
  <c r="BJ26" i="26" s="1"/>
  <c r="BI18" i="26"/>
  <c r="BI26" i="26" s="1"/>
  <c r="BH18" i="26"/>
  <c r="BH26" i="26" s="1"/>
  <c r="BE18" i="26"/>
  <c r="BE26" i="26" s="1"/>
  <c r="BD18" i="26"/>
  <c r="BD26" i="26" s="1"/>
  <c r="BC18" i="26"/>
  <c r="BB18" i="26"/>
  <c r="BB26" i="26" s="1"/>
  <c r="BA18" i="26"/>
  <c r="BA26" i="26" s="1"/>
  <c r="AZ18" i="26"/>
  <c r="AZ26" i="26" s="1"/>
  <c r="AY18" i="26"/>
  <c r="AX18" i="26"/>
  <c r="AX26" i="26" s="1"/>
  <c r="AW18" i="26"/>
  <c r="AW26" i="26" s="1"/>
  <c r="AV18" i="26"/>
  <c r="AV26" i="26" s="1"/>
  <c r="AU18" i="26"/>
  <c r="AT18" i="26"/>
  <c r="AT26" i="26" s="1"/>
  <c r="AQ18" i="26"/>
  <c r="AQ26" i="26" s="1"/>
  <c r="AP18" i="26"/>
  <c r="AP26" i="26" s="1"/>
  <c r="AO18" i="26"/>
  <c r="AO26" i="26" s="1"/>
  <c r="AN18" i="26"/>
  <c r="AN26" i="26" s="1"/>
  <c r="AM18" i="26"/>
  <c r="AM26" i="26" s="1"/>
  <c r="AL18" i="26"/>
  <c r="AL26" i="26" s="1"/>
  <c r="AK18" i="26"/>
  <c r="AJ18" i="26"/>
  <c r="AI18" i="26"/>
  <c r="AH18" i="26"/>
  <c r="AH26" i="26" s="1"/>
  <c r="AG18" i="26"/>
  <c r="AG26" i="26" s="1"/>
  <c r="AF18" i="26"/>
  <c r="AC18" i="26"/>
  <c r="AB18" i="26"/>
  <c r="AB26" i="26" s="1"/>
  <c r="AA18" i="26"/>
  <c r="AA26" i="26" s="1"/>
  <c r="Z18" i="26"/>
  <c r="Z26" i="26" s="1"/>
  <c r="Y18" i="26"/>
  <c r="Y26" i="26" s="1"/>
  <c r="X18" i="26"/>
  <c r="X26" i="26" s="1"/>
  <c r="W18" i="26"/>
  <c r="W26" i="26" s="1"/>
  <c r="V18" i="26"/>
  <c r="V26" i="26" s="1"/>
  <c r="U18" i="26"/>
  <c r="U26" i="26" s="1"/>
  <c r="S18" i="26"/>
  <c r="R18" i="26"/>
  <c r="O18" i="26"/>
  <c r="O26" i="26" s="1"/>
  <c r="N18" i="26"/>
  <c r="N26" i="26" s="1"/>
  <c r="M18" i="26"/>
  <c r="M26" i="26" s="1"/>
  <c r="L18" i="26"/>
  <c r="K18" i="26"/>
  <c r="K26" i="26" s="1"/>
  <c r="J18" i="26"/>
  <c r="J26" i="26" s="1"/>
  <c r="I18" i="26"/>
  <c r="I26" i="26" s="1"/>
  <c r="H18" i="26"/>
  <c r="H26" i="26" s="1"/>
  <c r="G18" i="26"/>
  <c r="G26" i="26" s="1"/>
  <c r="F18" i="26"/>
  <c r="F26" i="26" s="1"/>
  <c r="E18" i="26"/>
  <c r="E26" i="26" s="1"/>
  <c r="EL17" i="26"/>
  <c r="DX17" i="26"/>
  <c r="DJ17" i="26"/>
  <c r="CV17" i="26"/>
  <c r="CH17" i="26"/>
  <c r="BO17" i="26"/>
  <c r="BO18" i="26" s="1"/>
  <c r="BO26" i="26" s="1"/>
  <c r="BF17" i="26"/>
  <c r="AR17" i="26"/>
  <c r="T17" i="26"/>
  <c r="T18" i="26" s="1"/>
  <c r="T26" i="26" s="1"/>
  <c r="P17" i="26"/>
  <c r="EL16" i="26"/>
  <c r="DX16" i="26"/>
  <c r="DJ16" i="26"/>
  <c r="CV16" i="26"/>
  <c r="CH16" i="26"/>
  <c r="BT16" i="26"/>
  <c r="BF16" i="26"/>
  <c r="AR16" i="26"/>
  <c r="AD16" i="26"/>
  <c r="W16" i="26"/>
  <c r="G16" i="26"/>
  <c r="G24" i="26" s="1"/>
  <c r="F16" i="26"/>
  <c r="BM15" i="26"/>
  <c r="BL15" i="26"/>
  <c r="BK15" i="26"/>
  <c r="BJ15" i="26"/>
  <c r="BI15" i="26"/>
  <c r="BH15" i="26"/>
  <c r="BE15" i="26"/>
  <c r="BD15" i="26"/>
  <c r="BC15" i="26"/>
  <c r="BB15" i="26"/>
  <c r="BA15" i="26"/>
  <c r="AZ15" i="26"/>
  <c r="AY15" i="26"/>
  <c r="AX15" i="26"/>
  <c r="AW15" i="26"/>
  <c r="AV15" i="26"/>
  <c r="AU15" i="26"/>
  <c r="AT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AD15" i="26" s="1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EK14" i="26"/>
  <c r="EJ14" i="26"/>
  <c r="EI14" i="26"/>
  <c r="EH14" i="26"/>
  <c r="EG14" i="26"/>
  <c r="EF14" i="26"/>
  <c r="EE14" i="26"/>
  <c r="ED14" i="26"/>
  <c r="EC14" i="26"/>
  <c r="EB14" i="26"/>
  <c r="EA14" i="26"/>
  <c r="DZ14" i="26"/>
  <c r="DW14" i="26"/>
  <c r="DV14" i="26"/>
  <c r="DU14" i="26"/>
  <c r="DT14" i="26"/>
  <c r="DS14" i="26"/>
  <c r="DR14" i="26"/>
  <c r="DQ14" i="26"/>
  <c r="DP14" i="26"/>
  <c r="DO14" i="26"/>
  <c r="DN14" i="26"/>
  <c r="DM14" i="26"/>
  <c r="DL14" i="26"/>
  <c r="DI14" i="26"/>
  <c r="DH14" i="26"/>
  <c r="DG14" i="26"/>
  <c r="DF14" i="26"/>
  <c r="DE14" i="26"/>
  <c r="DD14" i="26"/>
  <c r="DC14" i="26"/>
  <c r="DB14" i="26"/>
  <c r="DA14" i="26"/>
  <c r="CZ14" i="26"/>
  <c r="CY14" i="26"/>
  <c r="CX14" i="26"/>
  <c r="CU14" i="26"/>
  <c r="CV14" i="26" s="1"/>
  <c r="CT14" i="26"/>
  <c r="CS14" i="26"/>
  <c r="CR14" i="26"/>
  <c r="CQ14" i="26"/>
  <c r="CP14" i="26"/>
  <c r="CO14" i="26"/>
  <c r="CN14" i="26"/>
  <c r="CM14" i="26"/>
  <c r="CL14" i="26"/>
  <c r="CK14" i="26"/>
  <c r="CJ14" i="26"/>
  <c r="CG14" i="26"/>
  <c r="CF14" i="26"/>
  <c r="CE14" i="26"/>
  <c r="CD14" i="26"/>
  <c r="CC14" i="26"/>
  <c r="CB14" i="26"/>
  <c r="CA14" i="26"/>
  <c r="BZ14" i="26"/>
  <c r="BY14" i="26"/>
  <c r="BX14" i="26"/>
  <c r="BW14" i="26"/>
  <c r="BV14" i="26"/>
  <c r="BS14" i="26"/>
  <c r="BR14" i="26"/>
  <c r="BQ14" i="26"/>
  <c r="BP14" i="26"/>
  <c r="BO14" i="26"/>
  <c r="BN14" i="26"/>
  <c r="BM14" i="26"/>
  <c r="BL14" i="26"/>
  <c r="BK14" i="26"/>
  <c r="BJ14" i="26"/>
  <c r="BI14" i="26"/>
  <c r="BH14" i="26"/>
  <c r="BE14" i="26"/>
  <c r="BD14" i="26"/>
  <c r="BC14" i="26"/>
  <c r="BB14" i="26"/>
  <c r="BA14" i="26"/>
  <c r="AZ14" i="26"/>
  <c r="AY14" i="26"/>
  <c r="AX14" i="26"/>
  <c r="AW14" i="26"/>
  <c r="AV14" i="26"/>
  <c r="AU14" i="26"/>
  <c r="AT14" i="26"/>
  <c r="AR14" i="26"/>
  <c r="AQ14" i="26"/>
  <c r="AP14" i="26"/>
  <c r="AO14" i="26"/>
  <c r="AN14" i="26"/>
  <c r="AM14" i="26"/>
  <c r="AL14" i="26"/>
  <c r="AK14" i="26"/>
  <c r="AJ14" i="26"/>
  <c r="AI14" i="26"/>
  <c r="AH14" i="26"/>
  <c r="AG14" i="26"/>
  <c r="AF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F13" i="26"/>
  <c r="AR13" i="26"/>
  <c r="P13" i="26"/>
  <c r="E13" i="26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AF12" i="26"/>
  <c r="AR12" i="26" s="1"/>
  <c r="P12" i="26"/>
  <c r="D9" i="26"/>
  <c r="E9" i="26" s="1"/>
  <c r="F9" i="26" s="1"/>
  <c r="G9" i="26" s="1"/>
  <c r="H9" i="26" s="1"/>
  <c r="I9" i="26" s="1"/>
  <c r="J9" i="26" s="1"/>
  <c r="K9" i="26" s="1"/>
  <c r="L9" i="26" s="1"/>
  <c r="M9" i="26" s="1"/>
  <c r="N9" i="26" s="1"/>
  <c r="O9" i="26" s="1"/>
  <c r="R9" i="26" s="1"/>
  <c r="S9" i="26" s="1"/>
  <c r="T9" i="26" s="1"/>
  <c r="U9" i="26" s="1"/>
  <c r="V9" i="26" s="1"/>
  <c r="W9" i="26" s="1"/>
  <c r="X9" i="26" s="1"/>
  <c r="Y9" i="26" s="1"/>
  <c r="Z9" i="26" s="1"/>
  <c r="AA9" i="26" s="1"/>
  <c r="AB9" i="26" s="1"/>
  <c r="AC9" i="26" s="1"/>
  <c r="BM8" i="26"/>
  <c r="BN8" i="26" s="1"/>
  <c r="BO8" i="26" s="1"/>
  <c r="BP8" i="26" s="1"/>
  <c r="BQ8" i="26" s="1"/>
  <c r="BR8" i="26" s="1"/>
  <c r="BS8" i="26" s="1"/>
  <c r="E8" i="26"/>
  <c r="F8" i="26" s="1"/>
  <c r="G8" i="26" s="1"/>
  <c r="H8" i="26" s="1"/>
  <c r="I8" i="26" s="1"/>
  <c r="J8" i="26" s="1"/>
  <c r="K8" i="26" s="1"/>
  <c r="L8" i="26" s="1"/>
  <c r="M8" i="26" s="1"/>
  <c r="N8" i="26" s="1"/>
  <c r="O8" i="26" s="1"/>
  <c r="BF7" i="26"/>
  <c r="AR7" i="26"/>
  <c r="AD7" i="26"/>
  <c r="P7" i="26"/>
  <c r="EK6" i="26"/>
  <c r="EJ6" i="26"/>
  <c r="EI6" i="26"/>
  <c r="EH6" i="26"/>
  <c r="EG6" i="26"/>
  <c r="EF6" i="26"/>
  <c r="EE6" i="26"/>
  <c r="ED6" i="26"/>
  <c r="EC6" i="26"/>
  <c r="EB6" i="26"/>
  <c r="EA6" i="26"/>
  <c r="DZ6" i="26"/>
  <c r="DW6" i="26"/>
  <c r="DV6" i="26"/>
  <c r="DU6" i="26"/>
  <c r="DT6" i="26"/>
  <c r="DS6" i="26"/>
  <c r="DR6" i="26"/>
  <c r="DQ6" i="26"/>
  <c r="DP6" i="26"/>
  <c r="DO6" i="26"/>
  <c r="DN6" i="26"/>
  <c r="DM6" i="26"/>
  <c r="DL6" i="26"/>
  <c r="DI6" i="26"/>
  <c r="DH6" i="26"/>
  <c r="DG6" i="26"/>
  <c r="DF6" i="26"/>
  <c r="DE6" i="26"/>
  <c r="DD6" i="26"/>
  <c r="DC6" i="26"/>
  <c r="DB6" i="26"/>
  <c r="DA6" i="26"/>
  <c r="CZ6" i="26"/>
  <c r="CY6" i="26"/>
  <c r="CX6" i="26"/>
  <c r="CU6" i="26"/>
  <c r="CT6" i="26"/>
  <c r="CS6" i="26"/>
  <c r="CR6" i="26"/>
  <c r="CQ6" i="26"/>
  <c r="CP6" i="26"/>
  <c r="CO6" i="26"/>
  <c r="CN6" i="26"/>
  <c r="CM6" i="26"/>
  <c r="CL6" i="26"/>
  <c r="CK6" i="26"/>
  <c r="CJ6" i="26"/>
  <c r="CG6" i="26"/>
  <c r="CF6" i="26"/>
  <c r="CE6" i="26"/>
  <c r="CD6" i="26"/>
  <c r="CC6" i="26"/>
  <c r="CB6" i="26"/>
  <c r="CA6" i="26"/>
  <c r="BZ6" i="26"/>
  <c r="BY6" i="26"/>
  <c r="BX6" i="26"/>
  <c r="BW6" i="26"/>
  <c r="BV6" i="26"/>
  <c r="BS6" i="26"/>
  <c r="BR6" i="26"/>
  <c r="BF6" i="26"/>
  <c r="AR6" i="26"/>
  <c r="Y6" i="26"/>
  <c r="Y23" i="26" s="1"/>
  <c r="X6" i="26"/>
  <c r="X23" i="26" s="1"/>
  <c r="W6" i="26"/>
  <c r="W23" i="26" s="1"/>
  <c r="V6" i="26"/>
  <c r="V23" i="26" s="1"/>
  <c r="U6" i="26"/>
  <c r="T6" i="26"/>
  <c r="T23" i="26" s="1"/>
  <c r="S6" i="26"/>
  <c r="R6" i="26"/>
  <c r="AD6" i="26" s="1"/>
  <c r="E6" i="26"/>
  <c r="E23" i="26" s="1"/>
  <c r="D6" i="26"/>
  <c r="EL5" i="26"/>
  <c r="DX5" i="26"/>
  <c r="DX1" i="26" s="1"/>
  <c r="DJ5" i="26"/>
  <c r="DJ1" i="26" s="1"/>
  <c r="CV5" i="26"/>
  <c r="CH5" i="26"/>
  <c r="BT5" i="26"/>
  <c r="BF5" i="26"/>
  <c r="AR5" i="26"/>
  <c r="AD5" i="26"/>
  <c r="P5" i="26"/>
  <c r="P4" i="26"/>
  <c r="C4" i="26"/>
  <c r="E2" i="26"/>
  <c r="F2" i="26" s="1"/>
  <c r="G2" i="26" s="1"/>
  <c r="H2" i="26" s="1"/>
  <c r="I2" i="26" s="1"/>
  <c r="J2" i="26" s="1"/>
  <c r="K2" i="26" s="1"/>
  <c r="L2" i="26" s="1"/>
  <c r="M2" i="26" s="1"/>
  <c r="N2" i="26" s="1"/>
  <c r="O2" i="26" s="1"/>
  <c r="P2" i="26" s="1"/>
  <c r="R2" i="26" s="1"/>
  <c r="AR1" i="26"/>
  <c r="AD1" i="26"/>
  <c r="AD24" i="26" l="1"/>
  <c r="BF24" i="26"/>
  <c r="CV26" i="26"/>
  <c r="DJ14" i="26"/>
  <c r="EL26" i="26"/>
  <c r="DX26" i="26"/>
  <c r="CH1" i="26"/>
  <c r="CV1" i="26"/>
  <c r="AR24" i="26"/>
  <c r="AR15" i="26"/>
  <c r="AR19" i="26" s="1"/>
  <c r="CV6" i="26"/>
  <c r="CH6" i="26"/>
  <c r="BV8" i="26"/>
  <c r="BW8" i="26" s="1"/>
  <c r="BX8" i="26" s="1"/>
  <c r="BY8" i="26" s="1"/>
  <c r="BZ8" i="26" s="1"/>
  <c r="CA8" i="26" s="1"/>
  <c r="CB8" i="26" s="1"/>
  <c r="CC8" i="26" s="1"/>
  <c r="CD8" i="26" s="1"/>
  <c r="CE8" i="26" s="1"/>
  <c r="CF8" i="26" s="1"/>
  <c r="CG8" i="26" s="1"/>
  <c r="BT8" i="26"/>
  <c r="AF9" i="26"/>
  <c r="AG9" i="26" s="1"/>
  <c r="AH9" i="26" s="1"/>
  <c r="AI9" i="26" s="1"/>
  <c r="AJ9" i="26" s="1"/>
  <c r="AK9" i="26" s="1"/>
  <c r="AL9" i="26" s="1"/>
  <c r="AM9" i="26" s="1"/>
  <c r="AN9" i="26" s="1"/>
  <c r="AO9" i="26" s="1"/>
  <c r="AP9" i="26" s="1"/>
  <c r="AQ9" i="26" s="1"/>
  <c r="AD9" i="26"/>
  <c r="DJ24" i="26"/>
  <c r="BF14" i="26"/>
  <c r="DX24" i="26"/>
  <c r="DX14" i="26"/>
  <c r="EL1" i="26"/>
  <c r="S2" i="26"/>
  <c r="T2" i="26" s="1"/>
  <c r="U2" i="26" s="1"/>
  <c r="V2" i="26" s="1"/>
  <c r="W2" i="26" s="1"/>
  <c r="X2" i="26" s="1"/>
  <c r="Y2" i="26" s="1"/>
  <c r="Z2" i="26" s="1"/>
  <c r="AA2" i="26" s="1"/>
  <c r="AB2" i="26" s="1"/>
  <c r="AC2" i="26" s="1"/>
  <c r="AD2" i="26" s="1"/>
  <c r="AF2" i="26" s="1"/>
  <c r="AD4" i="26"/>
  <c r="CV24" i="26"/>
  <c r="P8" i="26"/>
  <c r="R8" i="26"/>
  <c r="S8" i="26" s="1"/>
  <c r="T8" i="26" s="1"/>
  <c r="U8" i="26" s="1"/>
  <c r="V8" i="26" s="1"/>
  <c r="W8" i="26" s="1"/>
  <c r="X8" i="26" s="1"/>
  <c r="Y8" i="26" s="1"/>
  <c r="Z8" i="26" s="1"/>
  <c r="AA8" i="26" s="1"/>
  <c r="AB8" i="26" s="1"/>
  <c r="AC8" i="26" s="1"/>
  <c r="AI26" i="26"/>
  <c r="AD14" i="26"/>
  <c r="AD18" i="26"/>
  <c r="R26" i="26"/>
  <c r="AD26" i="26" s="1"/>
  <c r="BF23" i="26"/>
  <c r="AU26" i="26"/>
  <c r="BF26" i="26" s="1"/>
  <c r="BF18" i="26"/>
  <c r="AD23" i="26"/>
  <c r="D18" i="26"/>
  <c r="P6" i="26"/>
  <c r="BQ6" i="26"/>
  <c r="BT6" i="26" s="1"/>
  <c r="DX6" i="26"/>
  <c r="DJ6" i="26"/>
  <c r="EL14" i="26"/>
  <c r="AF26" i="26"/>
  <c r="AR18" i="26"/>
  <c r="D23" i="26"/>
  <c r="BF1" i="26"/>
  <c r="BT1" i="26"/>
  <c r="AD17" i="26"/>
  <c r="AF19" i="26"/>
  <c r="BF15" i="26"/>
  <c r="P16" i="26"/>
  <c r="EN16" i="26" s="1"/>
  <c r="CH14" i="26"/>
  <c r="DJ26" i="26"/>
  <c r="EL6" i="26"/>
  <c r="P14" i="26"/>
  <c r="P15" i="26"/>
  <c r="EN5" i="26"/>
  <c r="BT14" i="26"/>
  <c r="AY26" i="26"/>
  <c r="EN27" i="26"/>
  <c r="C28" i="26"/>
  <c r="C31" i="26" s="1"/>
  <c r="P24" i="26"/>
  <c r="CH24" i="26"/>
  <c r="AR26" i="26" l="1"/>
  <c r="EN6" i="26"/>
  <c r="AG12" i="26"/>
  <c r="AR4" i="26"/>
  <c r="AG2" i="26"/>
  <c r="AH2" i="26" s="1"/>
  <c r="AI2" i="26" s="1"/>
  <c r="AJ2" i="26" s="1"/>
  <c r="AK2" i="26" s="1"/>
  <c r="AL2" i="26" s="1"/>
  <c r="AM2" i="26" s="1"/>
  <c r="AN2" i="26" s="1"/>
  <c r="AO2" i="26" s="1"/>
  <c r="AP2" i="26" s="1"/>
  <c r="AQ2" i="26" s="1"/>
  <c r="AR2" i="26" s="1"/>
  <c r="AT2" i="26" s="1"/>
  <c r="P23" i="26"/>
  <c r="D26" i="26"/>
  <c r="P26" i="26" s="1"/>
  <c r="D19" i="26"/>
  <c r="P18" i="26"/>
  <c r="P19" i="26" s="1"/>
  <c r="AF8" i="26"/>
  <c r="AF35" i="26" s="1"/>
  <c r="AD8" i="26"/>
  <c r="D34" i="26"/>
  <c r="BT23" i="26"/>
  <c r="EN14" i="26"/>
  <c r="AT12" i="26"/>
  <c r="EN24" i="26"/>
  <c r="CJ8" i="26"/>
  <c r="CK8" i="26" s="1"/>
  <c r="CL8" i="26" s="1"/>
  <c r="CM8" i="26" s="1"/>
  <c r="CN8" i="26" s="1"/>
  <c r="CO8" i="26" s="1"/>
  <c r="CP8" i="26" s="1"/>
  <c r="CQ8" i="26" s="1"/>
  <c r="CR8" i="26" s="1"/>
  <c r="CS8" i="26" s="1"/>
  <c r="CT8" i="26" s="1"/>
  <c r="CU8" i="26" s="1"/>
  <c r="CH8" i="26"/>
  <c r="EN23" i="26" l="1"/>
  <c r="AT19" i="26"/>
  <c r="BF12" i="26"/>
  <c r="BF19" i="26" s="1"/>
  <c r="D35" i="26"/>
  <c r="D36" i="26" s="1"/>
  <c r="CX8" i="26"/>
  <c r="CY8" i="26" s="1"/>
  <c r="CZ8" i="26" s="1"/>
  <c r="DA8" i="26" s="1"/>
  <c r="DB8" i="26" s="1"/>
  <c r="DC8" i="26" s="1"/>
  <c r="DD8" i="26" s="1"/>
  <c r="DE8" i="26" s="1"/>
  <c r="DF8" i="26" s="1"/>
  <c r="DG8" i="26" s="1"/>
  <c r="DH8" i="26" s="1"/>
  <c r="DI8" i="26" s="1"/>
  <c r="CV8" i="26"/>
  <c r="D28" i="26"/>
  <c r="E22" i="26" s="1"/>
  <c r="D31" i="26"/>
  <c r="D42" i="26" s="1"/>
  <c r="E12" i="26"/>
  <c r="AU2" i="26"/>
  <c r="AV2" i="26" s="1"/>
  <c r="AW2" i="26" s="1"/>
  <c r="AX2" i="26" s="1"/>
  <c r="AY2" i="26" s="1"/>
  <c r="AZ2" i="26" s="1"/>
  <c r="BA2" i="26" s="1"/>
  <c r="BB2" i="26" s="1"/>
  <c r="BC2" i="26" s="1"/>
  <c r="BD2" i="26" s="1"/>
  <c r="BE2" i="26" s="1"/>
  <c r="BF2" i="26" s="1"/>
  <c r="BH2" i="26" s="1"/>
  <c r="BF4" i="26"/>
  <c r="AG19" i="26"/>
  <c r="AG8" i="26"/>
  <c r="AH8" i="26" s="1"/>
  <c r="AI8" i="26" s="1"/>
  <c r="AJ8" i="26" s="1"/>
  <c r="AK8" i="26" s="1"/>
  <c r="AL8" i="26" s="1"/>
  <c r="AM8" i="26" s="1"/>
  <c r="AN8" i="26" s="1"/>
  <c r="AO8" i="26" s="1"/>
  <c r="AP8" i="26" s="1"/>
  <c r="AQ8" i="26" s="1"/>
  <c r="AF34" i="26"/>
  <c r="AG34" i="26" l="1"/>
  <c r="E19" i="26"/>
  <c r="E34" i="26"/>
  <c r="E28" i="26"/>
  <c r="F22" i="26" s="1"/>
  <c r="E35" i="26"/>
  <c r="AF36" i="26"/>
  <c r="AF25" i="26"/>
  <c r="AU12" i="26"/>
  <c r="AH12" i="26"/>
  <c r="BI2" i="26"/>
  <c r="BJ2" i="26" s="1"/>
  <c r="BK2" i="26" s="1"/>
  <c r="BL2" i="26" s="1"/>
  <c r="BM2" i="26" s="1"/>
  <c r="BN2" i="26" s="1"/>
  <c r="BO2" i="26" s="1"/>
  <c r="BP2" i="26" s="1"/>
  <c r="BQ2" i="26" s="1"/>
  <c r="BR2" i="26" s="1"/>
  <c r="BS2" i="26" s="1"/>
  <c r="BT2" i="26" s="1"/>
  <c r="BV2" i="26" s="1"/>
  <c r="BT4" i="26"/>
  <c r="DJ8" i="26"/>
  <c r="DL8" i="26"/>
  <c r="DM8" i="26" s="1"/>
  <c r="DN8" i="26" s="1"/>
  <c r="DO8" i="26" s="1"/>
  <c r="DP8" i="26" s="1"/>
  <c r="DQ8" i="26" s="1"/>
  <c r="DR8" i="26" s="1"/>
  <c r="DS8" i="26" s="1"/>
  <c r="DT8" i="26" s="1"/>
  <c r="DU8" i="26" s="1"/>
  <c r="DV8" i="26" s="1"/>
  <c r="DW8" i="26" s="1"/>
  <c r="BT12" i="26"/>
  <c r="BH12" i="26"/>
  <c r="BH19" i="26" s="1"/>
  <c r="AR8" i="26"/>
  <c r="AT8" i="26"/>
  <c r="CH4" i="26" l="1"/>
  <c r="BW2" i="26"/>
  <c r="BX2" i="26" s="1"/>
  <c r="BY2" i="26" s="1"/>
  <c r="BZ2" i="26" s="1"/>
  <c r="CA2" i="26" s="1"/>
  <c r="CB2" i="26" s="1"/>
  <c r="CC2" i="26" s="1"/>
  <c r="CD2" i="26" s="1"/>
  <c r="CE2" i="26" s="1"/>
  <c r="CF2" i="26" s="1"/>
  <c r="CG2" i="26" s="1"/>
  <c r="CH2" i="26" s="1"/>
  <c r="CJ2" i="26" s="1"/>
  <c r="AU8" i="26"/>
  <c r="AV8" i="26" s="1"/>
  <c r="AW8" i="26" s="1"/>
  <c r="AX8" i="26" s="1"/>
  <c r="AY8" i="26" s="1"/>
  <c r="AZ8" i="26" s="1"/>
  <c r="BA8" i="26" s="1"/>
  <c r="BB8" i="26" s="1"/>
  <c r="BC8" i="26" s="1"/>
  <c r="BD8" i="26" s="1"/>
  <c r="BE8" i="26" s="1"/>
  <c r="AT34" i="26"/>
  <c r="AH19" i="26"/>
  <c r="AH34" i="26"/>
  <c r="AU19" i="26"/>
  <c r="AF28" i="26"/>
  <c r="BI12" i="26"/>
  <c r="BI19" i="26" s="1"/>
  <c r="F35" i="26"/>
  <c r="E36" i="26"/>
  <c r="DX8" i="26"/>
  <c r="DZ8" i="26"/>
  <c r="EA8" i="26" s="1"/>
  <c r="EB8" i="26" s="1"/>
  <c r="EC8" i="26" s="1"/>
  <c r="ED8" i="26" s="1"/>
  <c r="EE8" i="26" s="1"/>
  <c r="EF8" i="26" s="1"/>
  <c r="EG8" i="26" s="1"/>
  <c r="EH8" i="26" s="1"/>
  <c r="EI8" i="26" s="1"/>
  <c r="EJ8" i="26" s="1"/>
  <c r="EK8" i="26" s="1"/>
  <c r="EL8" i="26" s="1"/>
  <c r="F12" i="26"/>
  <c r="E31" i="26"/>
  <c r="E42" i="26" s="1"/>
  <c r="AU34" i="26" l="1"/>
  <c r="AI12" i="26"/>
  <c r="F19" i="26"/>
  <c r="F34" i="26"/>
  <c r="AG22" i="26"/>
  <c r="AF31" i="26"/>
  <c r="BH8" i="26"/>
  <c r="BI8" i="26" s="1"/>
  <c r="BJ8" i="26" s="1"/>
  <c r="BF8" i="26"/>
  <c r="CV4" i="26"/>
  <c r="CK2" i="26"/>
  <c r="CL2" i="26" s="1"/>
  <c r="CM2" i="26" s="1"/>
  <c r="CN2" i="26" s="1"/>
  <c r="CO2" i="26" s="1"/>
  <c r="CP2" i="26" s="1"/>
  <c r="CQ2" i="26" s="1"/>
  <c r="CR2" i="26" s="1"/>
  <c r="CS2" i="26" s="1"/>
  <c r="CT2" i="26" s="1"/>
  <c r="CU2" i="26" s="1"/>
  <c r="CV2" i="26" s="1"/>
  <c r="CX2" i="26" s="1"/>
  <c r="BJ12" i="26"/>
  <c r="BJ19" i="26" s="1"/>
  <c r="AV12" i="26"/>
  <c r="F36" i="26" l="1"/>
  <c r="F25" i="26"/>
  <c r="AG35" i="26"/>
  <c r="AI19" i="26"/>
  <c r="AI34" i="26"/>
  <c r="DJ4" i="26"/>
  <c r="CY2" i="26"/>
  <c r="CZ2" i="26" s="1"/>
  <c r="DA2" i="26" s="1"/>
  <c r="DB2" i="26" s="1"/>
  <c r="DC2" i="26" s="1"/>
  <c r="DD2" i="26" s="1"/>
  <c r="DE2" i="26" s="1"/>
  <c r="DF2" i="26" s="1"/>
  <c r="DG2" i="26" s="1"/>
  <c r="DH2" i="26" s="1"/>
  <c r="DI2" i="26" s="1"/>
  <c r="DJ2" i="26" s="1"/>
  <c r="DL2" i="26" s="1"/>
  <c r="AV19" i="26"/>
  <c r="AV34" i="26"/>
  <c r="G12" i="26"/>
  <c r="BK12" i="26"/>
  <c r="BK19" i="26" s="1"/>
  <c r="G19" i="26" l="1"/>
  <c r="G34" i="26"/>
  <c r="AW12" i="26"/>
  <c r="AG25" i="26"/>
  <c r="AG36" i="26"/>
  <c r="BL12" i="26"/>
  <c r="BL19" i="26" s="1"/>
  <c r="DX4" i="26"/>
  <c r="DM2" i="26"/>
  <c r="DN2" i="26" s="1"/>
  <c r="DO2" i="26" s="1"/>
  <c r="DP2" i="26" s="1"/>
  <c r="DQ2" i="26" s="1"/>
  <c r="DR2" i="26" s="1"/>
  <c r="DS2" i="26" s="1"/>
  <c r="DT2" i="26" s="1"/>
  <c r="DU2" i="26" s="1"/>
  <c r="DV2" i="26" s="1"/>
  <c r="DW2" i="26" s="1"/>
  <c r="DX2" i="26" s="1"/>
  <c r="DZ2" i="26" s="1"/>
  <c r="AJ12" i="26"/>
  <c r="F28" i="26"/>
  <c r="EA2" i="26" l="1"/>
  <c r="EB2" i="26" s="1"/>
  <c r="EC2" i="26" s="1"/>
  <c r="ED2" i="26" s="1"/>
  <c r="EE2" i="26" s="1"/>
  <c r="EF2" i="26" s="1"/>
  <c r="EG2" i="26" s="1"/>
  <c r="EH2" i="26" s="1"/>
  <c r="EI2" i="26" s="1"/>
  <c r="EJ2" i="26" s="1"/>
  <c r="EK2" i="26" s="1"/>
  <c r="EL2" i="26" s="1"/>
  <c r="EL4" i="26"/>
  <c r="AG28" i="26"/>
  <c r="AW19" i="26"/>
  <c r="AW34" i="26"/>
  <c r="BM12" i="26"/>
  <c r="BM19" i="26" s="1"/>
  <c r="AJ19" i="26"/>
  <c r="AJ34" i="26"/>
  <c r="H12" i="26"/>
  <c r="G22" i="26"/>
  <c r="F31" i="26"/>
  <c r="F42" i="26" s="1"/>
  <c r="AK12" i="26" l="1"/>
  <c r="AX12" i="26"/>
  <c r="H19" i="26"/>
  <c r="H34" i="26"/>
  <c r="BN12" i="26"/>
  <c r="BN19" i="26" s="1"/>
  <c r="AH22" i="26"/>
  <c r="AG31" i="26"/>
  <c r="G35" i="26"/>
  <c r="AH35" i="26" l="1"/>
  <c r="I12" i="26"/>
  <c r="BO12" i="26"/>
  <c r="BO19" i="26" s="1"/>
  <c r="AX34" i="26"/>
  <c r="AX19" i="26"/>
  <c r="G36" i="26"/>
  <c r="G25" i="26"/>
  <c r="AK19" i="26"/>
  <c r="AK34" i="26"/>
  <c r="G28" i="26" l="1"/>
  <c r="AL12" i="26"/>
  <c r="AY12" i="26"/>
  <c r="BP12" i="26"/>
  <c r="BP19" i="26" s="1"/>
  <c r="I19" i="26"/>
  <c r="I34" i="26"/>
  <c r="AH25" i="26"/>
  <c r="AH36" i="26"/>
  <c r="AY19" i="26" l="1"/>
  <c r="AY34" i="26"/>
  <c r="BQ12" i="26"/>
  <c r="H22" i="26"/>
  <c r="G31" i="26"/>
  <c r="G42" i="26" s="1"/>
  <c r="AL19" i="26"/>
  <c r="AL34" i="26"/>
  <c r="AH28" i="26"/>
  <c r="J12" i="26"/>
  <c r="H35" i="26" l="1"/>
  <c r="J19" i="26"/>
  <c r="J34" i="26"/>
  <c r="AI22" i="26"/>
  <c r="AH31" i="26"/>
  <c r="AM12" i="26"/>
  <c r="BQ17" i="26"/>
  <c r="AZ12" i="26"/>
  <c r="AM19" i="26" l="1"/>
  <c r="AM34" i="26"/>
  <c r="K12" i="26"/>
  <c r="BQ18" i="26"/>
  <c r="AI35" i="26"/>
  <c r="H25" i="26"/>
  <c r="H36" i="26"/>
  <c r="AZ19" i="26"/>
  <c r="AZ34" i="26"/>
  <c r="H28" i="26" l="1"/>
  <c r="AI36" i="26"/>
  <c r="AI25" i="26"/>
  <c r="AN12" i="26"/>
  <c r="BA12" i="26"/>
  <c r="BQ26" i="26"/>
  <c r="K19" i="26"/>
  <c r="K34" i="26"/>
  <c r="BQ19" i="26"/>
  <c r="L12" i="26" l="1"/>
  <c r="BA19" i="26"/>
  <c r="BA34" i="26"/>
  <c r="AN19" i="26"/>
  <c r="AN34" i="26"/>
  <c r="AI28" i="26"/>
  <c r="BR12" i="26"/>
  <c r="I22" i="26"/>
  <c r="H31" i="26"/>
  <c r="AO12" i="26" l="1"/>
  <c r="I35" i="26"/>
  <c r="BR34" i="26"/>
  <c r="AJ22" i="26"/>
  <c r="AI31" i="26"/>
  <c r="BB12" i="26"/>
  <c r="L19" i="26"/>
  <c r="L34" i="26"/>
  <c r="AJ35" i="26" l="1"/>
  <c r="M12" i="26"/>
  <c r="BB19" i="26"/>
  <c r="BB34" i="26"/>
  <c r="I36" i="26"/>
  <c r="I25" i="26"/>
  <c r="AO19" i="26"/>
  <c r="AO34" i="26"/>
  <c r="AP12" i="26" l="1"/>
  <c r="I28" i="26"/>
  <c r="BC12" i="26"/>
  <c r="M19" i="26"/>
  <c r="M34" i="26"/>
  <c r="AJ25" i="26"/>
  <c r="AJ36" i="26"/>
  <c r="AP19" i="26" l="1"/>
  <c r="AP34" i="26"/>
  <c r="AJ28" i="26"/>
  <c r="N12" i="26"/>
  <c r="BC34" i="26"/>
  <c r="BC19" i="26"/>
  <c r="J22" i="26"/>
  <c r="I31" i="26"/>
  <c r="BD12" i="26" l="1"/>
  <c r="J35" i="26"/>
  <c r="N19" i="26"/>
  <c r="N34" i="26"/>
  <c r="AK22" i="26"/>
  <c r="AJ31" i="26"/>
  <c r="AQ12" i="26"/>
  <c r="AK35" i="26" l="1"/>
  <c r="J36" i="26"/>
  <c r="J25" i="26"/>
  <c r="AQ19" i="26"/>
  <c r="AQ34" i="26"/>
  <c r="O12" i="26"/>
  <c r="BD19" i="26"/>
  <c r="BD34" i="26"/>
  <c r="AR34" i="26" l="1"/>
  <c r="BE12" i="26"/>
  <c r="O19" i="26"/>
  <c r="O34" i="26"/>
  <c r="J28" i="26"/>
  <c r="AK36" i="26"/>
  <c r="AK25" i="26"/>
  <c r="AK28" i="26" s="1"/>
  <c r="K22" i="26" l="1"/>
  <c r="J31" i="26"/>
  <c r="AL22" i="26"/>
  <c r="AK31" i="26"/>
  <c r="P34" i="26"/>
  <c r="R12" i="26"/>
  <c r="BE34" i="26"/>
  <c r="BE19" i="26"/>
  <c r="BF34" i="26" l="1"/>
  <c r="R19" i="26"/>
  <c r="AD12" i="26"/>
  <c r="AD19" i="26" s="1"/>
  <c r="R34" i="26"/>
  <c r="AL35" i="26"/>
  <c r="K35" i="26"/>
  <c r="AL36" i="26" l="1"/>
  <c r="AL25" i="26"/>
  <c r="AL28" i="26" s="1"/>
  <c r="S12" i="26"/>
  <c r="K36" i="26"/>
  <c r="K25" i="26"/>
  <c r="K28" i="26" s="1"/>
  <c r="L22" i="26" l="1"/>
  <c r="K31" i="26"/>
  <c r="S19" i="26"/>
  <c r="S34" i="26"/>
  <c r="AM22" i="26"/>
  <c r="AL31" i="26"/>
  <c r="L35" i="26" l="1"/>
  <c r="AM35" i="26"/>
  <c r="T12" i="26"/>
  <c r="T19" i="26" l="1"/>
  <c r="T34" i="26"/>
  <c r="L25" i="26"/>
  <c r="L28" i="26" s="1"/>
  <c r="L36" i="26"/>
  <c r="AM36" i="26"/>
  <c r="AM25" i="26"/>
  <c r="AM28" i="26" s="1"/>
  <c r="AN22" i="26" l="1"/>
  <c r="AM31" i="26"/>
  <c r="M22" i="26"/>
  <c r="L31" i="26"/>
  <c r="U12" i="26"/>
  <c r="U34" i="26" l="1"/>
  <c r="U19" i="26"/>
  <c r="M35" i="26"/>
  <c r="AN35" i="26"/>
  <c r="AN36" i="26" l="1"/>
  <c r="AN25" i="26"/>
  <c r="AN28" i="26" s="1"/>
  <c r="M36" i="26"/>
  <c r="M25" i="26"/>
  <c r="M28" i="26" s="1"/>
  <c r="V12" i="26"/>
  <c r="V19" i="26" l="1"/>
  <c r="V34" i="26"/>
  <c r="N22" i="26"/>
  <c r="M31" i="26"/>
  <c r="AO22" i="26"/>
  <c r="AN31" i="26"/>
  <c r="AO35" i="26" l="1"/>
  <c r="N35" i="26"/>
  <c r="W12" i="26"/>
  <c r="W19" i="26" l="1"/>
  <c r="W34" i="26"/>
  <c r="N36" i="26"/>
  <c r="N25" i="26"/>
  <c r="N28" i="26" s="1"/>
  <c r="AO36" i="26"/>
  <c r="AO25" i="26"/>
  <c r="AO28" i="26" s="1"/>
  <c r="AP22" i="26" l="1"/>
  <c r="AO31" i="26"/>
  <c r="O22" i="26"/>
  <c r="N31" i="26"/>
  <c r="X12" i="26"/>
  <c r="X19" i="26" l="1"/>
  <c r="X34" i="26"/>
  <c r="O35" i="26"/>
  <c r="AP35" i="26"/>
  <c r="AP36" i="26" l="1"/>
  <c r="AP25" i="26"/>
  <c r="AP28" i="26" s="1"/>
  <c r="P35" i="26"/>
  <c r="O25" i="26"/>
  <c r="O36" i="26"/>
  <c r="P36" i="26" s="1"/>
  <c r="Y12" i="26"/>
  <c r="Y19" i="26" l="1"/>
  <c r="Y34" i="26"/>
  <c r="P46" i="26"/>
  <c r="P25" i="26"/>
  <c r="P28" i="26" s="1"/>
  <c r="P31" i="26" s="1"/>
  <c r="O28" i="26"/>
  <c r="AQ22" i="26"/>
  <c r="AP31" i="26"/>
  <c r="AQ35" i="26" l="1"/>
  <c r="R22" i="26"/>
  <c r="O31" i="26"/>
  <c r="P47" i="26"/>
  <c r="Z12" i="26"/>
  <c r="Z19" i="26" l="1"/>
  <c r="Z34" i="26"/>
  <c r="AD22" i="26"/>
  <c r="R35" i="26"/>
  <c r="AR35" i="26"/>
  <c r="AQ25" i="26"/>
  <c r="AQ36" i="26"/>
  <c r="AR36" i="26" s="1"/>
  <c r="AR25" i="26" l="1"/>
  <c r="AR28" i="26" s="1"/>
  <c r="AR31" i="26" s="1"/>
  <c r="AQ28" i="26"/>
  <c r="R36" i="26"/>
  <c r="R25" i="26"/>
  <c r="AA12" i="26"/>
  <c r="AA19" i="26" l="1"/>
  <c r="AA34" i="26"/>
  <c r="R28" i="26"/>
  <c r="AT22" i="26"/>
  <c r="AQ31" i="26"/>
  <c r="BF22" i="26" l="1"/>
  <c r="AT35" i="26"/>
  <c r="S22" i="26"/>
  <c r="R31" i="26"/>
  <c r="AB12" i="26"/>
  <c r="AB19" i="26" l="1"/>
  <c r="AB34" i="26"/>
  <c r="S35" i="26"/>
  <c r="AT36" i="26"/>
  <c r="AT25" i="26"/>
  <c r="AT28" i="26" l="1"/>
  <c r="S25" i="26"/>
  <c r="S36" i="26"/>
  <c r="AC12" i="26"/>
  <c r="AC19" i="26" l="1"/>
  <c r="AC34" i="26"/>
  <c r="S28" i="26"/>
  <c r="AU22" i="26"/>
  <c r="AT31" i="26"/>
  <c r="AU35" i="26" l="1"/>
  <c r="T22" i="26"/>
  <c r="S31" i="26"/>
  <c r="AD34" i="26"/>
  <c r="T35" i="26" l="1"/>
  <c r="AU36" i="26"/>
  <c r="AU25" i="26"/>
  <c r="AU28" i="26" l="1"/>
  <c r="T36" i="26"/>
  <c r="T25" i="26"/>
  <c r="T28" i="26" l="1"/>
  <c r="AV22" i="26"/>
  <c r="AU31" i="26"/>
  <c r="AV35" i="26" l="1"/>
  <c r="U22" i="26"/>
  <c r="T31" i="26"/>
  <c r="U35" i="26" l="1"/>
  <c r="AV36" i="26"/>
  <c r="AV25" i="26"/>
  <c r="AV28" i="26" l="1"/>
  <c r="U36" i="26"/>
  <c r="U25" i="26"/>
  <c r="U28" i="26" l="1"/>
  <c r="AW22" i="26"/>
  <c r="AV31" i="26"/>
  <c r="AW35" i="26" l="1"/>
  <c r="V22" i="26"/>
  <c r="U31" i="26"/>
  <c r="V35" i="26" l="1"/>
  <c r="AW25" i="26"/>
  <c r="AW36" i="26"/>
  <c r="AW28" i="26" l="1"/>
  <c r="V36" i="26"/>
  <c r="V25" i="26"/>
  <c r="V28" i="26" l="1"/>
  <c r="AX22" i="26"/>
  <c r="AW31" i="26"/>
  <c r="AX35" i="26" l="1"/>
  <c r="W22" i="26"/>
  <c r="V31" i="26"/>
  <c r="W35" i="26" l="1"/>
  <c r="AX25" i="26"/>
  <c r="AX36" i="26"/>
  <c r="AX28" i="26" l="1"/>
  <c r="W36" i="26"/>
  <c r="W25" i="26"/>
  <c r="W28" i="26" s="1"/>
  <c r="X22" i="26" l="1"/>
  <c r="W31" i="26"/>
  <c r="AY22" i="26"/>
  <c r="AX31" i="26"/>
  <c r="AY35" i="26" l="1"/>
  <c r="X35" i="26"/>
  <c r="X25" i="26" l="1"/>
  <c r="X28" i="26" s="1"/>
  <c r="X36" i="26"/>
  <c r="AY25" i="26"/>
  <c r="AY28" i="26" s="1"/>
  <c r="AY36" i="26"/>
  <c r="AZ22" i="26" l="1"/>
  <c r="AY31" i="26"/>
  <c r="Y22" i="26"/>
  <c r="X31" i="26"/>
  <c r="Y35" i="26" l="1"/>
  <c r="AZ35" i="26"/>
  <c r="AZ25" i="26" l="1"/>
  <c r="AZ28" i="26" s="1"/>
  <c r="AZ36" i="26"/>
  <c r="Y25" i="26"/>
  <c r="Y28" i="26" s="1"/>
  <c r="Y36" i="26"/>
  <c r="Z22" i="26" l="1"/>
  <c r="Y31" i="26"/>
  <c r="BA22" i="26"/>
  <c r="AZ31" i="26"/>
  <c r="BA35" i="26" l="1"/>
  <c r="Z35" i="26"/>
  <c r="Z36" i="26" l="1"/>
  <c r="Z25" i="26"/>
  <c r="Z28" i="26" s="1"/>
  <c r="BA25" i="26"/>
  <c r="BA28" i="26" s="1"/>
  <c r="BA36" i="26"/>
  <c r="BB22" i="26" l="1"/>
  <c r="BA31" i="26"/>
  <c r="AA22" i="26"/>
  <c r="Z31" i="26"/>
  <c r="AA35" i="26" l="1"/>
  <c r="BB35" i="26"/>
  <c r="BB36" i="26" l="1"/>
  <c r="BB25" i="26"/>
  <c r="BB28" i="26" s="1"/>
  <c r="AA25" i="26"/>
  <c r="AA28" i="26" s="1"/>
  <c r="AA36" i="26"/>
  <c r="AB22" i="26" l="1"/>
  <c r="AA31" i="26"/>
  <c r="BC22" i="26"/>
  <c r="BB31" i="26"/>
  <c r="BC35" i="26" l="1"/>
  <c r="AB35" i="26"/>
  <c r="AB36" i="26" l="1"/>
  <c r="AB25" i="26"/>
  <c r="AB28" i="26" s="1"/>
  <c r="BC36" i="26"/>
  <c r="BC25" i="26"/>
  <c r="BC28" i="26" s="1"/>
  <c r="BD22" i="26" l="1"/>
  <c r="BC31" i="26"/>
  <c r="AC22" i="26"/>
  <c r="AB31" i="26"/>
  <c r="AC35" i="26" l="1"/>
  <c r="BD35" i="26"/>
  <c r="BD36" i="26" l="1"/>
  <c r="BD25" i="26"/>
  <c r="BD28" i="26" s="1"/>
  <c r="AC36" i="26"/>
  <c r="AD36" i="26" s="1"/>
  <c r="AC25" i="26"/>
  <c r="AD35" i="26"/>
  <c r="AD46" i="26" l="1"/>
  <c r="AD25" i="26"/>
  <c r="AD28" i="26" s="1"/>
  <c r="AD31" i="26" s="1"/>
  <c r="AC28" i="26"/>
  <c r="AC31" i="26" s="1"/>
  <c r="BE22" i="26"/>
  <c r="BD31" i="26"/>
  <c r="BE35" i="26" l="1"/>
  <c r="AD47" i="26"/>
  <c r="AR46" i="26"/>
  <c r="AR47" i="26" l="1"/>
  <c r="BE36" i="26"/>
  <c r="BF36" i="26" s="1"/>
  <c r="BE25" i="26"/>
  <c r="BF35" i="26"/>
  <c r="BF25" i="26" l="1"/>
  <c r="BF28" i="26" s="1"/>
  <c r="BF31" i="26" s="1"/>
  <c r="BE28" i="26"/>
  <c r="BF46" i="26"/>
  <c r="BF47" i="26" l="1"/>
  <c r="BH22" i="26"/>
  <c r="BE31" i="26"/>
  <c r="BH28" i="26" l="1"/>
  <c r="BT22" i="26"/>
  <c r="BI22" i="26" l="1"/>
  <c r="BI28" i="26" s="1"/>
  <c r="BH31" i="26"/>
  <c r="BJ22" i="26" l="1"/>
  <c r="BJ28" i="26" s="1"/>
  <c r="BI31" i="26"/>
  <c r="BK22" i="26" l="1"/>
  <c r="BK28" i="26" s="1"/>
  <c r="BJ31" i="26"/>
  <c r="BL22" i="26" l="1"/>
  <c r="BL28" i="26" s="1"/>
  <c r="BK31" i="26"/>
  <c r="BM22" i="26" l="1"/>
  <c r="BM28" i="26" s="1"/>
  <c r="BL31" i="26"/>
  <c r="BN22" i="26" l="1"/>
  <c r="BN28" i="26" s="1"/>
  <c r="BM31" i="26"/>
  <c r="BO22" i="26" l="1"/>
  <c r="BO28" i="26" s="1"/>
  <c r="BN31" i="26"/>
  <c r="BP22" i="26" l="1"/>
  <c r="BP28" i="26" s="1"/>
  <c r="BO31" i="26"/>
  <c r="BQ22" i="26" l="1"/>
  <c r="BQ28" i="26" s="1"/>
  <c r="BP31" i="26"/>
  <c r="BR22" i="26" l="1"/>
  <c r="BQ31" i="26"/>
  <c r="BR35" i="26" l="1"/>
  <c r="BR17" i="26" l="1"/>
  <c r="BR36" i="26"/>
  <c r="BR25" i="26"/>
  <c r="BR18" i="26" l="1"/>
  <c r="BR19" i="26" s="1"/>
  <c r="BS12" i="26" l="1"/>
  <c r="BR26" i="26"/>
  <c r="BR28" i="26" l="1"/>
  <c r="BS34" i="26"/>
  <c r="BS22" i="26" l="1"/>
  <c r="BR31" i="26"/>
  <c r="BT34" i="26"/>
  <c r="BS35" i="26" l="1"/>
  <c r="BT35" i="26" l="1"/>
  <c r="BS17" i="26"/>
  <c r="BS36" i="26"/>
  <c r="BT36" i="26" s="1"/>
  <c r="BS25" i="26"/>
  <c r="BT25" i="26" l="1"/>
  <c r="BS18" i="26"/>
  <c r="BT17" i="26"/>
  <c r="BS19" i="26"/>
  <c r="EN17" i="26" l="1"/>
  <c r="BV12" i="26"/>
  <c r="BS26" i="26"/>
  <c r="BT18" i="26"/>
  <c r="EN18" i="26" s="1"/>
  <c r="BT26" i="26" l="1"/>
  <c r="BS28" i="26"/>
  <c r="BT46" i="26"/>
  <c r="CH12" i="26"/>
  <c r="CH19" i="26" s="1"/>
  <c r="BV19" i="26"/>
  <c r="BV34" i="26"/>
  <c r="BT19" i="26"/>
  <c r="BW12" i="26" l="1"/>
  <c r="BT47" i="26"/>
  <c r="BV22" i="26"/>
  <c r="BS31" i="26"/>
  <c r="EN26" i="26"/>
  <c r="BT28" i="26"/>
  <c r="BT31" i="26" s="1"/>
  <c r="CH22" i="26" l="1"/>
  <c r="BV35" i="26"/>
  <c r="BV25" i="26"/>
  <c r="BW19" i="26"/>
  <c r="BW34" i="26"/>
  <c r="BX12" i="26" l="1"/>
  <c r="BV36" i="26"/>
  <c r="BV28" i="26"/>
  <c r="BW22" i="26" l="1"/>
  <c r="BV31" i="26"/>
  <c r="BX19" i="26"/>
  <c r="BX34" i="26"/>
  <c r="BY12" i="26" l="1"/>
  <c r="BW35" i="26"/>
  <c r="BW25" i="26"/>
  <c r="BW28" i="26" l="1"/>
  <c r="BW36" i="26"/>
  <c r="BY19" i="26"/>
  <c r="BY34" i="26"/>
  <c r="BZ12" i="26" l="1"/>
  <c r="BX22" i="26"/>
  <c r="BW31" i="26"/>
  <c r="BX35" i="26" l="1"/>
  <c r="BX25" i="26"/>
  <c r="BZ19" i="26"/>
  <c r="BZ34" i="26"/>
  <c r="CA12" i="26" l="1"/>
  <c r="BX36" i="26"/>
  <c r="BX28" i="26"/>
  <c r="CA19" i="26" l="1"/>
  <c r="CA34" i="26"/>
  <c r="BY22" i="26"/>
  <c r="BX31" i="26"/>
  <c r="BY35" i="26" l="1"/>
  <c r="BY25" i="26"/>
  <c r="CB12" i="26"/>
  <c r="CB19" i="26" l="1"/>
  <c r="CB34" i="26"/>
  <c r="BY36" i="26"/>
  <c r="BY28" i="26"/>
  <c r="BZ22" i="26" l="1"/>
  <c r="BY31" i="26"/>
  <c r="CC12" i="26"/>
  <c r="CC19" i="26" l="1"/>
  <c r="CC34" i="26"/>
  <c r="BZ35" i="26"/>
  <c r="BZ25" i="26"/>
  <c r="BZ36" i="26" l="1"/>
  <c r="BZ28" i="26"/>
  <c r="CD12" i="26"/>
  <c r="CD19" i="26" l="1"/>
  <c r="CD34" i="26"/>
  <c r="CA22" i="26"/>
  <c r="BZ31" i="26"/>
  <c r="CA35" i="26" l="1"/>
  <c r="CA36" i="26" s="1"/>
  <c r="CA25" i="26"/>
  <c r="CA28" i="26" s="1"/>
  <c r="CE12" i="26"/>
  <c r="CB22" i="26" l="1"/>
  <c r="CA31" i="26"/>
  <c r="CE19" i="26"/>
  <c r="CE34" i="26"/>
  <c r="CF12" i="26" l="1"/>
  <c r="CB35" i="26"/>
  <c r="CB36" i="26" s="1"/>
  <c r="CB25" i="26"/>
  <c r="CB28" i="26" s="1"/>
  <c r="CC22" i="26" l="1"/>
  <c r="CB31" i="26"/>
  <c r="CF34" i="26"/>
  <c r="CF19" i="26"/>
  <c r="CG12" i="26" l="1"/>
  <c r="CC35" i="26"/>
  <c r="CC36" i="26" s="1"/>
  <c r="CC25" i="26"/>
  <c r="CC28" i="26" s="1"/>
  <c r="CD22" i="26" l="1"/>
  <c r="CC31" i="26"/>
  <c r="CG34" i="26"/>
  <c r="CG19" i="26"/>
  <c r="CJ12" i="26" l="1"/>
  <c r="CH34" i="26"/>
  <c r="CD35" i="26"/>
  <c r="CD36" i="26" s="1"/>
  <c r="CD25" i="26"/>
  <c r="CD28" i="26" s="1"/>
  <c r="CE22" i="26" l="1"/>
  <c r="CD31" i="26"/>
  <c r="CJ34" i="26"/>
  <c r="CV12" i="26"/>
  <c r="CV19" i="26" s="1"/>
  <c r="CJ19" i="26"/>
  <c r="CK12" i="26" l="1"/>
  <c r="CE35" i="26"/>
  <c r="CE36" i="26" s="1"/>
  <c r="CE25" i="26"/>
  <c r="CE28" i="26" s="1"/>
  <c r="CF22" i="26" l="1"/>
  <c r="CE31" i="26"/>
  <c r="CK19" i="26"/>
  <c r="CK34" i="26"/>
  <c r="CL12" i="26" l="1"/>
  <c r="CF35" i="26"/>
  <c r="CF36" i="26" s="1"/>
  <c r="CF25" i="26"/>
  <c r="CF28" i="26" s="1"/>
  <c r="CG22" i="26" l="1"/>
  <c r="CF31" i="26"/>
  <c r="CL34" i="26"/>
  <c r="CL19" i="26"/>
  <c r="CM12" i="26" l="1"/>
  <c r="CG35" i="26"/>
  <c r="CG25" i="26"/>
  <c r="CG28" i="26" s="1"/>
  <c r="CJ22" i="26" l="1"/>
  <c r="CG31" i="26"/>
  <c r="CH46" i="26"/>
  <c r="CH25" i="26"/>
  <c r="CH28" i="26" s="1"/>
  <c r="CH31" i="26" s="1"/>
  <c r="CH35" i="26"/>
  <c r="CG36" i="26"/>
  <c r="CH36" i="26" s="1"/>
  <c r="CM19" i="26"/>
  <c r="CM34" i="26"/>
  <c r="CN12" i="26" l="1"/>
  <c r="CH47" i="26"/>
  <c r="CV22" i="26"/>
  <c r="CJ35" i="26"/>
  <c r="CJ25" i="26"/>
  <c r="CJ36" i="26" l="1"/>
  <c r="CJ28" i="26"/>
  <c r="CN19" i="26"/>
  <c r="CN34" i="26"/>
  <c r="CO12" i="26" l="1"/>
  <c r="CK22" i="26"/>
  <c r="CJ31" i="26"/>
  <c r="CK35" i="26" l="1"/>
  <c r="CK25" i="26"/>
  <c r="CO19" i="26"/>
  <c r="CO34" i="26"/>
  <c r="CP12" i="26" l="1"/>
  <c r="CK36" i="26"/>
  <c r="CK28" i="26"/>
  <c r="CL22" i="26" l="1"/>
  <c r="CK31" i="26"/>
  <c r="CP19" i="26"/>
  <c r="CP34" i="26"/>
  <c r="CQ12" i="26" l="1"/>
  <c r="CL35" i="26"/>
  <c r="CL25" i="26"/>
  <c r="CL36" i="26" l="1"/>
  <c r="CL28" i="26"/>
  <c r="CQ19" i="26"/>
  <c r="CQ34" i="26"/>
  <c r="CR12" i="26" l="1"/>
  <c r="CM22" i="26"/>
  <c r="CL31" i="26"/>
  <c r="CM35" i="26" l="1"/>
  <c r="CM25" i="26"/>
  <c r="CR19" i="26"/>
  <c r="CR34" i="26"/>
  <c r="CS12" i="26" l="1"/>
  <c r="CM36" i="26"/>
  <c r="CM28" i="26"/>
  <c r="CN22" i="26" l="1"/>
  <c r="CM31" i="26"/>
  <c r="CS19" i="26"/>
  <c r="CS34" i="26"/>
  <c r="CT12" i="26" l="1"/>
  <c r="CN35" i="26"/>
  <c r="CN25" i="26"/>
  <c r="CN28" i="26" s="1"/>
  <c r="CO22" i="26" l="1"/>
  <c r="CN31" i="26"/>
  <c r="CN36" i="26"/>
  <c r="CT19" i="26"/>
  <c r="CT34" i="26"/>
  <c r="CU12" i="26" l="1"/>
  <c r="CO35" i="26"/>
  <c r="CO36" i="26" s="1"/>
  <c r="CO25" i="26"/>
  <c r="CO28" i="26" s="1"/>
  <c r="CP22" i="26" l="1"/>
  <c r="CO31" i="26"/>
  <c r="CU19" i="26"/>
  <c r="CU34" i="26"/>
  <c r="CV34" i="26" l="1"/>
  <c r="CX12" i="26"/>
  <c r="CP35" i="26"/>
  <c r="CP36" i="26" s="1"/>
  <c r="CP25" i="26"/>
  <c r="CP28" i="26" s="1"/>
  <c r="CQ22" i="26" l="1"/>
  <c r="CP31" i="26"/>
  <c r="CX19" i="26"/>
  <c r="CX34" i="26"/>
  <c r="DJ12" i="26"/>
  <c r="DJ19" i="26" s="1"/>
  <c r="CY12" i="26" l="1"/>
  <c r="CQ35" i="26"/>
  <c r="CQ36" i="26" s="1"/>
  <c r="CQ25" i="26"/>
  <c r="CQ28" i="26" s="1"/>
  <c r="CR22" i="26" l="1"/>
  <c r="CQ31" i="26"/>
  <c r="CY34" i="26"/>
  <c r="CY19" i="26"/>
  <c r="CZ12" i="26" l="1"/>
  <c r="CR35" i="26"/>
  <c r="CR36" i="26" s="1"/>
  <c r="CR25" i="26"/>
  <c r="CR28" i="26" s="1"/>
  <c r="CS22" i="26" l="1"/>
  <c r="CR31" i="26"/>
  <c r="CZ19" i="26"/>
  <c r="CZ34" i="26"/>
  <c r="DA12" i="26" l="1"/>
  <c r="CS35" i="26"/>
  <c r="CS36" i="26" s="1"/>
  <c r="CS25" i="26"/>
  <c r="CS28" i="26" s="1"/>
  <c r="CT22" i="26" l="1"/>
  <c r="CS31" i="26"/>
  <c r="DA19" i="26"/>
  <c r="DA34" i="26"/>
  <c r="DB12" i="26" l="1"/>
  <c r="CT35" i="26"/>
  <c r="CT36" i="26" s="1"/>
  <c r="CT25" i="26"/>
  <c r="CT28" i="26" s="1"/>
  <c r="CU22" i="26" l="1"/>
  <c r="CT31" i="26"/>
  <c r="DB19" i="26"/>
  <c r="DB34" i="26"/>
  <c r="DC12" i="26" l="1"/>
  <c r="CU35" i="26"/>
  <c r="CU25" i="26"/>
  <c r="CV25" i="26" l="1"/>
  <c r="CV28" i="26" s="1"/>
  <c r="CV31" i="26" s="1"/>
  <c r="CV46" i="26"/>
  <c r="CV35" i="26"/>
  <c r="CU36" i="26"/>
  <c r="CV36" i="26" s="1"/>
  <c r="CU28" i="26"/>
  <c r="DC19" i="26"/>
  <c r="DC34" i="26"/>
  <c r="DD12" i="26" l="1"/>
  <c r="CX22" i="26"/>
  <c r="CU31" i="26"/>
  <c r="CV47" i="26"/>
  <c r="DJ22" i="26" l="1"/>
  <c r="CX35" i="26"/>
  <c r="CX25" i="26"/>
  <c r="DD19" i="26"/>
  <c r="DD34" i="26"/>
  <c r="DE12" i="26" l="1"/>
  <c r="CX36" i="26"/>
  <c r="CX28" i="26"/>
  <c r="CY22" i="26" l="1"/>
  <c r="CX31" i="26"/>
  <c r="DE19" i="26"/>
  <c r="DE34" i="26"/>
  <c r="DF12" i="26" l="1"/>
  <c r="CY35" i="26"/>
  <c r="CY25" i="26"/>
  <c r="CY36" i="26" l="1"/>
  <c r="CY28" i="26"/>
  <c r="DF19" i="26"/>
  <c r="DF34" i="26"/>
  <c r="DG12" i="26" l="1"/>
  <c r="CZ22" i="26"/>
  <c r="CY31" i="26"/>
  <c r="CZ35" i="26" l="1"/>
  <c r="CZ25" i="26"/>
  <c r="DG19" i="26"/>
  <c r="DG34" i="26"/>
  <c r="DH12" i="26" l="1"/>
  <c r="CZ36" i="26"/>
  <c r="CZ28" i="26"/>
  <c r="DA22" i="26" l="1"/>
  <c r="CZ31" i="26"/>
  <c r="DH19" i="26"/>
  <c r="DH34" i="26"/>
  <c r="DI12" i="26" l="1"/>
  <c r="DA35" i="26"/>
  <c r="DA25" i="26"/>
  <c r="DA36" i="26" l="1"/>
  <c r="DA28" i="26"/>
  <c r="DI19" i="26"/>
  <c r="DI34" i="26"/>
  <c r="DJ34" i="26" l="1"/>
  <c r="DL12" i="26"/>
  <c r="DB22" i="26"/>
  <c r="DA31" i="26"/>
  <c r="DB35" i="26" l="1"/>
  <c r="DB25" i="26"/>
  <c r="DL19" i="26"/>
  <c r="DX12" i="26"/>
  <c r="DX19" i="26" s="1"/>
  <c r="DL34" i="26"/>
  <c r="DM12" i="26" l="1"/>
  <c r="DB36" i="26"/>
  <c r="DB28" i="26"/>
  <c r="DC22" i="26" l="1"/>
  <c r="DB31" i="26"/>
  <c r="DM19" i="26"/>
  <c r="DM34" i="26"/>
  <c r="DN12" i="26" l="1"/>
  <c r="DC35" i="26"/>
  <c r="DC36" i="26" s="1"/>
  <c r="DC25" i="26"/>
  <c r="DC28" i="26" s="1"/>
  <c r="DD22" i="26" l="1"/>
  <c r="DC31" i="26"/>
  <c r="DN19" i="26"/>
  <c r="DN34" i="26"/>
  <c r="DO12" i="26" l="1"/>
  <c r="DD35" i="26"/>
  <c r="DD36" i="26" s="1"/>
  <c r="DD25" i="26"/>
  <c r="DD28" i="26" s="1"/>
  <c r="DE22" i="26" l="1"/>
  <c r="DD31" i="26"/>
  <c r="DO34" i="26"/>
  <c r="DO19" i="26"/>
  <c r="DP12" i="26" l="1"/>
  <c r="DE35" i="26"/>
  <c r="DE36" i="26" s="1"/>
  <c r="DE25" i="26"/>
  <c r="DE28" i="26" s="1"/>
  <c r="DF22" i="26" l="1"/>
  <c r="DE31" i="26"/>
  <c r="DP34" i="26"/>
  <c r="DP19" i="26"/>
  <c r="DQ12" i="26" l="1"/>
  <c r="DF35" i="26"/>
  <c r="DF36" i="26" s="1"/>
  <c r="DF25" i="26"/>
  <c r="DF28" i="26" s="1"/>
  <c r="DG22" i="26" l="1"/>
  <c r="DF31" i="26"/>
  <c r="DQ19" i="26"/>
  <c r="DQ34" i="26"/>
  <c r="DR12" i="26" l="1"/>
  <c r="DG35" i="26"/>
  <c r="DG36" i="26" s="1"/>
  <c r="DG25" i="26"/>
  <c r="DG28" i="26" s="1"/>
  <c r="DH22" i="26" l="1"/>
  <c r="DG31" i="26"/>
  <c r="DR19" i="26"/>
  <c r="DR34" i="26"/>
  <c r="DS12" i="26" l="1"/>
  <c r="DH35" i="26"/>
  <c r="DH36" i="26" s="1"/>
  <c r="DH25" i="26"/>
  <c r="DH28" i="26" s="1"/>
  <c r="DI22" i="26" l="1"/>
  <c r="DH31" i="26"/>
  <c r="DS19" i="26"/>
  <c r="DS34" i="26"/>
  <c r="DT12" i="26" l="1"/>
  <c r="DI35" i="26"/>
  <c r="DI25" i="26"/>
  <c r="DJ46" i="26" l="1"/>
  <c r="DJ25" i="26"/>
  <c r="DJ28" i="26" s="1"/>
  <c r="DJ31" i="26" s="1"/>
  <c r="DI36" i="26"/>
  <c r="DJ36" i="26" s="1"/>
  <c r="DJ35" i="26"/>
  <c r="DI28" i="26"/>
  <c r="DT19" i="26"/>
  <c r="DT34" i="26"/>
  <c r="DU12" i="26" l="1"/>
  <c r="DL22" i="26"/>
  <c r="DI31" i="26"/>
  <c r="DJ47" i="26"/>
  <c r="DX22" i="26" l="1"/>
  <c r="DL35" i="26"/>
  <c r="DL25" i="26"/>
  <c r="DU19" i="26"/>
  <c r="DU34" i="26"/>
  <c r="DV12" i="26" l="1"/>
  <c r="DL36" i="26"/>
  <c r="DL28" i="26"/>
  <c r="DM22" i="26" l="1"/>
  <c r="DL31" i="26"/>
  <c r="DV19" i="26"/>
  <c r="DV34" i="26"/>
  <c r="DW12" i="26" l="1"/>
  <c r="DM35" i="26"/>
  <c r="DM25" i="26"/>
  <c r="DM36" i="26" l="1"/>
  <c r="DM28" i="26"/>
  <c r="DW19" i="26"/>
  <c r="DW34" i="26"/>
  <c r="DN22" i="26" l="1"/>
  <c r="DM31" i="26"/>
  <c r="DX34" i="26"/>
  <c r="DZ12" i="26"/>
  <c r="EL12" i="26" l="1"/>
  <c r="EL19" i="26" s="1"/>
  <c r="DZ19" i="26"/>
  <c r="DZ34" i="26"/>
  <c r="DN35" i="26"/>
  <c r="DN25" i="26"/>
  <c r="EA12" i="26" l="1"/>
  <c r="DN36" i="26"/>
  <c r="DN28" i="26"/>
  <c r="DO22" i="26" l="1"/>
  <c r="DN31" i="26"/>
  <c r="EA19" i="26"/>
  <c r="EA34" i="26"/>
  <c r="EB12" i="26" l="1"/>
  <c r="DO35" i="26"/>
  <c r="DO25" i="26"/>
  <c r="DO36" i="26" l="1"/>
  <c r="DO28" i="26"/>
  <c r="EB19" i="26"/>
  <c r="EB34" i="26"/>
  <c r="EC12" i="26" l="1"/>
  <c r="DP22" i="26"/>
  <c r="DO31" i="26"/>
  <c r="DP35" i="26" l="1"/>
  <c r="DP25" i="26"/>
  <c r="EC19" i="26"/>
  <c r="EC34" i="26"/>
  <c r="ED12" i="26" l="1"/>
  <c r="DP36" i="26"/>
  <c r="DP28" i="26"/>
  <c r="DQ22" i="26" l="1"/>
  <c r="DP31" i="26"/>
  <c r="ED19" i="26"/>
  <c r="ED34" i="26"/>
  <c r="EE12" i="26" l="1"/>
  <c r="DQ35" i="26"/>
  <c r="DQ36" i="26" s="1"/>
  <c r="DQ25" i="26"/>
  <c r="DQ28" i="26" s="1"/>
  <c r="DR22" i="26" l="1"/>
  <c r="DQ31" i="26"/>
  <c r="EE34" i="26"/>
  <c r="EE19" i="26"/>
  <c r="EF12" i="26" l="1"/>
  <c r="DR35" i="26"/>
  <c r="DR36" i="26" s="1"/>
  <c r="DR25" i="26"/>
  <c r="DR28" i="26" s="1"/>
  <c r="DS22" i="26" l="1"/>
  <c r="DR31" i="26"/>
  <c r="EF34" i="26"/>
  <c r="EF19" i="26"/>
  <c r="EG12" i="26" l="1"/>
  <c r="DS35" i="26"/>
  <c r="DS36" i="26" s="1"/>
  <c r="DS25" i="26"/>
  <c r="DS28" i="26" s="1"/>
  <c r="DT22" i="26" l="1"/>
  <c r="DS31" i="26"/>
  <c r="EG34" i="26"/>
  <c r="EG19" i="26"/>
  <c r="EH12" i="26" l="1"/>
  <c r="DT35" i="26"/>
  <c r="DT36" i="26" s="1"/>
  <c r="DT25" i="26"/>
  <c r="DT28" i="26" s="1"/>
  <c r="DU22" i="26" l="1"/>
  <c r="DT31" i="26"/>
  <c r="EH34" i="26"/>
  <c r="EH19" i="26"/>
  <c r="EI12" i="26" l="1"/>
  <c r="DU35" i="26"/>
  <c r="DU36" i="26" s="1"/>
  <c r="DU25" i="26"/>
  <c r="DU28" i="26" s="1"/>
  <c r="DV22" i="26" l="1"/>
  <c r="DU31" i="26"/>
  <c r="EI34" i="26"/>
  <c r="EI19" i="26"/>
  <c r="EJ12" i="26" l="1"/>
  <c r="DV35" i="26"/>
  <c r="DV36" i="26" s="1"/>
  <c r="DV25" i="26"/>
  <c r="DV28" i="26" s="1"/>
  <c r="DW22" i="26" l="1"/>
  <c r="DV31" i="26"/>
  <c r="EJ19" i="26"/>
  <c r="EJ34" i="26"/>
  <c r="EK12" i="26" l="1"/>
  <c r="DW35" i="26"/>
  <c r="DW25" i="26"/>
  <c r="DX46" i="26" l="1"/>
  <c r="DX25" i="26"/>
  <c r="DX28" i="26" s="1"/>
  <c r="DX31" i="26" s="1"/>
  <c r="DW36" i="26"/>
  <c r="DX36" i="26" s="1"/>
  <c r="DX35" i="26"/>
  <c r="DW28" i="26"/>
  <c r="EK19" i="26"/>
  <c r="EK34" i="26"/>
  <c r="EL34" i="26" l="1"/>
  <c r="DZ22" i="26"/>
  <c r="DW31" i="26"/>
  <c r="DX47" i="26"/>
  <c r="EL22" i="26" l="1"/>
  <c r="DZ35" i="26"/>
  <c r="DZ25" i="26"/>
  <c r="DZ36" i="26" l="1"/>
  <c r="DZ28" i="26"/>
  <c r="EA22" i="26" l="1"/>
  <c r="DZ31" i="26"/>
  <c r="EA35" i="26" l="1"/>
  <c r="EA25" i="26"/>
  <c r="EA36" i="26" l="1"/>
  <c r="EA28" i="26"/>
  <c r="EB22" i="26" l="1"/>
  <c r="EA31" i="26"/>
  <c r="EB35" i="26" l="1"/>
  <c r="EB25" i="26"/>
  <c r="EB36" i="26" l="1"/>
  <c r="EB28" i="26"/>
  <c r="EC22" i="26" l="1"/>
  <c r="EB31" i="26"/>
  <c r="EC35" i="26" l="1"/>
  <c r="EC25" i="26"/>
  <c r="EC36" i="26" l="1"/>
  <c r="EC28" i="26"/>
  <c r="ED22" i="26" l="1"/>
  <c r="EC31" i="26"/>
  <c r="ED35" i="26" l="1"/>
  <c r="ED25" i="26"/>
  <c r="ED36" i="26" l="1"/>
  <c r="ED28" i="26"/>
  <c r="EE22" i="26" l="1"/>
  <c r="ED31" i="26"/>
  <c r="EE35" i="26" l="1"/>
  <c r="EE36" i="26" s="1"/>
  <c r="EE25" i="26"/>
  <c r="EE28" i="26" s="1"/>
  <c r="EF22" i="26" l="1"/>
  <c r="EE31" i="26"/>
  <c r="EF35" i="26" l="1"/>
  <c r="EF36" i="26" s="1"/>
  <c r="EF25" i="26"/>
  <c r="EF28" i="26" s="1"/>
  <c r="EG22" i="26" l="1"/>
  <c r="EF31" i="26"/>
  <c r="EG35" i="26" l="1"/>
  <c r="EG36" i="26" s="1"/>
  <c r="EG25" i="26"/>
  <c r="EG28" i="26" s="1"/>
  <c r="EH22" i="26" l="1"/>
  <c r="EG31" i="26"/>
  <c r="EH35" i="26" l="1"/>
  <c r="EH36" i="26" s="1"/>
  <c r="EH25" i="26"/>
  <c r="EH28" i="26" s="1"/>
  <c r="EI22" i="26" l="1"/>
  <c r="EH31" i="26"/>
  <c r="EI35" i="26" l="1"/>
  <c r="EI36" i="26" s="1"/>
  <c r="EI25" i="26"/>
  <c r="EI28" i="26" s="1"/>
  <c r="EJ22" i="26" l="1"/>
  <c r="EI31" i="26"/>
  <c r="EJ35" i="26" l="1"/>
  <c r="EJ36" i="26" s="1"/>
  <c r="EJ25" i="26"/>
  <c r="EJ28" i="26" s="1"/>
  <c r="EK22" i="26" l="1"/>
  <c r="EJ31" i="26"/>
  <c r="EK35" i="26" l="1"/>
  <c r="EK25" i="26"/>
  <c r="EL46" i="26" l="1"/>
  <c r="EL47" i="26" s="1"/>
  <c r="EL25" i="26"/>
  <c r="EL28" i="26" s="1"/>
  <c r="EL31" i="26" s="1"/>
  <c r="EK36" i="26"/>
  <c r="EL36" i="26" s="1"/>
  <c r="EL35" i="26"/>
  <c r="EK28" i="26"/>
  <c r="EK31" i="26" s="1"/>
  <c r="E7" i="15" l="1"/>
  <c r="G7" i="15"/>
  <c r="F7" i="15"/>
  <c r="H19" i="15"/>
  <c r="C17" i="15"/>
  <c r="C16" i="15"/>
  <c r="C25" i="15"/>
  <c r="C12" i="15"/>
  <c r="B16" i="15" l="1"/>
  <c r="B17" i="15"/>
  <c r="V7" i="15" l="1"/>
  <c r="C28" i="10" l="1"/>
  <c r="F22" i="10"/>
  <c r="F18" i="10"/>
  <c r="D9" i="15"/>
  <c r="B18" i="10" l="1"/>
  <c r="H9" i="15" l="1"/>
  <c r="F13" i="10"/>
  <c r="C10" i="10" l="1"/>
  <c r="U7" i="15" l="1"/>
  <c r="M9" i="15" l="1"/>
  <c r="N9" i="15"/>
  <c r="O9" i="15"/>
  <c r="P9" i="15"/>
  <c r="Q9" i="15"/>
  <c r="R9" i="15"/>
  <c r="S9" i="15"/>
  <c r="T9" i="15"/>
  <c r="U9" i="15"/>
  <c r="V9" i="15"/>
  <c r="W9" i="15"/>
  <c r="L9" i="15"/>
  <c r="X9" i="15" l="1"/>
  <c r="I20" i="15"/>
  <c r="I13" i="15"/>
  <c r="I28" i="15" l="1"/>
  <c r="Z13" i="15"/>
  <c r="C13" i="10" l="1"/>
  <c r="W26" i="15" l="1"/>
  <c r="V26" i="15"/>
  <c r="U26" i="15"/>
  <c r="T26" i="15"/>
  <c r="S26" i="15"/>
  <c r="R26" i="15"/>
  <c r="Q26" i="15"/>
  <c r="P26" i="15"/>
  <c r="O26" i="15"/>
  <c r="N26" i="15"/>
  <c r="M26" i="15"/>
  <c r="L26" i="15"/>
  <c r="D26" i="15"/>
  <c r="G26" i="15" s="1"/>
  <c r="W25" i="15"/>
  <c r="V25" i="15"/>
  <c r="U25" i="15"/>
  <c r="T25" i="15"/>
  <c r="S25" i="15"/>
  <c r="R25" i="15"/>
  <c r="Q25" i="15"/>
  <c r="P25" i="15"/>
  <c r="O25" i="15"/>
  <c r="N25" i="15"/>
  <c r="M25" i="15"/>
  <c r="L25" i="15"/>
  <c r="D25" i="15"/>
  <c r="E25" i="15" s="1"/>
  <c r="W24" i="15"/>
  <c r="V24" i="15"/>
  <c r="U24" i="15"/>
  <c r="T24" i="15"/>
  <c r="S24" i="15"/>
  <c r="R24" i="15"/>
  <c r="Q24" i="15"/>
  <c r="P24" i="15"/>
  <c r="O24" i="15"/>
  <c r="N24" i="15"/>
  <c r="M24" i="15"/>
  <c r="L24" i="15"/>
  <c r="D24" i="15"/>
  <c r="G24" i="15" s="1"/>
  <c r="W23" i="15"/>
  <c r="V23" i="15"/>
  <c r="U23" i="15"/>
  <c r="T23" i="15"/>
  <c r="S23" i="15"/>
  <c r="R23" i="15"/>
  <c r="Q23" i="15"/>
  <c r="P23" i="15"/>
  <c r="O23" i="15"/>
  <c r="N23" i="15"/>
  <c r="M23" i="15"/>
  <c r="L23" i="15"/>
  <c r="D23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D22" i="15"/>
  <c r="E22" i="15" s="1"/>
  <c r="Z20" i="15"/>
  <c r="J20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D19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D18" i="15"/>
  <c r="D17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J13" i="15"/>
  <c r="C13" i="15"/>
  <c r="B13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D12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D11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D10" i="15"/>
  <c r="E10" i="15" s="1"/>
  <c r="W8" i="15"/>
  <c r="V8" i="15"/>
  <c r="U8" i="15"/>
  <c r="T8" i="15"/>
  <c r="S8" i="15"/>
  <c r="R8" i="15"/>
  <c r="Q8" i="15"/>
  <c r="P8" i="15"/>
  <c r="O8" i="15"/>
  <c r="N8" i="15"/>
  <c r="M8" i="15"/>
  <c r="L8" i="15"/>
  <c r="D8" i="15"/>
  <c r="W7" i="15"/>
  <c r="T7" i="15"/>
  <c r="S7" i="15"/>
  <c r="R7" i="15"/>
  <c r="Q7" i="15"/>
  <c r="P7" i="15"/>
  <c r="O7" i="15"/>
  <c r="N7" i="15"/>
  <c r="M7" i="15"/>
  <c r="L7" i="15"/>
  <c r="D7" i="15"/>
  <c r="X7" i="15" l="1"/>
  <c r="X26" i="15"/>
  <c r="M20" i="15"/>
  <c r="U20" i="15"/>
  <c r="L20" i="15"/>
  <c r="T20" i="15"/>
  <c r="X23" i="15"/>
  <c r="J28" i="15"/>
  <c r="P20" i="15"/>
  <c r="O13" i="15"/>
  <c r="P13" i="15"/>
  <c r="W13" i="15"/>
  <c r="F20" i="15"/>
  <c r="Q13" i="15"/>
  <c r="B20" i="15"/>
  <c r="B28" i="15" s="1"/>
  <c r="R20" i="15"/>
  <c r="G22" i="15"/>
  <c r="F25" i="15"/>
  <c r="S13" i="15"/>
  <c r="L13" i="15"/>
  <c r="T13" i="15"/>
  <c r="X12" i="15"/>
  <c r="M13" i="15"/>
  <c r="U13" i="15"/>
  <c r="N20" i="15"/>
  <c r="V20" i="15"/>
  <c r="X10" i="15"/>
  <c r="O20" i="15"/>
  <c r="W20" i="15"/>
  <c r="X19" i="15"/>
  <c r="X22" i="15"/>
  <c r="R13" i="15"/>
  <c r="X18" i="15"/>
  <c r="X25" i="15"/>
  <c r="X8" i="15"/>
  <c r="Z28" i="15"/>
  <c r="X11" i="15"/>
  <c r="Q20" i="15"/>
  <c r="X24" i="15"/>
  <c r="C20" i="15"/>
  <c r="C28" i="15" s="1"/>
  <c r="N13" i="15"/>
  <c r="V13" i="15"/>
  <c r="F10" i="15"/>
  <c r="D16" i="15"/>
  <c r="S20" i="15"/>
  <c r="G10" i="15"/>
  <c r="H11" i="15"/>
  <c r="H12" i="15"/>
  <c r="X16" i="15"/>
  <c r="F22" i="15"/>
  <c r="E24" i="15"/>
  <c r="G25" i="15"/>
  <c r="E26" i="15"/>
  <c r="D13" i="15"/>
  <c r="F24" i="15"/>
  <c r="F26" i="15"/>
  <c r="H8" i="15"/>
  <c r="G20" i="15"/>
  <c r="T28" i="15" l="1"/>
  <c r="L28" i="15"/>
  <c r="D20" i="15"/>
  <c r="D28" i="15" s="1"/>
  <c r="H16" i="15"/>
  <c r="U28" i="15"/>
  <c r="O28" i="15"/>
  <c r="M28" i="15"/>
  <c r="R28" i="15"/>
  <c r="P28" i="15"/>
  <c r="H18" i="15"/>
  <c r="S28" i="15"/>
  <c r="X13" i="15"/>
  <c r="F13" i="15"/>
  <c r="F28" i="15" s="1"/>
  <c r="W28" i="15"/>
  <c r="H23" i="15"/>
  <c r="Q28" i="15"/>
  <c r="H22" i="15"/>
  <c r="V28" i="15"/>
  <c r="X20" i="15"/>
  <c r="N28" i="15"/>
  <c r="E20" i="15"/>
  <c r="H25" i="15"/>
  <c r="H26" i="15"/>
  <c r="H10" i="15"/>
  <c r="H24" i="15"/>
  <c r="G13" i="15"/>
  <c r="G28" i="15" s="1"/>
  <c r="E13" i="15"/>
  <c r="H7" i="15"/>
  <c r="X28" i="15" l="1"/>
  <c r="E28" i="15"/>
  <c r="H20" i="15"/>
  <c r="H13" i="15"/>
  <c r="H28" i="15" l="1"/>
  <c r="B22" i="10" l="1"/>
  <c r="B36" i="10"/>
  <c r="B37" i="10" s="1"/>
  <c r="F24" i="10" s="1"/>
  <c r="C16" i="10" l="1"/>
  <c r="C17" i="10"/>
  <c r="C22" i="10"/>
  <c r="C18" i="10"/>
  <c r="B24" i="10"/>
  <c r="C21" i="10"/>
  <c r="C24" i="10" l="1"/>
</calcChain>
</file>

<file path=xl/sharedStrings.xml><?xml version="1.0" encoding="utf-8"?>
<sst xmlns="http://schemas.openxmlformats.org/spreadsheetml/2006/main" count="492" uniqueCount="125">
  <si>
    <t>Actuals</t>
  </si>
  <si>
    <t>Forecast</t>
  </si>
  <si>
    <t>Full Year</t>
  </si>
  <si>
    <t>DSM Spend and Collections</t>
  </si>
  <si>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</si>
  <si>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</si>
  <si>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</si>
  <si>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</si>
  <si>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</si>
  <si>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</si>
  <si>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</si>
  <si>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</si>
  <si>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</si>
  <si>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</si>
  <si>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</si>
  <si>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</si>
  <si>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>All Years</t>
  </si>
  <si>
    <t>Program Spend</t>
  </si>
  <si>
    <t>Collections</t>
  </si>
  <si>
    <t>**Actuals Only-Spend Accruals Change</t>
  </si>
  <si>
    <t>Carrying Charge Rate</t>
  </si>
  <si>
    <t>Surcharge Rate</t>
  </si>
  <si>
    <t>Regulatory Asset</t>
  </si>
  <si>
    <t>Beginning Balance</t>
  </si>
  <si>
    <t xml:space="preserve">Beginning Balance-Accrual </t>
  </si>
  <si>
    <t>Program Spend - Accrual</t>
  </si>
  <si>
    <t>Amortization</t>
  </si>
  <si>
    <t>Carrying Charge (8.99%/8.418% rate)</t>
  </si>
  <si>
    <t>Paydown of Carrying Charge</t>
  </si>
  <si>
    <t>Ending Balance</t>
  </si>
  <si>
    <t>Regulatory Liability</t>
  </si>
  <si>
    <t>Carrying Charge (8.99%/8.418% rates)</t>
  </si>
  <si>
    <t>Coal Accelerated Depreciation Applications</t>
  </si>
  <si>
    <t>Net Regulatory Asset/(Liability)</t>
  </si>
  <si>
    <t>Carrying Charge Calculations/Offsets</t>
  </si>
  <si>
    <t>Reg Asset Carrying Charge</t>
  </si>
  <si>
    <t>Reg Liability Carrying Charge</t>
  </si>
  <si>
    <t>Net</t>
  </si>
  <si>
    <t>Accelerated Depreciation Applications</t>
  </si>
  <si>
    <t>Accel Deprec Applied In Current Period? (Y/N)</t>
  </si>
  <si>
    <t>N</t>
  </si>
  <si>
    <t>G/L Balance</t>
  </si>
  <si>
    <t>Coal Fund Balance</t>
  </si>
  <si>
    <t>Balance per October 2018 Filing</t>
  </si>
  <si>
    <t>Balance per current assumptions</t>
  </si>
  <si>
    <t>Fund Balance Variance: Surplus/(Deficit)</t>
  </si>
  <si>
    <t>2026 Forecast Savings compared to Resource Plan Targets</t>
  </si>
  <si>
    <t xml:space="preserve">2026 Program Forecast </t>
  </si>
  <si>
    <t>2025 Integrated Resource Plan</t>
  </si>
  <si>
    <t>MWh @ Gen</t>
  </si>
  <si>
    <t>MW</t>
  </si>
  <si>
    <t>MWh</t>
  </si>
  <si>
    <t>Class 1 DSM - Residential, Commercial, Industrial</t>
  </si>
  <si>
    <t>Air Conditioner Load Control - Res. &amp; Small Com. (Sch. 114)</t>
  </si>
  <si>
    <t>Wattsmart Batteries Program (Sch. 114)</t>
  </si>
  <si>
    <t xml:space="preserve">Irrigation Load Control - Industrial (Sch. 105) </t>
  </si>
  <si>
    <t>C&amp;I Load Control Program (Sch. 114)</t>
  </si>
  <si>
    <t>EV Charging Demand Response (Sch. 114)</t>
  </si>
  <si>
    <t>Total Class 1</t>
  </si>
  <si>
    <t>Class 2 DSM - Residential</t>
  </si>
  <si>
    <t>Low Income Weatherization (Sch. 118)</t>
  </si>
  <si>
    <t>N/A</t>
  </si>
  <si>
    <t>Wattsmart Homes (Sch. 111)</t>
  </si>
  <si>
    <t>Total Class 2 Residential</t>
  </si>
  <si>
    <t>Class 2 Non-Residential Programs</t>
  </si>
  <si>
    <t>Wattsmart Business (Sch. 140)</t>
  </si>
  <si>
    <t>Total Class 2 Non-Residential</t>
  </si>
  <si>
    <t xml:space="preserve">Total Class 2 </t>
  </si>
  <si>
    <t>Total Class 2 Estimated Range</t>
  </si>
  <si>
    <t>270,828 - 331,012</t>
  </si>
  <si>
    <t>Misc.</t>
  </si>
  <si>
    <t>Home Energy Reporting (Sch. N/A)</t>
  </si>
  <si>
    <t>Notes:</t>
  </si>
  <si>
    <t>1. 2025 IRP Preferred Integrated Portfolio ("25I.LP.ST.r21.Base.EP.2409MN.Integrated.155264") workpaper: Demand Response Selections includes existing, planned, and selected incremental demand response resources by customer class and technology for Utah for the year 2026, listed in cumulative MW of capacity.</t>
  </si>
  <si>
    <t>2. Irrigation forecast represents highest expected realized value during the season (see "Irrigation Load Peak Impact" tab for an estimate by week throughout season).</t>
  </si>
  <si>
    <t xml:space="preserve">3. Air conditioner load control (Cool Keeper) forecast represents the expected contribution/impact available at peak, temperature dependent. </t>
  </si>
  <si>
    <t>4. Total Class 2 DSM: 2025 IRP - Preferred Integrated Portfolio ("25I.LP.ST.r21.Base.EP.2409MN.Integrated.155264") showing energy efficiency for 2026 when accounting for 1st year annual energy efficiency shape.</t>
  </si>
  <si>
    <t>5. Peak Capacity Impact (MW) divided by forecasted Class 2 DSM energy savings (MWh)</t>
  </si>
  <si>
    <t>DSM Program Expenditures</t>
  </si>
  <si>
    <t>2025 Program Year Spend</t>
  </si>
  <si>
    <t>YTD Balance</t>
  </si>
  <si>
    <t>Accrual</t>
  </si>
  <si>
    <t>Total thru</t>
  </si>
  <si>
    <t>Forecast Oct thru Dec 2025</t>
  </si>
  <si>
    <t>Projected</t>
  </si>
  <si>
    <t>Nov 1, 2024</t>
  </si>
  <si>
    <t>Jul 1, 2025</t>
  </si>
  <si>
    <t>Jan - Dec</t>
  </si>
  <si>
    <t>2026 Budget</t>
  </si>
  <si>
    <t>Sept 2025</t>
  </si>
  <si>
    <t>for Sept</t>
  </si>
  <si>
    <t>2025 Totals</t>
  </si>
  <si>
    <t>2026 Totals</t>
  </si>
  <si>
    <t>Residential Programs</t>
  </si>
  <si>
    <t>A/C Load Control Program  (Sch. 114)</t>
  </si>
  <si>
    <t>Low Income (Sch. 118)</t>
  </si>
  <si>
    <t>Home Energy Reports (Sch. N/A)</t>
  </si>
  <si>
    <t>Wattsmart Homes Program (Sch. 111)</t>
  </si>
  <si>
    <t>Commercial &amp; Industrial Sector Programs</t>
  </si>
  <si>
    <t xml:space="preserve"> </t>
  </si>
  <si>
    <t>Wattsmart Business Commercial (Sch. 140)</t>
  </si>
  <si>
    <t>Wattsmart Business Industrial (Sch. 140)</t>
  </si>
  <si>
    <t>Industrial Irrigation Load Control (Sch. N/A)</t>
  </si>
  <si>
    <t>Outreach and Communications</t>
  </si>
  <si>
    <t>Portfolio (TRL, DSM Central, Training)</t>
  </si>
  <si>
    <t>Program Evaluation Cost - C&amp;I</t>
  </si>
  <si>
    <t>Program Evaluation Cost - Res</t>
  </si>
  <si>
    <t>Potential Study</t>
  </si>
  <si>
    <t>Total DSM Program Expenditures</t>
  </si>
  <si>
    <t xml:space="preserve">Jan-Sept 2025 actuals </t>
  </si>
  <si>
    <t>Split for WSB program cost was based on 2025 kWh savings (76% / 24%)</t>
  </si>
  <si>
    <t>Accruals added to capture full cost through Sept.</t>
  </si>
  <si>
    <t>Estimated Peak Impact of Irrigation Load Control By Week</t>
  </si>
  <si>
    <t>Program Weeks</t>
  </si>
  <si>
    <t>Estimated Load Reduction (2026)</t>
  </si>
  <si>
    <t>Participating Load (2026)</t>
  </si>
  <si>
    <t>Percent Participating Load</t>
  </si>
  <si>
    <t>Note:</t>
  </si>
  <si>
    <t>2026 expected impact is based on weekly load availability results for Utah's irrigation program during the 2019 - 2025 control seasons.</t>
  </si>
  <si>
    <t>Actual impact at peak will be dependent on when monthly peaks occur throughout the 2026 control months.</t>
  </si>
  <si>
    <t>6. 2026 Utah energy selections derived from the 2025 IRP Update Preferred Integrated Portfolio</t>
  </si>
  <si>
    <t>7. Estimated coincident peak impact of 2026 Utah Class 2 DSM programs excluding Home Energy Reports</t>
  </si>
  <si>
    <t>8. 2025 IRP Utah  Energy Efficiency coincident peak contribution from supporting data used to create 2025 IRP Figure 6.3 page 130</t>
  </si>
  <si>
    <r>
      <t xml:space="preserve">9. Savings values for EE &amp; DR are listed in untis of MWh and MW </t>
    </r>
    <r>
      <rPr>
        <i/>
        <sz val="9"/>
        <rFont val="Arial"/>
        <family val="2"/>
      </rPr>
      <t>at generation</t>
    </r>
    <r>
      <rPr>
        <sz val="9"/>
        <rFont val="Arial"/>
        <family val="2"/>
      </rPr>
      <t>.</t>
    </r>
  </si>
  <si>
    <t>DSM Accounting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</si>
</sst>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General_)"/>
    <numFmt numFmtId="167" formatCode="&quot;$&quot;#,##0"/>
    <numFmt numFmtId="168" formatCode="0.000000"/>
    <numFmt numFmtId="169" formatCode="#,##0.0000000000"/>
    <numFmt numFmtId="170" formatCode="[$-409]d\-mmm;@"/>
    <numFmt numFmtId="171" formatCode="_([$$-409]* #,##0_);_([$$-409]* \(#,##0\);_([$$-409]* &quot;-&quot;??_);_(@_)"/>
    <numFmt numFmtId="172" formatCode="_(* #,##0.000000_);_(* \(#,##0.000000\);_(* &quot;-&quot;??_);_(@_)"/>
  </numFmts>
  <fonts count="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TimesNewRomanPS"/>
    </font>
    <font>
      <sz val="10"/>
      <name val="LinePrinter"/>
      <family val="3"/>
    </font>
    <font>
      <sz val="11"/>
      <color theme="1"/>
      <name val="Calibri"/>
      <family val="2"/>
      <scheme val="minor"/>
    </font>
    <font>
      <sz val="12"/>
      <name val="Arial MT"/>
    </font>
    <font>
      <sz val="10"/>
      <name val="LinePrinter"/>
    </font>
    <font>
      <sz val="12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2">
    <xf numFmtId="0" fontId="0" fillId="0" borderId="0"/>
    <xf numFmtId="0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37" fontId="6" fillId="0" borderId="0" applyNumberFormat="0" applyFill="0" applyBorder="0"/>
    <xf numFmtId="9" fontId="1" fillId="0" borderId="0" applyFont="0" applyFill="0" applyBorder="0" applyAlignment="0" applyProtection="0"/>
    <xf numFmtId="166" fontId="7" fillId="0" borderId="0">
      <alignment horizontal="left"/>
    </xf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" fillId="0" borderId="0"/>
    <xf numFmtId="0" fontId="9" fillId="0" borderId="0"/>
    <xf numFmtId="9" fontId="3" fillId="0" borderId="0" applyFont="0" applyFill="0" applyBorder="0" applyAlignment="0" applyProtection="0"/>
    <xf numFmtId="166" fontId="10" fillId="0" borderId="0">
      <alignment horizontal="left"/>
    </xf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8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8" fillId="32" borderId="0" applyNumberFormat="0" applyBorder="0" applyAlignment="0" applyProtection="0"/>
    <xf numFmtId="166" fontId="7" fillId="0" borderId="0">
      <alignment horizontal="left"/>
    </xf>
    <xf numFmtId="0" fontId="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</cellStyleXfs>
  <cellXfs count="193">
    <xf numFmtId="0" fontId="0" fillId="0" borderId="0" xfId="0"/>
    <xf numFmtId="164" fontId="3" fillId="0" borderId="0" xfId="2" applyNumberFormat="1" applyFont="1" applyFill="1"/>
    <xf numFmtId="165" fontId="2" fillId="0" borderId="0" xfId="3" applyNumberFormat="1" applyFont="1" applyFill="1" applyBorder="1"/>
    <xf numFmtId="0" fontId="3" fillId="0" borderId="0" xfId="64" applyAlignment="1">
      <alignment horizontal="left" indent="1"/>
    </xf>
    <xf numFmtId="167" fontId="3" fillId="0" borderId="0" xfId="2" applyNumberFormat="1" applyFont="1" applyFill="1" applyBorder="1"/>
    <xf numFmtId="167" fontId="2" fillId="0" borderId="0" xfId="3" applyNumberFormat="1" applyFont="1" applyFill="1" applyBorder="1"/>
    <xf numFmtId="3" fontId="3" fillId="0" borderId="2" xfId="2" applyNumberFormat="1" applyFont="1" applyFill="1" applyBorder="1" applyAlignment="1">
      <alignment horizontal="right"/>
    </xf>
    <xf numFmtId="0" fontId="33" fillId="0" borderId="0" xfId="0" applyFont="1"/>
    <xf numFmtId="0" fontId="2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3" fontId="37" fillId="0" borderId="0" xfId="10" applyNumberFormat="1" applyFont="1" applyAlignment="1">
      <alignment horizontal="right"/>
    </xf>
    <xf numFmtId="3" fontId="37" fillId="0" borderId="0" xfId="10" applyNumberFormat="1" applyFont="1" applyFill="1" applyBorder="1"/>
    <xf numFmtId="3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3" fontId="37" fillId="0" borderId="0" xfId="10" applyNumberFormat="1" applyFont="1" applyFill="1" applyAlignment="1">
      <alignment horizontal="center"/>
    </xf>
    <xf numFmtId="3" fontId="37" fillId="0" borderId="0" xfId="10" applyNumberFormat="1" applyFont="1" applyFill="1" applyBorder="1" applyAlignment="1">
      <alignment horizontal="center"/>
    </xf>
    <xf numFmtId="3" fontId="37" fillId="0" borderId="0" xfId="0" applyNumberFormat="1" applyFont="1" applyAlignment="1">
      <alignment horizontal="left"/>
    </xf>
    <xf numFmtId="0" fontId="38" fillId="0" borderId="0" xfId="0" applyFont="1" applyAlignment="1">
      <alignment horizontal="left" indent="1"/>
    </xf>
    <xf numFmtId="3" fontId="37" fillId="0" borderId="0" xfId="0" applyNumberFormat="1" applyFont="1" applyAlignment="1">
      <alignment horizontal="right"/>
    </xf>
    <xf numFmtId="3" fontId="37" fillId="0" borderId="0" xfId="0" applyNumberFormat="1" applyFont="1"/>
    <xf numFmtId="0" fontId="38" fillId="0" borderId="0" xfId="0" applyFont="1"/>
    <xf numFmtId="3" fontId="37" fillId="0" borderId="0" xfId="10" applyNumberFormat="1" applyFont="1" applyFill="1" applyBorder="1" applyAlignment="1">
      <alignment horizontal="right"/>
    </xf>
    <xf numFmtId="3" fontId="37" fillId="0" borderId="2" xfId="0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37" fillId="0" borderId="0" xfId="279" applyNumberFormat="1" applyFont="1" applyFill="1" applyBorder="1" applyAlignment="1">
      <alignment horizontal="center"/>
    </xf>
    <xf numFmtId="9" fontId="0" fillId="0" borderId="0" xfId="278" applyFont="1"/>
    <xf numFmtId="164" fontId="0" fillId="0" borderId="0" xfId="0" applyNumberFormat="1"/>
    <xf numFmtId="164" fontId="0" fillId="0" borderId="0" xfId="279" applyNumberFormat="1" applyFont="1"/>
    <xf numFmtId="3" fontId="34" fillId="0" borderId="0" xfId="0" applyNumberFormat="1" applyFont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/>
    <xf numFmtId="4" fontId="37" fillId="0" borderId="3" xfId="279" applyNumberFormat="1" applyFont="1" applyFill="1" applyBorder="1" applyAlignment="1">
      <alignment horizontal="center"/>
    </xf>
    <xf numFmtId="3" fontId="37" fillId="0" borderId="0" xfId="10" applyNumberFormat="1" applyFont="1" applyAlignment="1">
      <alignment horizontal="right" vertical="center"/>
    </xf>
    <xf numFmtId="3" fontId="37" fillId="0" borderId="16" xfId="0" applyNumberFormat="1" applyFont="1" applyBorder="1" applyAlignment="1">
      <alignment horizontal="right"/>
    </xf>
    <xf numFmtId="3" fontId="37" fillId="0" borderId="16" xfId="0" applyNumberFormat="1" applyFont="1" applyBorder="1" applyAlignment="1">
      <alignment horizontal="center"/>
    </xf>
    <xf numFmtId="0" fontId="2" fillId="0" borderId="0" xfId="64" applyFont="1" applyProtection="1">
      <protection locked="0"/>
    </xf>
    <xf numFmtId="0" fontId="3" fillId="0" borderId="0" xfId="64"/>
    <xf numFmtId="0" fontId="2" fillId="0" borderId="0" xfId="64" applyFont="1"/>
    <xf numFmtId="37" fontId="2" fillId="0" borderId="0" xfId="64" applyNumberFormat="1" applyFont="1" applyAlignment="1">
      <alignment horizontal="center"/>
    </xf>
    <xf numFmtId="0" fontId="2" fillId="0" borderId="0" xfId="64" applyFont="1" applyAlignment="1">
      <alignment horizontal="center"/>
    </xf>
    <xf numFmtId="0" fontId="2" fillId="0" borderId="1" xfId="64" quotePrefix="1" applyFont="1" applyBorder="1" applyAlignment="1">
      <alignment horizontal="center"/>
    </xf>
    <xf numFmtId="0" fontId="2" fillId="0" borderId="1" xfId="64" applyFont="1" applyBorder="1" applyAlignment="1">
      <alignment horizontal="center"/>
    </xf>
    <xf numFmtId="17" fontId="2" fillId="0" borderId="1" xfId="64" applyNumberFormat="1" applyFont="1" applyBorder="1" applyAlignment="1">
      <alignment horizontal="center"/>
    </xf>
    <xf numFmtId="17" fontId="2" fillId="0" borderId="0" xfId="64" applyNumberFormat="1" applyFont="1" applyAlignment="1">
      <alignment horizontal="center"/>
    </xf>
    <xf numFmtId="165" fontId="3" fillId="0" borderId="0" xfId="280" applyNumberFormat="1" applyFont="1" applyFill="1" applyBorder="1"/>
    <xf numFmtId="165" fontId="3" fillId="0" borderId="0" xfId="280" applyNumberFormat="1" applyFont="1" applyFill="1"/>
    <xf numFmtId="3" fontId="3" fillId="0" borderId="0" xfId="64" applyNumberFormat="1"/>
    <xf numFmtId="165" fontId="3" fillId="0" borderId="2" xfId="280" applyNumberFormat="1" applyFont="1" applyFill="1" applyBorder="1"/>
    <xf numFmtId="0" fontId="2" fillId="0" borderId="0" xfId="64" quotePrefix="1" applyFont="1" applyAlignment="1">
      <alignment horizontal="left"/>
    </xf>
    <xf numFmtId="165" fontId="3" fillId="0" borderId="2" xfId="280" applyNumberFormat="1" applyFont="1" applyFill="1" applyBorder="1" applyAlignment="1">
      <alignment horizontal="right"/>
    </xf>
    <xf numFmtId="0" fontId="2" fillId="0" borderId="0" xfId="64" applyFont="1" applyAlignment="1">
      <alignment horizontal="left"/>
    </xf>
    <xf numFmtId="0" fontId="3" fillId="0" borderId="0" xfId="64" applyAlignment="1">
      <alignment wrapText="1"/>
    </xf>
    <xf numFmtId="0" fontId="36" fillId="0" borderId="0" xfId="0" applyFont="1" applyAlignment="1">
      <alignment horizontal="left"/>
    </xf>
    <xf numFmtId="39" fontId="2" fillId="35" borderId="0" xfId="64" quotePrefix="1" applyNumberFormat="1" applyFont="1" applyFill="1" applyAlignment="1">
      <alignment horizontal="center"/>
    </xf>
    <xf numFmtId="0" fontId="2" fillId="35" borderId="0" xfId="64" applyFont="1" applyFill="1" applyAlignment="1">
      <alignment horizontal="center"/>
    </xf>
    <xf numFmtId="0" fontId="2" fillId="35" borderId="17" xfId="64" applyFont="1" applyFill="1" applyBorder="1" applyAlignment="1">
      <alignment horizontal="center"/>
    </xf>
    <xf numFmtId="17" fontId="2" fillId="35" borderId="18" xfId="64" applyNumberFormat="1" applyFont="1" applyFill="1" applyBorder="1" applyAlignment="1">
      <alignment horizontal="center"/>
    </xf>
    <xf numFmtId="165" fontId="0" fillId="0" borderId="0" xfId="280" applyNumberFormat="1" applyFont="1" applyFill="1"/>
    <xf numFmtId="4" fontId="37" fillId="0" borderId="0" xfId="10" applyNumberFormat="1" applyFont="1" applyFill="1" applyAlignment="1">
      <alignment horizontal="center"/>
    </xf>
    <xf numFmtId="4" fontId="37" fillId="0" borderId="2" xfId="10" applyNumberFormat="1" applyFont="1" applyFill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4" fontId="37" fillId="0" borderId="0" xfId="10" applyNumberFormat="1" applyFont="1" applyFill="1" applyBorder="1" applyAlignment="1">
      <alignment horizontal="center"/>
    </xf>
    <xf numFmtId="39" fontId="2" fillId="35" borderId="19" xfId="64" quotePrefix="1" applyNumberFormat="1" applyFont="1" applyFill="1" applyBorder="1" applyAlignment="1">
      <alignment horizontal="center"/>
    </xf>
    <xf numFmtId="0" fontId="2" fillId="35" borderId="20" xfId="64" applyFont="1" applyFill="1" applyBorder="1" applyAlignment="1">
      <alignment horizontal="center"/>
    </xf>
    <xf numFmtId="169" fontId="37" fillId="0" borderId="0" xfId="10" applyNumberFormat="1" applyFont="1" applyAlignment="1">
      <alignment horizontal="right"/>
    </xf>
    <xf numFmtId="169" fontId="37" fillId="0" borderId="0" xfId="10" applyNumberFormat="1" applyFont="1" applyAlignment="1">
      <alignment horizontal="center"/>
    </xf>
    <xf numFmtId="169" fontId="37" fillId="0" borderId="0" xfId="10" applyNumberFormat="1" applyFont="1" applyFill="1" applyBorder="1"/>
    <xf numFmtId="169" fontId="37" fillId="0" borderId="0" xfId="0" applyNumberFormat="1" applyFont="1" applyAlignment="1">
      <alignment horizontal="center"/>
    </xf>
    <xf numFmtId="169" fontId="34" fillId="0" borderId="0" xfId="0" applyNumberFormat="1" applyFont="1"/>
    <xf numFmtId="169" fontId="34" fillId="0" borderId="0" xfId="0" applyNumberFormat="1" applyFont="1" applyAlignment="1">
      <alignment horizontal="center"/>
    </xf>
    <xf numFmtId="3" fontId="34" fillId="0" borderId="0" xfId="0" applyNumberFormat="1" applyFont="1"/>
    <xf numFmtId="165" fontId="42" fillId="0" borderId="0" xfId="280" applyNumberFormat="1" applyFont="1" applyFill="1"/>
    <xf numFmtId="165" fontId="3" fillId="0" borderId="0" xfId="280" applyNumberFormat="1" applyFont="1"/>
    <xf numFmtId="165" fontId="42" fillId="0" borderId="2" xfId="280" applyNumberFormat="1" applyFont="1" applyFill="1" applyBorder="1"/>
    <xf numFmtId="165" fontId="2" fillId="0" borderId="0" xfId="280" applyNumberFormat="1" applyFont="1" applyAlignment="1">
      <alignment horizontal="center"/>
    </xf>
    <xf numFmtId="165" fontId="0" fillId="0" borderId="2" xfId="280" applyNumberFormat="1" applyFont="1" applyFill="1" applyBorder="1"/>
    <xf numFmtId="0" fontId="3" fillId="0" borderId="0" xfId="281" applyAlignment="1">
      <alignment horizontal="left" indent="1"/>
    </xf>
    <xf numFmtId="4" fontId="37" fillId="0" borderId="3" xfId="0" applyNumberFormat="1" applyFont="1" applyBorder="1" applyAlignment="1">
      <alignment horizontal="center"/>
    </xf>
    <xf numFmtId="3" fontId="44" fillId="0" borderId="0" xfId="10" applyNumberFormat="1" applyFont="1" applyFill="1" applyBorder="1" applyAlignment="1">
      <alignment horizontal="right"/>
    </xf>
    <xf numFmtId="3" fontId="44" fillId="0" borderId="0" xfId="0" applyNumberFormat="1" applyFont="1" applyAlignment="1">
      <alignment horizontal="right"/>
    </xf>
    <xf numFmtId="3" fontId="3" fillId="0" borderId="3" xfId="10" applyNumberFormat="1" applyFont="1" applyFill="1" applyBorder="1" applyAlignment="1">
      <alignment horizontal="right"/>
    </xf>
    <xf numFmtId="3" fontId="3" fillId="0" borderId="2" xfId="1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0" xfId="10" applyNumberFormat="1" applyFont="1" applyFill="1" applyAlignment="1">
      <alignment horizontal="right"/>
    </xf>
    <xf numFmtId="3" fontId="3" fillId="0" borderId="0" xfId="10" applyNumberFormat="1" applyFont="1" applyFill="1" applyBorder="1" applyAlignment="1">
      <alignment horizontal="right"/>
    </xf>
    <xf numFmtId="3" fontId="43" fillId="0" borderId="0" xfId="0" applyNumberFormat="1" applyFont="1" applyAlignment="1">
      <alignment horizontal="right"/>
    </xf>
    <xf numFmtId="169" fontId="43" fillId="0" borderId="0" xfId="0" applyNumberFormat="1" applyFont="1" applyAlignment="1">
      <alignment horizontal="right"/>
    </xf>
    <xf numFmtId="1" fontId="42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3" fontId="3" fillId="0" borderId="0" xfId="1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7" fillId="0" borderId="0" xfId="0" applyFont="1"/>
    <xf numFmtId="9" fontId="0" fillId="0" borderId="0" xfId="0" applyNumberFormat="1" applyAlignment="1">
      <alignment horizontal="center"/>
    </xf>
    <xf numFmtId="9" fontId="0" fillId="0" borderId="21" xfId="0" applyNumberFormat="1" applyBorder="1" applyAlignment="1">
      <alignment horizontal="center"/>
    </xf>
    <xf numFmtId="0" fontId="0" fillId="0" borderId="21" xfId="0" applyBorder="1"/>
    <xf numFmtId="1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2" xfId="0" applyBorder="1"/>
    <xf numFmtId="170" fontId="0" fillId="0" borderId="23" xfId="0" applyNumberFormat="1" applyBorder="1" applyAlignment="1">
      <alignment horizontal="center"/>
    </xf>
    <xf numFmtId="0" fontId="0" fillId="0" borderId="23" xfId="0" applyBorder="1"/>
    <xf numFmtId="0" fontId="0" fillId="34" borderId="0" xfId="0" applyFill="1" applyAlignment="1">
      <alignment horizontal="center"/>
    </xf>
    <xf numFmtId="0" fontId="42" fillId="34" borderId="0" xfId="0" applyFont="1" applyFill="1" applyAlignment="1">
      <alignment horizontal="center"/>
    </xf>
    <xf numFmtId="164" fontId="28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51" fillId="0" borderId="0" xfId="0" applyFont="1"/>
    <xf numFmtId="0" fontId="27" fillId="0" borderId="23" xfId="0" applyFont="1" applyBorder="1" applyAlignment="1">
      <alignment horizontal="center"/>
    </xf>
    <xf numFmtId="0" fontId="27" fillId="34" borderId="0" xfId="0" applyFont="1" applyFill="1" applyAlignment="1">
      <alignment horizontal="center"/>
    </xf>
    <xf numFmtId="0" fontId="52" fillId="34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22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53" fillId="34" borderId="0" xfId="0" applyFont="1" applyFill="1" applyAlignment="1">
      <alignment horizontal="center"/>
    </xf>
    <xf numFmtId="0" fontId="54" fillId="34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164" fontId="27" fillId="0" borderId="22" xfId="0" applyNumberFormat="1" applyFont="1" applyBorder="1"/>
    <xf numFmtId="164" fontId="55" fillId="34" borderId="0" xfId="279" applyNumberFormat="1" applyFont="1" applyFill="1"/>
    <xf numFmtId="164" fontId="27" fillId="0" borderId="22" xfId="279" applyNumberFormat="1" applyFont="1" applyBorder="1"/>
    <xf numFmtId="164" fontId="27" fillId="0" borderId="22" xfId="279" applyNumberFormat="1" applyFont="1" applyFill="1" applyBorder="1"/>
    <xf numFmtId="10" fontId="0" fillId="34" borderId="0" xfId="278" applyNumberFormat="1" applyFont="1" applyFill="1"/>
    <xf numFmtId="10" fontId="27" fillId="0" borderId="22" xfId="278" applyNumberFormat="1" applyFont="1" applyBorder="1"/>
    <xf numFmtId="10" fontId="0" fillId="0" borderId="0" xfId="278" applyNumberFormat="1" applyFont="1"/>
    <xf numFmtId="164" fontId="0" fillId="34" borderId="0" xfId="279" applyNumberFormat="1" applyFont="1" applyFill="1"/>
    <xf numFmtId="164" fontId="27" fillId="0" borderId="24" xfId="0" applyNumberFormat="1" applyFont="1" applyBorder="1"/>
    <xf numFmtId="164" fontId="27" fillId="34" borderId="2" xfId="279" applyNumberFormat="1" applyFont="1" applyFill="1" applyBorder="1"/>
    <xf numFmtId="164" fontId="27" fillId="0" borderId="24" xfId="279" applyNumberFormat="1" applyFont="1" applyBorder="1"/>
    <xf numFmtId="164" fontId="27" fillId="0" borderId="2" xfId="279" applyNumberFormat="1" applyFont="1" applyBorder="1"/>
    <xf numFmtId="164" fontId="27" fillId="34" borderId="0" xfId="279" applyNumberFormat="1" applyFont="1" applyFill="1"/>
    <xf numFmtId="164" fontId="27" fillId="0" borderId="0" xfId="279" applyNumberFormat="1" applyFont="1"/>
    <xf numFmtId="164" fontId="0" fillId="0" borderId="0" xfId="279" applyNumberFormat="1" applyFont="1" applyFill="1"/>
    <xf numFmtId="164" fontId="27" fillId="0" borderId="25" xfId="0" applyNumberFormat="1" applyFont="1" applyBorder="1"/>
    <xf numFmtId="164" fontId="27" fillId="34" borderId="3" xfId="279" applyNumberFormat="1" applyFont="1" applyFill="1" applyBorder="1"/>
    <xf numFmtId="164" fontId="27" fillId="0" borderId="25" xfId="279" applyNumberFormat="1" applyFont="1" applyBorder="1"/>
    <xf numFmtId="164" fontId="0" fillId="0" borderId="3" xfId="279" applyNumberFormat="1" applyFont="1" applyBorder="1"/>
    <xf numFmtId="0" fontId="0" fillId="0" borderId="3" xfId="0" applyBorder="1"/>
    <xf numFmtId="164" fontId="27" fillId="0" borderId="3" xfId="279" applyNumberFormat="1" applyFont="1" applyBorder="1"/>
    <xf numFmtId="164" fontId="27" fillId="0" borderId="0" xfId="0" applyNumberFormat="1" applyFont="1"/>
    <xf numFmtId="171" fontId="0" fillId="34" borderId="0" xfId="0" applyNumberFormat="1" applyFill="1"/>
    <xf numFmtId="171" fontId="27" fillId="0" borderId="22" xfId="0" applyNumberFormat="1" applyFont="1" applyBorder="1"/>
    <xf numFmtId="171" fontId="0" fillId="0" borderId="0" xfId="0" applyNumberFormat="1"/>
    <xf numFmtId="164" fontId="0" fillId="0" borderId="22" xfId="0" applyNumberFormat="1" applyBorder="1"/>
    <xf numFmtId="171" fontId="42" fillId="0" borderId="0" xfId="0" applyNumberFormat="1" applyFont="1"/>
    <xf numFmtId="164" fontId="0" fillId="0" borderId="21" xfId="0" applyNumberFormat="1" applyBorder="1"/>
    <xf numFmtId="171" fontId="27" fillId="34" borderId="3" xfId="0" applyNumberFormat="1" applyFont="1" applyFill="1" applyBorder="1"/>
    <xf numFmtId="171" fontId="27" fillId="0" borderId="25" xfId="0" applyNumberFormat="1" applyFont="1" applyBorder="1"/>
    <xf numFmtId="171" fontId="27" fillId="0" borderId="3" xfId="0" applyNumberFormat="1" applyFont="1" applyBorder="1"/>
    <xf numFmtId="0" fontId="0" fillId="34" borderId="0" xfId="0" applyFill="1"/>
    <xf numFmtId="0" fontId="0" fillId="0" borderId="0" xfId="0" applyAlignment="1">
      <alignment horizontal="center"/>
    </xf>
    <xf numFmtId="43" fontId="0" fillId="0" borderId="0" xfId="279" applyFont="1"/>
    <xf numFmtId="43" fontId="0" fillId="0" borderId="0" xfId="0" applyNumberFormat="1"/>
    <xf numFmtId="0" fontId="12" fillId="0" borderId="0" xfId="0" applyFont="1" applyAlignment="1">
      <alignment horizontal="left" vertical="center" wrapText="1"/>
    </xf>
    <xf numFmtId="168" fontId="12" fillId="0" borderId="0" xfId="0" applyNumberFormat="1" applyFont="1" applyAlignment="1">
      <alignment wrapText="1"/>
    </xf>
    <xf numFmtId="0" fontId="45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wrapText="1"/>
    </xf>
    <xf numFmtId="41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center" wrapText="1"/>
    </xf>
    <xf numFmtId="2" fontId="49" fillId="0" borderId="15" xfId="0" applyNumberFormat="1" applyFont="1" applyBorder="1" applyAlignment="1">
      <alignment horizontal="right" vertical="center" wrapText="1"/>
    </xf>
    <xf numFmtId="0" fontId="49" fillId="0" borderId="0" xfId="0" applyFont="1" applyAlignment="1">
      <alignment horizontal="center" vertical="center" wrapText="1"/>
    </xf>
    <xf numFmtId="0" fontId="48" fillId="0" borderId="0" xfId="0" applyFont="1" applyAlignment="1">
      <alignment wrapText="1"/>
    </xf>
    <xf numFmtId="0" fontId="45" fillId="0" borderId="0" xfId="0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40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172" fontId="0" fillId="34" borderId="0" xfId="279" applyNumberFormat="1" applyFont="1" applyFill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5" fillId="33" borderId="13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165" fontId="42" fillId="0" borderId="0" xfId="280" applyNumberFormat="1" applyFont="1" applyFill="1" applyAlignment="1">
      <alignment horizontal="center" vertical="center"/>
    </xf>
    <xf numFmtId="0" fontId="2" fillId="0" borderId="0" xfId="64" applyFont="1" applyAlignment="1">
      <alignment horizontal="center"/>
    </xf>
    <xf numFmtId="165" fontId="3" fillId="0" borderId="0" xfId="280" applyNumberFormat="1" applyFont="1" applyAlignment="1">
      <alignment horizontal="center"/>
    </xf>
    <xf numFmtId="165" fontId="3" fillId="0" borderId="0" xfId="280" applyNumberFormat="1" applyFont="1" applyFill="1" applyAlignment="1">
      <alignment horizontal="right" vertical="center" wrapText="1"/>
    </xf>
    <xf numFmtId="165" fontId="3" fillId="0" borderId="0" xfId="280" applyNumberFormat="1" applyFont="1" applyFill="1" applyBorder="1" applyAlignment="1">
      <alignment horizontal="center" vertical="center"/>
    </xf>
    <xf numFmtId="165" fontId="0" fillId="0" borderId="0" xfId="280" applyNumberFormat="1" applyFont="1" applyFill="1" applyAlignment="1">
      <alignment horizontal="center" vertical="center"/>
    </xf>
    <xf numFmtId="0" fontId="2" fillId="35" borderId="1" xfId="64" applyFont="1" applyFill="1" applyBorder="1" applyAlignment="1">
      <alignment horizontal="center"/>
    </xf>
    <xf numFmtId="165" fontId="3" fillId="0" borderId="0" xfId="280" applyNumberFormat="1" applyFont="1" applyFill="1" applyAlignment="1">
      <alignment horizontal="right" vertical="center"/>
    </xf>
  </cellXfs>
  <cellStyles count="282">
    <cellStyle name="20% - Accent1" xfId="103" builtinId="30" customBuiltin="1"/>
    <cellStyle name="20% - Accent2" xfId="107" builtinId="34" customBuiltin="1"/>
    <cellStyle name="20% - Accent3" xfId="111" builtinId="38" customBuiltin="1"/>
    <cellStyle name="20% - Accent4" xfId="115" builtinId="42" customBuiltin="1"/>
    <cellStyle name="20% - Accent5" xfId="119" builtinId="46" customBuiltin="1"/>
    <cellStyle name="20% - Accent6" xfId="123" builtinId="50" customBuiltin="1"/>
    <cellStyle name="40% - Accent1" xfId="104" builtinId="31" customBuiltin="1"/>
    <cellStyle name="40% - Accent2" xfId="108" builtinId="35" customBuiltin="1"/>
    <cellStyle name="40% - Accent3" xfId="112" builtinId="39" customBuiltin="1"/>
    <cellStyle name="40% - Accent4" xfId="116" builtinId="43" customBuiltin="1"/>
    <cellStyle name="40% - Accent5" xfId="120" builtinId="47" customBuiltin="1"/>
    <cellStyle name="40% - Accent6" xfId="124" builtinId="51" customBuiltin="1"/>
    <cellStyle name="60% - Accent1" xfId="105" builtinId="32" customBuiltin="1"/>
    <cellStyle name="60% - Accent2" xfId="109" builtinId="36" customBuiltin="1"/>
    <cellStyle name="60% - Accent3" xfId="113" builtinId="40" customBuiltin="1"/>
    <cellStyle name="60% - Accent4" xfId="117" builtinId="44" customBuiltin="1"/>
    <cellStyle name="60% - Accent5" xfId="121" builtinId="48" customBuiltin="1"/>
    <cellStyle name="60% - Accent6" xfId="125" builtinId="52" customBuiltin="1"/>
    <cellStyle name="Accent1" xfId="102" builtinId="29" customBuiltin="1"/>
    <cellStyle name="Accent2" xfId="106" builtinId="33" customBuiltin="1"/>
    <cellStyle name="Accent3" xfId="110" builtinId="37" customBuiltin="1"/>
    <cellStyle name="Accent4" xfId="114" builtinId="41" customBuiltin="1"/>
    <cellStyle name="Accent5" xfId="118" builtinId="45" customBuiltin="1"/>
    <cellStyle name="Accent6" xfId="122" builtinId="49" customBuiltin="1"/>
    <cellStyle name="Bad" xfId="91" builtinId="27" customBuiltin="1"/>
    <cellStyle name="Calculation" xfId="95" builtinId="22" customBuiltin="1"/>
    <cellStyle name="Check Cell" xfId="97" builtinId="23" customBuiltin="1"/>
    <cellStyle name="Comma" xfId="279" builtinId="3"/>
    <cellStyle name="Comma 10" xfId="33" xr:uid="{00000000-0005-0000-0000-00001C000000}"/>
    <cellStyle name="Comma 11" xfId="35" xr:uid="{00000000-0005-0000-0000-00001D000000}"/>
    <cellStyle name="Comma 12" xfId="37" xr:uid="{00000000-0005-0000-0000-00001E000000}"/>
    <cellStyle name="Comma 13" xfId="39" xr:uid="{00000000-0005-0000-0000-00001F000000}"/>
    <cellStyle name="Comma 14" xfId="41" xr:uid="{00000000-0005-0000-0000-000020000000}"/>
    <cellStyle name="Comma 15" xfId="43" xr:uid="{00000000-0005-0000-0000-000021000000}"/>
    <cellStyle name="Comma 16" xfId="45" xr:uid="{00000000-0005-0000-0000-000022000000}"/>
    <cellStyle name="Comma 17" xfId="47" xr:uid="{00000000-0005-0000-0000-000023000000}"/>
    <cellStyle name="Comma 18" xfId="49" xr:uid="{00000000-0005-0000-0000-000024000000}"/>
    <cellStyle name="Comma 19" xfId="51" xr:uid="{00000000-0005-0000-0000-000025000000}"/>
    <cellStyle name="Comma 2" xfId="2" xr:uid="{00000000-0005-0000-0000-000026000000}"/>
    <cellStyle name="Comma 2 2" xfId="11" xr:uid="{00000000-0005-0000-0000-000027000000}"/>
    <cellStyle name="Comma 2 3" xfId="83" xr:uid="{00000000-0005-0000-0000-000028000000}"/>
    <cellStyle name="Comma 2 4" xfId="10" xr:uid="{00000000-0005-0000-0000-000029000000}"/>
    <cellStyle name="Comma 20" xfId="53" xr:uid="{00000000-0005-0000-0000-00002A000000}"/>
    <cellStyle name="Comma 21" xfId="55" xr:uid="{00000000-0005-0000-0000-00002B000000}"/>
    <cellStyle name="Comma 22" xfId="57" xr:uid="{00000000-0005-0000-0000-00002C000000}"/>
    <cellStyle name="Comma 23" xfId="59" xr:uid="{00000000-0005-0000-0000-00002D000000}"/>
    <cellStyle name="Comma 24" xfId="61" xr:uid="{00000000-0005-0000-0000-00002E000000}"/>
    <cellStyle name="Comma 25" xfId="63" xr:uid="{00000000-0005-0000-0000-00002F000000}"/>
    <cellStyle name="Comma 26" xfId="67" xr:uid="{00000000-0005-0000-0000-000030000000}"/>
    <cellStyle name="Comma 27" xfId="69" xr:uid="{00000000-0005-0000-0000-000031000000}"/>
    <cellStyle name="Comma 28" xfId="71" xr:uid="{00000000-0005-0000-0000-000032000000}"/>
    <cellStyle name="Comma 29" xfId="73" xr:uid="{00000000-0005-0000-0000-000033000000}"/>
    <cellStyle name="Comma 3" xfId="19" xr:uid="{00000000-0005-0000-0000-000034000000}"/>
    <cellStyle name="Comma 3 2" xfId="157" xr:uid="{00000000-0005-0000-0000-000035000000}"/>
    <cellStyle name="Comma 3 2 2" xfId="177" xr:uid="{00000000-0005-0000-0000-000036000000}"/>
    <cellStyle name="Comma 3 2 3" xfId="231" xr:uid="{00000000-0005-0000-0000-000037000000}"/>
    <cellStyle name="Comma 3 3" xfId="176" xr:uid="{00000000-0005-0000-0000-000038000000}"/>
    <cellStyle name="Comma 3 4" xfId="230" xr:uid="{00000000-0005-0000-0000-000039000000}"/>
    <cellStyle name="Comma 3 5" xfId="135" xr:uid="{00000000-0005-0000-0000-00003A000000}"/>
    <cellStyle name="Comma 30" xfId="75" xr:uid="{00000000-0005-0000-0000-00003B000000}"/>
    <cellStyle name="Comma 31" xfId="77" xr:uid="{00000000-0005-0000-0000-00003C000000}"/>
    <cellStyle name="Comma 32" xfId="79" xr:uid="{00000000-0005-0000-0000-00003D000000}"/>
    <cellStyle name="Comma 33" xfId="9" xr:uid="{00000000-0005-0000-0000-00003E000000}"/>
    <cellStyle name="Comma 4" xfId="21" xr:uid="{00000000-0005-0000-0000-00003F000000}"/>
    <cellStyle name="Comma 4 2" xfId="169" xr:uid="{00000000-0005-0000-0000-000040000000}"/>
    <cellStyle name="Comma 4 2 2" xfId="178" xr:uid="{00000000-0005-0000-0000-000041000000}"/>
    <cellStyle name="Comma 4 2 3" xfId="232" xr:uid="{00000000-0005-0000-0000-000042000000}"/>
    <cellStyle name="Comma 4 3" xfId="175" xr:uid="{00000000-0005-0000-0000-000043000000}"/>
    <cellStyle name="Comma 4 4" xfId="225" xr:uid="{00000000-0005-0000-0000-000044000000}"/>
    <cellStyle name="Comma 4 5" xfId="229" xr:uid="{00000000-0005-0000-0000-000045000000}"/>
    <cellStyle name="Comma 5" xfId="23" xr:uid="{00000000-0005-0000-0000-000046000000}"/>
    <cellStyle name="Comma 5 2" xfId="172" xr:uid="{00000000-0005-0000-0000-000047000000}"/>
    <cellStyle name="Comma 5 2 2" xfId="180" xr:uid="{00000000-0005-0000-0000-000048000000}"/>
    <cellStyle name="Comma 5 2 3" xfId="234" xr:uid="{00000000-0005-0000-0000-000049000000}"/>
    <cellStyle name="Comma 5 3" xfId="179" xr:uid="{00000000-0005-0000-0000-00004A000000}"/>
    <cellStyle name="Comma 5 4" xfId="233" xr:uid="{00000000-0005-0000-0000-00004B000000}"/>
    <cellStyle name="Comma 6" xfId="25" xr:uid="{00000000-0005-0000-0000-00004C000000}"/>
    <cellStyle name="Comma 7" xfId="27" xr:uid="{00000000-0005-0000-0000-00004D000000}"/>
    <cellStyle name="Comma 8" xfId="29" xr:uid="{00000000-0005-0000-0000-00004E000000}"/>
    <cellStyle name="Comma 9" xfId="31" xr:uid="{00000000-0005-0000-0000-00004F000000}"/>
    <cellStyle name="Currency" xfId="280" builtinId="4"/>
    <cellStyle name="Currency 2" xfId="3" xr:uid="{00000000-0005-0000-0000-000050000000}"/>
    <cellStyle name="Currency 2 2" xfId="82" xr:uid="{00000000-0005-0000-0000-000051000000}"/>
    <cellStyle name="Currency 2 3" xfId="13" xr:uid="{00000000-0005-0000-0000-000052000000}"/>
    <cellStyle name="Currency 3" xfId="18" xr:uid="{00000000-0005-0000-0000-000053000000}"/>
    <cellStyle name="Currency 3 2" xfId="158" xr:uid="{00000000-0005-0000-0000-000054000000}"/>
    <cellStyle name="Currency 3 2 2" xfId="182" xr:uid="{00000000-0005-0000-0000-000055000000}"/>
    <cellStyle name="Currency 3 2 3" xfId="236" xr:uid="{00000000-0005-0000-0000-000056000000}"/>
    <cellStyle name="Currency 3 3" xfId="181" xr:uid="{00000000-0005-0000-0000-000057000000}"/>
    <cellStyle name="Currency 3 4" xfId="235" xr:uid="{00000000-0005-0000-0000-000058000000}"/>
    <cellStyle name="Currency 3 5" xfId="136" xr:uid="{00000000-0005-0000-0000-000059000000}"/>
    <cellStyle name="Currency 4" xfId="12" xr:uid="{00000000-0005-0000-0000-00005A000000}"/>
    <cellStyle name="Explanatory Text" xfId="100" builtinId="53" customBuiltin="1"/>
    <cellStyle name="General" xfId="4" xr:uid="{00000000-0005-0000-0000-00005C000000}"/>
    <cellStyle name="Good" xfId="90" builtinId="26" customBuiltin="1"/>
    <cellStyle name="Heading 1" xfId="86" builtinId="16" customBuiltin="1"/>
    <cellStyle name="Heading 2" xfId="87" builtinId="17" customBuiltin="1"/>
    <cellStyle name="Heading 3" xfId="88" builtinId="18" customBuiltin="1"/>
    <cellStyle name="Heading 4" xfId="89" builtinId="19" customBuiltin="1"/>
    <cellStyle name="Hyperlink 2" xfId="128" xr:uid="{00000000-0005-0000-0000-000062000000}"/>
    <cellStyle name="Input" xfId="93" builtinId="20" customBuiltin="1"/>
    <cellStyle name="Linked Cell" xfId="96" builtinId="24" customBuiltin="1"/>
    <cellStyle name="Neutral" xfId="92" builtinId="28" customBuiltin="1"/>
    <cellStyle name="nONE" xfId="5" xr:uid="{00000000-0005-0000-0000-000066000000}"/>
    <cellStyle name="Normal" xfId="0" builtinId="0"/>
    <cellStyle name="Normal 10" xfId="32" xr:uid="{00000000-0005-0000-0000-000068000000}"/>
    <cellStyle name="Normal 11" xfId="34" xr:uid="{00000000-0005-0000-0000-000069000000}"/>
    <cellStyle name="Normal 12" xfId="36" xr:uid="{00000000-0005-0000-0000-00006A000000}"/>
    <cellStyle name="Normal 13" xfId="38" xr:uid="{00000000-0005-0000-0000-00006B000000}"/>
    <cellStyle name="Normal 14" xfId="40" xr:uid="{00000000-0005-0000-0000-00006C000000}"/>
    <cellStyle name="Normal 15" xfId="42" xr:uid="{00000000-0005-0000-0000-00006D000000}"/>
    <cellStyle name="Normal 16" xfId="44" xr:uid="{00000000-0005-0000-0000-00006E000000}"/>
    <cellStyle name="Normal 17" xfId="46" xr:uid="{00000000-0005-0000-0000-00006F000000}"/>
    <cellStyle name="Normal 18" xfId="48" xr:uid="{00000000-0005-0000-0000-000070000000}"/>
    <cellStyle name="Normal 19" xfId="50" xr:uid="{00000000-0005-0000-0000-000071000000}"/>
    <cellStyle name="Normal 2" xfId="1" xr:uid="{00000000-0005-0000-0000-000072000000}"/>
    <cellStyle name="Normal 2 2" xfId="64" xr:uid="{00000000-0005-0000-0000-000073000000}"/>
    <cellStyle name="Normal 2 2 2" xfId="133" xr:uid="{00000000-0005-0000-0000-000074000000}"/>
    <cellStyle name="Normal 2 2 2 2" xfId="143" xr:uid="{00000000-0005-0000-0000-000075000000}"/>
    <cellStyle name="Normal 2 2 2 2 2" xfId="165" xr:uid="{00000000-0005-0000-0000-000076000000}"/>
    <cellStyle name="Normal 2 2 2 2 2 2" xfId="187" xr:uid="{00000000-0005-0000-0000-000077000000}"/>
    <cellStyle name="Normal 2 2 2 2 2 3" xfId="241" xr:uid="{00000000-0005-0000-0000-000078000000}"/>
    <cellStyle name="Normal 2 2 2 2 3" xfId="186" xr:uid="{00000000-0005-0000-0000-000079000000}"/>
    <cellStyle name="Normal 2 2 2 2 4" xfId="240" xr:uid="{00000000-0005-0000-0000-00007A000000}"/>
    <cellStyle name="Normal 2 2 2 3" xfId="154" xr:uid="{00000000-0005-0000-0000-00007B000000}"/>
    <cellStyle name="Normal 2 2 2 3 2" xfId="188" xr:uid="{00000000-0005-0000-0000-00007C000000}"/>
    <cellStyle name="Normal 2 2 2 3 3" xfId="242" xr:uid="{00000000-0005-0000-0000-00007D000000}"/>
    <cellStyle name="Normal 2 2 2 4" xfId="185" xr:uid="{00000000-0005-0000-0000-00007E000000}"/>
    <cellStyle name="Normal 2 2 2 5" xfId="239" xr:uid="{00000000-0005-0000-0000-00007F000000}"/>
    <cellStyle name="Normal 2 2 3" xfId="139" xr:uid="{00000000-0005-0000-0000-000080000000}"/>
    <cellStyle name="Normal 2 2 3 2" xfId="161" xr:uid="{00000000-0005-0000-0000-000081000000}"/>
    <cellStyle name="Normal 2 2 3 2 2" xfId="190" xr:uid="{00000000-0005-0000-0000-000082000000}"/>
    <cellStyle name="Normal 2 2 3 2 3" xfId="244" xr:uid="{00000000-0005-0000-0000-000083000000}"/>
    <cellStyle name="Normal 2 2 3 3" xfId="189" xr:uid="{00000000-0005-0000-0000-000084000000}"/>
    <cellStyle name="Normal 2 2 3 4" xfId="243" xr:uid="{00000000-0005-0000-0000-000085000000}"/>
    <cellStyle name="Normal 2 2 4" xfId="150" xr:uid="{00000000-0005-0000-0000-000086000000}"/>
    <cellStyle name="Normal 2 2 4 2" xfId="191" xr:uid="{00000000-0005-0000-0000-000087000000}"/>
    <cellStyle name="Normal 2 2 4 3" xfId="245" xr:uid="{00000000-0005-0000-0000-000088000000}"/>
    <cellStyle name="Normal 2 2 5" xfId="184" xr:uid="{00000000-0005-0000-0000-000089000000}"/>
    <cellStyle name="Normal 2 2 6" xfId="238" xr:uid="{00000000-0005-0000-0000-00008A000000}"/>
    <cellStyle name="Normal 2 2 7" xfId="129" xr:uid="{00000000-0005-0000-0000-00008B000000}"/>
    <cellStyle name="Normal 2 20" xfId="281" xr:uid="{A8C35741-756A-4B37-A1AB-1FA307325F1D}"/>
    <cellStyle name="Normal 2 3" xfId="84" xr:uid="{00000000-0005-0000-0000-00008C000000}"/>
    <cellStyle name="Normal 2 3 2" xfId="141" xr:uid="{00000000-0005-0000-0000-00008D000000}"/>
    <cellStyle name="Normal 2 3 2 2" xfId="163" xr:uid="{00000000-0005-0000-0000-00008E000000}"/>
    <cellStyle name="Normal 2 3 2 2 2" xfId="194" xr:uid="{00000000-0005-0000-0000-00008F000000}"/>
    <cellStyle name="Normal 2 3 2 2 3" xfId="248" xr:uid="{00000000-0005-0000-0000-000090000000}"/>
    <cellStyle name="Normal 2 3 2 3" xfId="193" xr:uid="{00000000-0005-0000-0000-000091000000}"/>
    <cellStyle name="Normal 2 3 2 4" xfId="247" xr:uid="{00000000-0005-0000-0000-000092000000}"/>
    <cellStyle name="Normal 2 3 3" xfId="152" xr:uid="{00000000-0005-0000-0000-000093000000}"/>
    <cellStyle name="Normal 2 3 3 2" xfId="195" xr:uid="{00000000-0005-0000-0000-000094000000}"/>
    <cellStyle name="Normal 2 3 3 3" xfId="249" xr:uid="{00000000-0005-0000-0000-000095000000}"/>
    <cellStyle name="Normal 2 3 4" xfId="192" xr:uid="{00000000-0005-0000-0000-000096000000}"/>
    <cellStyle name="Normal 2 3 5" xfId="246" xr:uid="{00000000-0005-0000-0000-000097000000}"/>
    <cellStyle name="Normal 2 3 6" xfId="131" xr:uid="{00000000-0005-0000-0000-000098000000}"/>
    <cellStyle name="Normal 2 4" xfId="14" xr:uid="{00000000-0005-0000-0000-000099000000}"/>
    <cellStyle name="Normal 2 4 2" xfId="159" xr:uid="{00000000-0005-0000-0000-00009A000000}"/>
    <cellStyle name="Normal 2 4 2 2" xfId="197" xr:uid="{00000000-0005-0000-0000-00009B000000}"/>
    <cellStyle name="Normal 2 4 2 3" xfId="251" xr:uid="{00000000-0005-0000-0000-00009C000000}"/>
    <cellStyle name="Normal 2 4 3" xfId="196" xr:uid="{00000000-0005-0000-0000-00009D000000}"/>
    <cellStyle name="Normal 2 4 4" xfId="250" xr:uid="{00000000-0005-0000-0000-00009E000000}"/>
    <cellStyle name="Normal 2 5" xfId="146" xr:uid="{00000000-0005-0000-0000-00009F000000}"/>
    <cellStyle name="Normal 2 6" xfId="148" xr:uid="{00000000-0005-0000-0000-0000A0000000}"/>
    <cellStyle name="Normal 2 6 2" xfId="198" xr:uid="{00000000-0005-0000-0000-0000A1000000}"/>
    <cellStyle name="Normal 2 6 3" xfId="252" xr:uid="{00000000-0005-0000-0000-0000A2000000}"/>
    <cellStyle name="Normal 2 7" xfId="183" xr:uid="{00000000-0005-0000-0000-0000A3000000}"/>
    <cellStyle name="Normal 2 8" xfId="237" xr:uid="{00000000-0005-0000-0000-0000A4000000}"/>
    <cellStyle name="Normal 20" xfId="52" xr:uid="{00000000-0005-0000-0000-0000A5000000}"/>
    <cellStyle name="Normal 21" xfId="54" xr:uid="{00000000-0005-0000-0000-0000A6000000}"/>
    <cellStyle name="Normal 22" xfId="56" xr:uid="{00000000-0005-0000-0000-0000A7000000}"/>
    <cellStyle name="Normal 23" xfId="58" xr:uid="{00000000-0005-0000-0000-0000A8000000}"/>
    <cellStyle name="Normal 24" xfId="60" xr:uid="{00000000-0005-0000-0000-0000A9000000}"/>
    <cellStyle name="Normal 25" xfId="62" xr:uid="{00000000-0005-0000-0000-0000AA000000}"/>
    <cellStyle name="Normal 26" xfId="66" xr:uid="{00000000-0005-0000-0000-0000AB000000}"/>
    <cellStyle name="Normal 27" xfId="68" xr:uid="{00000000-0005-0000-0000-0000AC000000}"/>
    <cellStyle name="Normal 28" xfId="70" xr:uid="{00000000-0005-0000-0000-0000AD000000}"/>
    <cellStyle name="Normal 29" xfId="72" xr:uid="{00000000-0005-0000-0000-0000AE000000}"/>
    <cellStyle name="Normal 3" xfId="15" xr:uid="{00000000-0005-0000-0000-0000AF000000}"/>
    <cellStyle name="Normal 3 2" xfId="80" xr:uid="{00000000-0005-0000-0000-0000B0000000}"/>
    <cellStyle name="Normal 3 2 2" xfId="134" xr:uid="{00000000-0005-0000-0000-0000B1000000}"/>
    <cellStyle name="Normal 3 2 2 2" xfId="144" xr:uid="{00000000-0005-0000-0000-0000B2000000}"/>
    <cellStyle name="Normal 3 2 2 2 2" xfId="166" xr:uid="{00000000-0005-0000-0000-0000B3000000}"/>
    <cellStyle name="Normal 3 2 2 2 2 2" xfId="203" xr:uid="{00000000-0005-0000-0000-0000B4000000}"/>
    <cellStyle name="Normal 3 2 2 2 2 3" xfId="257" xr:uid="{00000000-0005-0000-0000-0000B5000000}"/>
    <cellStyle name="Normal 3 2 2 2 3" xfId="202" xr:uid="{00000000-0005-0000-0000-0000B6000000}"/>
    <cellStyle name="Normal 3 2 2 2 4" xfId="256" xr:uid="{00000000-0005-0000-0000-0000B7000000}"/>
    <cellStyle name="Normal 3 2 2 3" xfId="155" xr:uid="{00000000-0005-0000-0000-0000B8000000}"/>
    <cellStyle name="Normal 3 2 2 3 2" xfId="204" xr:uid="{00000000-0005-0000-0000-0000B9000000}"/>
    <cellStyle name="Normal 3 2 2 3 3" xfId="258" xr:uid="{00000000-0005-0000-0000-0000BA000000}"/>
    <cellStyle name="Normal 3 2 2 4" xfId="201" xr:uid="{00000000-0005-0000-0000-0000BB000000}"/>
    <cellStyle name="Normal 3 2 2 5" xfId="255" xr:uid="{00000000-0005-0000-0000-0000BC000000}"/>
    <cellStyle name="Normal 3 2 3" xfId="140" xr:uid="{00000000-0005-0000-0000-0000BD000000}"/>
    <cellStyle name="Normal 3 2 3 2" xfId="162" xr:uid="{00000000-0005-0000-0000-0000BE000000}"/>
    <cellStyle name="Normal 3 2 3 2 2" xfId="206" xr:uid="{00000000-0005-0000-0000-0000BF000000}"/>
    <cellStyle name="Normal 3 2 3 2 3" xfId="260" xr:uid="{00000000-0005-0000-0000-0000C0000000}"/>
    <cellStyle name="Normal 3 2 3 3" xfId="205" xr:uid="{00000000-0005-0000-0000-0000C1000000}"/>
    <cellStyle name="Normal 3 2 3 4" xfId="259" xr:uid="{00000000-0005-0000-0000-0000C2000000}"/>
    <cellStyle name="Normal 3 2 4" xfId="151" xr:uid="{00000000-0005-0000-0000-0000C3000000}"/>
    <cellStyle name="Normal 3 2 4 2" xfId="207" xr:uid="{00000000-0005-0000-0000-0000C4000000}"/>
    <cellStyle name="Normal 3 2 4 3" xfId="261" xr:uid="{00000000-0005-0000-0000-0000C5000000}"/>
    <cellStyle name="Normal 3 2 5" xfId="200" xr:uid="{00000000-0005-0000-0000-0000C6000000}"/>
    <cellStyle name="Normal 3 2 6" xfId="254" xr:uid="{00000000-0005-0000-0000-0000C7000000}"/>
    <cellStyle name="Normal 3 2 7" xfId="130" xr:uid="{00000000-0005-0000-0000-0000C8000000}"/>
    <cellStyle name="Normal 3 3" xfId="132" xr:uid="{00000000-0005-0000-0000-0000C9000000}"/>
    <cellStyle name="Normal 3 3 2" xfId="142" xr:uid="{00000000-0005-0000-0000-0000CA000000}"/>
    <cellStyle name="Normal 3 3 2 2" xfId="164" xr:uid="{00000000-0005-0000-0000-0000CB000000}"/>
    <cellStyle name="Normal 3 3 2 2 2" xfId="210" xr:uid="{00000000-0005-0000-0000-0000CC000000}"/>
    <cellStyle name="Normal 3 3 2 2 3" xfId="264" xr:uid="{00000000-0005-0000-0000-0000CD000000}"/>
    <cellStyle name="Normal 3 3 2 3" xfId="209" xr:uid="{00000000-0005-0000-0000-0000CE000000}"/>
    <cellStyle name="Normal 3 3 2 4" xfId="263" xr:uid="{00000000-0005-0000-0000-0000CF000000}"/>
    <cellStyle name="Normal 3 3 3" xfId="153" xr:uid="{00000000-0005-0000-0000-0000D0000000}"/>
    <cellStyle name="Normal 3 3 3 2" xfId="211" xr:uid="{00000000-0005-0000-0000-0000D1000000}"/>
    <cellStyle name="Normal 3 3 3 3" xfId="265" xr:uid="{00000000-0005-0000-0000-0000D2000000}"/>
    <cellStyle name="Normal 3 3 4" xfId="208" xr:uid="{00000000-0005-0000-0000-0000D3000000}"/>
    <cellStyle name="Normal 3 3 5" xfId="262" xr:uid="{00000000-0005-0000-0000-0000D4000000}"/>
    <cellStyle name="Normal 3 4" xfId="138" xr:uid="{00000000-0005-0000-0000-0000D5000000}"/>
    <cellStyle name="Normal 3 4 2" xfId="160" xr:uid="{00000000-0005-0000-0000-0000D6000000}"/>
    <cellStyle name="Normal 3 4 2 2" xfId="213" xr:uid="{00000000-0005-0000-0000-0000D7000000}"/>
    <cellStyle name="Normal 3 4 2 3" xfId="267" xr:uid="{00000000-0005-0000-0000-0000D8000000}"/>
    <cellStyle name="Normal 3 4 3" xfId="212" xr:uid="{00000000-0005-0000-0000-0000D9000000}"/>
    <cellStyle name="Normal 3 4 4" xfId="266" xr:uid="{00000000-0005-0000-0000-0000DA000000}"/>
    <cellStyle name="Normal 3 5" xfId="149" xr:uid="{00000000-0005-0000-0000-0000DB000000}"/>
    <cellStyle name="Normal 3 5 2" xfId="214" xr:uid="{00000000-0005-0000-0000-0000DC000000}"/>
    <cellStyle name="Normal 3 5 3" xfId="268" xr:uid="{00000000-0005-0000-0000-0000DD000000}"/>
    <cellStyle name="Normal 3 6" xfId="199" xr:uid="{00000000-0005-0000-0000-0000DE000000}"/>
    <cellStyle name="Normal 3 7" xfId="253" xr:uid="{00000000-0005-0000-0000-0000DF000000}"/>
    <cellStyle name="Normal 3 8" xfId="127" xr:uid="{00000000-0005-0000-0000-0000E0000000}"/>
    <cellStyle name="Normal 30" xfId="74" xr:uid="{00000000-0005-0000-0000-0000E1000000}"/>
    <cellStyle name="Normal 31" xfId="76" xr:uid="{00000000-0005-0000-0000-0000E2000000}"/>
    <cellStyle name="Normal 32" xfId="78" xr:uid="{00000000-0005-0000-0000-0000E3000000}"/>
    <cellStyle name="Normal 33" xfId="8" xr:uid="{00000000-0005-0000-0000-0000E4000000}"/>
    <cellStyle name="Normal 4" xfId="20" xr:uid="{00000000-0005-0000-0000-0000E5000000}"/>
    <cellStyle name="Normal 4 2" xfId="137" xr:uid="{00000000-0005-0000-0000-0000E6000000}"/>
    <cellStyle name="Normal 5" xfId="22" xr:uid="{00000000-0005-0000-0000-0000E7000000}"/>
    <cellStyle name="Normal 5 2" xfId="156" xr:uid="{00000000-0005-0000-0000-0000E8000000}"/>
    <cellStyle name="Normal 5 2 2" xfId="216" xr:uid="{00000000-0005-0000-0000-0000E9000000}"/>
    <cellStyle name="Normal 5 2 3" xfId="270" xr:uid="{00000000-0005-0000-0000-0000EA000000}"/>
    <cellStyle name="Normal 5 3" xfId="215" xr:uid="{00000000-0005-0000-0000-0000EB000000}"/>
    <cellStyle name="Normal 5 4" xfId="269" xr:uid="{00000000-0005-0000-0000-0000EC000000}"/>
    <cellStyle name="Normal 6" xfId="24" xr:uid="{00000000-0005-0000-0000-0000ED000000}"/>
    <cellStyle name="Normal 6 2" xfId="167" xr:uid="{00000000-0005-0000-0000-0000EE000000}"/>
    <cellStyle name="Normal 6 2 2" xfId="217" xr:uid="{00000000-0005-0000-0000-0000EF000000}"/>
    <cellStyle name="Normal 6 2 3" xfId="271" xr:uid="{00000000-0005-0000-0000-0000F0000000}"/>
    <cellStyle name="Normal 6 3" xfId="173" xr:uid="{00000000-0005-0000-0000-0000F1000000}"/>
    <cellStyle name="Normal 6 4" xfId="223" xr:uid="{00000000-0005-0000-0000-0000F2000000}"/>
    <cellStyle name="Normal 6 5" xfId="227" xr:uid="{00000000-0005-0000-0000-0000F3000000}"/>
    <cellStyle name="Normal 7" xfId="26" xr:uid="{00000000-0005-0000-0000-0000F4000000}"/>
    <cellStyle name="Normal 7 2" xfId="171" xr:uid="{00000000-0005-0000-0000-0000F5000000}"/>
    <cellStyle name="Normal 7 2 2" xfId="219" xr:uid="{00000000-0005-0000-0000-0000F6000000}"/>
    <cellStyle name="Normal 7 2 3" xfId="273" xr:uid="{00000000-0005-0000-0000-0000F7000000}"/>
    <cellStyle name="Normal 7 3" xfId="218" xr:uid="{00000000-0005-0000-0000-0000F8000000}"/>
    <cellStyle name="Normal 7 4" xfId="226" xr:uid="{00000000-0005-0000-0000-0000F9000000}"/>
    <cellStyle name="Normal 7 5" xfId="272" xr:uid="{00000000-0005-0000-0000-0000FA000000}"/>
    <cellStyle name="Normal 8" xfId="28" xr:uid="{00000000-0005-0000-0000-0000FB000000}"/>
    <cellStyle name="Normal 9" xfId="30" xr:uid="{00000000-0005-0000-0000-0000FC000000}"/>
    <cellStyle name="Note" xfId="99" builtinId="10" customBuiltin="1"/>
    <cellStyle name="Output" xfId="94" builtinId="21" customBuiltin="1"/>
    <cellStyle name="Percent" xfId="278" builtinId="5"/>
    <cellStyle name="Percent 2" xfId="6" xr:uid="{00000000-0005-0000-0000-000000010000}"/>
    <cellStyle name="Percent 2 2" xfId="81" xr:uid="{00000000-0005-0000-0000-000001010000}"/>
    <cellStyle name="Percent 2 3" xfId="65" xr:uid="{00000000-0005-0000-0000-000002010000}"/>
    <cellStyle name="Percent 3" xfId="16" xr:uid="{00000000-0005-0000-0000-000003010000}"/>
    <cellStyle name="Percent 3 2" xfId="168" xr:uid="{00000000-0005-0000-0000-000004010000}"/>
    <cellStyle name="Percent 3 2 2" xfId="220" xr:uid="{00000000-0005-0000-0000-000005010000}"/>
    <cellStyle name="Percent 3 2 3" xfId="274" xr:uid="{00000000-0005-0000-0000-000006010000}"/>
    <cellStyle name="Percent 3 3" xfId="174" xr:uid="{00000000-0005-0000-0000-000007010000}"/>
    <cellStyle name="Percent 3 4" xfId="224" xr:uid="{00000000-0005-0000-0000-000008010000}"/>
    <cellStyle name="Percent 3 5" xfId="228" xr:uid="{00000000-0005-0000-0000-000009010000}"/>
    <cellStyle name="Percent 3 6" xfId="145" xr:uid="{00000000-0005-0000-0000-00000A010000}"/>
    <cellStyle name="Percent 4" xfId="147" xr:uid="{00000000-0005-0000-0000-00000B010000}"/>
    <cellStyle name="Percent 4 2" xfId="170" xr:uid="{00000000-0005-0000-0000-00000C010000}"/>
    <cellStyle name="Percent 4 2 2" xfId="222" xr:uid="{00000000-0005-0000-0000-00000D010000}"/>
    <cellStyle name="Percent 4 2 3" xfId="276" xr:uid="{00000000-0005-0000-0000-00000E010000}"/>
    <cellStyle name="Percent 4 3" xfId="221" xr:uid="{00000000-0005-0000-0000-00000F010000}"/>
    <cellStyle name="Percent 4 4" xfId="275" xr:uid="{00000000-0005-0000-0000-000010010000}"/>
    <cellStyle name="Percent 5" xfId="277" xr:uid="{00000000-0005-0000-0000-000011010000}"/>
    <cellStyle name="Title" xfId="85" builtinId="15" customBuiltin="1"/>
    <cellStyle name="Total" xfId="101" builtinId="25" customBuiltin="1"/>
    <cellStyle name="TRANSMISSION RELIABILITY PORTION OF PROJECT" xfId="7" xr:uid="{00000000-0005-0000-0000-000014010000}"/>
    <cellStyle name="TRANSMISSION RELIABILITY PORTION OF PROJECT 2" xfId="17" xr:uid="{00000000-0005-0000-0000-000015010000}"/>
    <cellStyle name="TRANSMISSION RELIABILITY PORTION OF PROJECT 2 2" xfId="126" xr:uid="{00000000-0005-0000-0000-000016010000}"/>
    <cellStyle name="Warning Text" xfId="98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n-lt"/>
                <a:cs typeface="Times New Roman" pitchFamily="18" charset="0"/>
              </a:defRPr>
            </a:pPr>
            <a:r>
              <a:rPr lang="en-US">
                <a:latin typeface="+mn-lt"/>
                <a:cs typeface="Times New Roman" pitchFamily="18" charset="0"/>
              </a:rPr>
              <a:t>2026 Utah Irrigation Load Reduction Potential Forecast</a:t>
            </a:r>
          </a:p>
        </c:rich>
      </c:tx>
      <c:layout>
        <c:manualLayout>
          <c:xMode val="edge"/>
          <c:yMode val="edge"/>
          <c:x val="0.14856989441205345"/>
          <c:y val="1.8348623853211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12620464426677"/>
          <c:y val="0.17149100628476485"/>
          <c:w val="0.62975527591761338"/>
          <c:h val="0.729864672879193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'Irrigation Load Peak Impact'!$A$5</c:f>
              <c:strCache>
                <c:ptCount val="1"/>
                <c:pt idx="0">
                  <c:v>Estimated Load Reduction (2026)</c:v>
                </c:pt>
              </c:strCache>
            </c:strRef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'Irrigation Load Peak Impact'!$B$4:$M$4</c:f>
              <c:numCache>
                <c:formatCode>[$-409]d\-mmm;@</c:formatCode>
                <c:ptCount val="12"/>
                <c:pt idx="0">
                  <c:v>43247</c:v>
                </c:pt>
                <c:pt idx="1">
                  <c:v>43254</c:v>
                </c:pt>
                <c:pt idx="2">
                  <c:v>43261</c:v>
                </c:pt>
                <c:pt idx="3">
                  <c:v>43268</c:v>
                </c:pt>
                <c:pt idx="4">
                  <c:v>43275</c:v>
                </c:pt>
                <c:pt idx="5">
                  <c:v>43282</c:v>
                </c:pt>
                <c:pt idx="6">
                  <c:v>43289</c:v>
                </c:pt>
                <c:pt idx="7">
                  <c:v>43296</c:v>
                </c:pt>
                <c:pt idx="8">
                  <c:v>43303</c:v>
                </c:pt>
                <c:pt idx="9">
                  <c:v>43310</c:v>
                </c:pt>
                <c:pt idx="10">
                  <c:v>43317</c:v>
                </c:pt>
                <c:pt idx="11">
                  <c:v>43324</c:v>
                </c:pt>
              </c:numCache>
            </c:numRef>
          </c:xVal>
          <c:yVal>
            <c:numRef>
              <c:f>'Irrigation Load Peak Impact'!$B$5:$M$5</c:f>
              <c:numCache>
                <c:formatCode>0</c:formatCode>
                <c:ptCount val="12"/>
                <c:pt idx="0">
                  <c:v>3.6744191848715841</c:v>
                </c:pt>
                <c:pt idx="1">
                  <c:v>3.8372451318827165</c:v>
                </c:pt>
                <c:pt idx="2">
                  <c:v>4.2533996064089949</c:v>
                </c:pt>
                <c:pt idx="3">
                  <c:v>4.4796560576690272</c:v>
                </c:pt>
                <c:pt idx="4">
                  <c:v>4.4145728976022278</c:v>
                </c:pt>
                <c:pt idx="5">
                  <c:v>4.4720564677548102</c:v>
                </c:pt>
                <c:pt idx="6">
                  <c:v>4.5519584893796505</c:v>
                </c:pt>
                <c:pt idx="7">
                  <c:v>4.8025314881695733</c:v>
                </c:pt>
                <c:pt idx="8">
                  <c:v>4.7646094587438483</c:v>
                </c:pt>
                <c:pt idx="9">
                  <c:v>5.3842378666458011</c:v>
                </c:pt>
                <c:pt idx="10">
                  <c:v>5.0010871639119303</c:v>
                </c:pt>
                <c:pt idx="11">
                  <c:v>4.6542056016262263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D4-4761-8DAE-4C7DA1A04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850888"/>
        <c:axId val="452854416"/>
      </c:scatterChart>
      <c:valAx>
        <c:axId val="452850888"/>
        <c:scaling>
          <c:orientation val="minMax"/>
          <c:min val="4324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7433968463865683"/>
              <c:y val="0.95350140865419342"/>
            </c:manualLayout>
          </c:layout>
          <c:overlay val="0"/>
        </c:title>
        <c:numFmt formatCode="m/d;@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  <a:cs typeface="Times New Roman" pitchFamily="18" charset="0"/>
              </a:defRPr>
            </a:pPr>
            <a:endParaRPr lang="en-US"/>
          </a:p>
        </c:txPr>
        <c:crossAx val="452854416"/>
        <c:crosses val="autoZero"/>
        <c:crossBetween val="midCat"/>
        <c:majorUnit val="7"/>
      </c:valAx>
      <c:valAx>
        <c:axId val="452854416"/>
        <c:scaling>
          <c:orientation val="minMax"/>
          <c:max val="14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MegaWatts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  <a:cs typeface="Times New Roman" pitchFamily="18" charset="0"/>
              </a:defRPr>
            </a:pPr>
            <a:endParaRPr lang="en-US"/>
          </a:p>
        </c:txPr>
        <c:crossAx val="452850888"/>
        <c:crossesAt val="42511"/>
        <c:crossBetween val="midCat"/>
      </c:valAx>
    </c:plotArea>
    <c:legend>
      <c:legendPos val="r"/>
      <c:layout>
        <c:manualLayout>
          <c:xMode val="edge"/>
          <c:yMode val="edge"/>
          <c:x val="0.81379900756011714"/>
          <c:y val="0.350028449194071"/>
          <c:w val="0.18620099243988342"/>
          <c:h val="0.2784263067433450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8</xdr:row>
      <xdr:rowOff>47625</xdr:rowOff>
    </xdr:from>
    <xdr:to>
      <xdr:col>13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8E3EF0-748E-477F-9D8F-8D1D21C31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AB66-50A1-4FD3-88C3-F3064CA21CF0}">
  <sheetPr>
    <pageSetUpPr fitToPage="1"/>
  </sheetPr>
  <dimension ref="A1:EP50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R51" sqref="AR51"/>
    </sheetView>
  </sheetViews>
  <sheetFormatPr defaultRowHeight="15" outlineLevelRow="1" outlineLevelCol="1"/>
  <cols>
    <col min="1" max="1" width="4" customWidth="1"/>
    <col min="2" max="2" width="40.42578125" customWidth="1"/>
    <col min="3" max="3" width="15" bestFit="1" customWidth="1"/>
    <col min="4" max="7" width="16.140625" hidden="1" customWidth="1" outlineLevel="1"/>
    <col min="8" max="15" width="13.28515625" hidden="1" customWidth="1" outlineLevel="1"/>
    <col min="16" max="16" width="17.7109375" bestFit="1" customWidth="1" collapsed="1"/>
    <col min="17" max="17" width="1.42578125" customWidth="1"/>
    <col min="18" max="29" width="13.28515625" hidden="1" customWidth="1" outlineLevel="1"/>
    <col min="30" max="30" width="18.140625" bestFit="1" customWidth="1" collapsed="1"/>
    <col min="31" max="31" width="1.42578125" customWidth="1"/>
    <col min="32" max="43" width="13.28515625" hidden="1" customWidth="1" outlineLevel="1"/>
    <col min="44" max="44" width="17.7109375" bestFit="1" customWidth="1" collapsed="1"/>
    <col min="45" max="45" width="1.42578125" customWidth="1"/>
    <col min="46" max="57" width="13.28515625" hidden="1" customWidth="1" outlineLevel="1"/>
    <col min="58" max="58" width="18.140625" bestFit="1" customWidth="1" collapsed="1"/>
    <col min="59" max="59" width="1.42578125" customWidth="1"/>
    <col min="60" max="68" width="16.140625" hidden="1" customWidth="1" outlineLevel="1"/>
    <col min="69" max="71" width="13.28515625" hidden="1" customWidth="1" outlineLevel="1"/>
    <col min="72" max="72" width="18.140625" bestFit="1" customWidth="1" collapsed="1"/>
    <col min="73" max="73" width="1.42578125" customWidth="1"/>
    <col min="74" max="85" width="13.85546875" hidden="1" customWidth="1" outlineLevel="1"/>
    <col min="86" max="86" width="18.140625" bestFit="1" customWidth="1" collapsed="1"/>
    <col min="87" max="87" width="1.42578125" customWidth="1"/>
    <col min="88" max="99" width="13.28515625" hidden="1" customWidth="1" outlineLevel="1"/>
    <col min="100" max="100" width="18.140625" bestFit="1" customWidth="1" collapsed="1"/>
    <col min="101" max="101" width="1.42578125" customWidth="1"/>
    <col min="102" max="113" width="13.28515625" hidden="1" customWidth="1" outlineLevel="1"/>
    <col min="114" max="114" width="18.140625" bestFit="1" customWidth="1" collapsed="1"/>
    <col min="115" max="115" width="1.42578125" customWidth="1"/>
    <col min="116" max="127" width="13.28515625" hidden="1" customWidth="1" outlineLevel="1"/>
    <col min="128" max="128" width="18.140625" bestFit="1" customWidth="1" collapsed="1"/>
    <col min="129" max="129" width="1.42578125" customWidth="1"/>
    <col min="130" max="141" width="13.28515625" hidden="1" customWidth="1" outlineLevel="1"/>
    <col min="142" max="142" width="14" bestFit="1" customWidth="1" collapsed="1"/>
    <col min="143" max="143" width="1.42578125" customWidth="1"/>
    <col min="144" max="144" width="14" bestFit="1" customWidth="1"/>
    <col min="145" max="145" width="12.85546875" bestFit="1" customWidth="1"/>
    <col min="146" max="146" width="14" bestFit="1" customWidth="1"/>
  </cols>
  <sheetData>
    <row r="1" spans="1:146">
      <c r="D1" s="111" t="s">
        <v>0</v>
      </c>
      <c r="E1" s="111" t="s">
        <v>0</v>
      </c>
      <c r="F1" s="111" t="s">
        <v>0</v>
      </c>
      <c r="G1" s="111" t="s">
        <v>0</v>
      </c>
      <c r="H1" s="111" t="s">
        <v>0</v>
      </c>
      <c r="I1" s="111" t="s">
        <v>0</v>
      </c>
      <c r="J1" s="111" t="s">
        <v>0</v>
      </c>
      <c r="K1" s="111" t="s">
        <v>0</v>
      </c>
      <c r="L1" s="111" t="s">
        <v>0</v>
      </c>
      <c r="M1" s="111" t="s">
        <v>0</v>
      </c>
      <c r="N1" s="111" t="s">
        <v>0</v>
      </c>
      <c r="O1" s="111" t="s">
        <v>0</v>
      </c>
      <c r="R1" s="111" t="s">
        <v>0</v>
      </c>
      <c r="S1" s="111" t="s">
        <v>0</v>
      </c>
      <c r="T1" s="111" t="s">
        <v>0</v>
      </c>
      <c r="U1" s="111" t="s">
        <v>0</v>
      </c>
      <c r="V1" s="111" t="s">
        <v>0</v>
      </c>
      <c r="W1" s="111" t="s">
        <v>0</v>
      </c>
      <c r="X1" s="111" t="s">
        <v>0</v>
      </c>
      <c r="Y1" s="111" t="s">
        <v>0</v>
      </c>
      <c r="Z1" s="112" t="s">
        <v>0</v>
      </c>
      <c r="AA1" s="112" t="s">
        <v>0</v>
      </c>
      <c r="AB1" s="112" t="s">
        <v>0</v>
      </c>
      <c r="AC1" s="112" t="s">
        <v>0</v>
      </c>
      <c r="AD1" s="113">
        <f>AD5-P5</f>
        <v>158941.80999999493</v>
      </c>
      <c r="AE1" s="114"/>
      <c r="AF1" s="112" t="s">
        <v>0</v>
      </c>
      <c r="AG1" s="112" t="s">
        <v>0</v>
      </c>
      <c r="AH1" s="112" t="s">
        <v>0</v>
      </c>
      <c r="AI1" s="112" t="s">
        <v>0</v>
      </c>
      <c r="AJ1" s="112" t="s">
        <v>0</v>
      </c>
      <c r="AK1" s="112" t="s">
        <v>0</v>
      </c>
      <c r="AL1" s="112" t="s">
        <v>0</v>
      </c>
      <c r="AM1" s="112" t="s">
        <v>0</v>
      </c>
      <c r="AN1" s="112" t="s">
        <v>0</v>
      </c>
      <c r="AO1" s="112" t="s">
        <v>0</v>
      </c>
      <c r="AP1" s="112" t="s">
        <v>0</v>
      </c>
      <c r="AQ1" s="112" t="s">
        <v>0</v>
      </c>
      <c r="AR1" s="113">
        <f>AR5-AD5</f>
        <v>3307662.950000003</v>
      </c>
      <c r="AS1" s="114"/>
      <c r="AT1" s="112" t="s">
        <v>0</v>
      </c>
      <c r="AU1" s="112" t="s">
        <v>0</v>
      </c>
      <c r="AV1" s="112" t="s">
        <v>0</v>
      </c>
      <c r="AW1" s="112" t="s">
        <v>0</v>
      </c>
      <c r="AX1" s="112" t="s">
        <v>0</v>
      </c>
      <c r="AY1" s="112" t="s">
        <v>0</v>
      </c>
      <c r="AZ1" s="112" t="s">
        <v>0</v>
      </c>
      <c r="BA1" s="112" t="s">
        <v>0</v>
      </c>
      <c r="BB1" s="112" t="s">
        <v>0</v>
      </c>
      <c r="BC1" s="112" t="s">
        <v>0</v>
      </c>
      <c r="BD1" s="112" t="s">
        <v>0</v>
      </c>
      <c r="BE1" s="112" t="s">
        <v>0</v>
      </c>
      <c r="BF1" s="113">
        <f>BF5-AR5</f>
        <v>19590785.680000007</v>
      </c>
      <c r="BG1" s="114"/>
      <c r="BH1" s="112" t="s">
        <v>0</v>
      </c>
      <c r="BI1" s="112" t="s">
        <v>0</v>
      </c>
      <c r="BJ1" s="112" t="s">
        <v>0</v>
      </c>
      <c r="BK1" s="112" t="s">
        <v>0</v>
      </c>
      <c r="BL1" s="112" t="s">
        <v>0</v>
      </c>
      <c r="BM1" s="112" t="s">
        <v>0</v>
      </c>
      <c r="BN1" s="112" t="s">
        <v>0</v>
      </c>
      <c r="BO1" s="112" t="s">
        <v>0</v>
      </c>
      <c r="BP1" s="112" t="s">
        <v>0</v>
      </c>
      <c r="BQ1" s="115" t="s">
        <v>1</v>
      </c>
      <c r="BR1" s="115" t="s">
        <v>1</v>
      </c>
      <c r="BS1" s="115" t="s">
        <v>1</v>
      </c>
      <c r="BT1" s="113">
        <f>BT5-BF5</f>
        <v>632525.15000000596</v>
      </c>
      <c r="BU1" s="114"/>
      <c r="BV1" s="115" t="s">
        <v>1</v>
      </c>
      <c r="BW1" s="115" t="s">
        <v>1</v>
      </c>
      <c r="BX1" s="115" t="s">
        <v>1</v>
      </c>
      <c r="BY1" s="115" t="s">
        <v>1</v>
      </c>
      <c r="BZ1" s="115" t="s">
        <v>1</v>
      </c>
      <c r="CA1" s="115" t="s">
        <v>1</v>
      </c>
      <c r="CB1" s="115" t="s">
        <v>1</v>
      </c>
      <c r="CC1" s="115" t="s">
        <v>1</v>
      </c>
      <c r="CD1" s="115" t="s">
        <v>1</v>
      </c>
      <c r="CE1" s="115" t="s">
        <v>1</v>
      </c>
      <c r="CF1" s="115" t="s">
        <v>1</v>
      </c>
      <c r="CG1" s="115" t="s">
        <v>1</v>
      </c>
      <c r="CH1" s="113">
        <f>CH5-BT5</f>
        <v>20436046.61999999</v>
      </c>
      <c r="CI1" s="114"/>
      <c r="CJ1" s="115" t="s">
        <v>1</v>
      </c>
      <c r="CK1" s="115" t="s">
        <v>1</v>
      </c>
      <c r="CL1" s="115" t="s">
        <v>1</v>
      </c>
      <c r="CM1" s="115" t="s">
        <v>1</v>
      </c>
      <c r="CN1" s="115" t="s">
        <v>1</v>
      </c>
      <c r="CO1" s="115" t="s">
        <v>1</v>
      </c>
      <c r="CP1" s="115" t="s">
        <v>1</v>
      </c>
      <c r="CQ1" s="115" t="s">
        <v>1</v>
      </c>
      <c r="CR1" s="115" t="s">
        <v>1</v>
      </c>
      <c r="CS1" s="115" t="s">
        <v>1</v>
      </c>
      <c r="CT1" s="115" t="s">
        <v>1</v>
      </c>
      <c r="CU1" s="115" t="s">
        <v>1</v>
      </c>
      <c r="CV1" s="113">
        <f>CV5-CH5</f>
        <v>-2139177</v>
      </c>
      <c r="CW1" s="114"/>
      <c r="CX1" s="115" t="s">
        <v>1</v>
      </c>
      <c r="CY1" s="115" t="s">
        <v>1</v>
      </c>
      <c r="CZ1" s="115" t="s">
        <v>1</v>
      </c>
      <c r="DA1" s="115" t="s">
        <v>1</v>
      </c>
      <c r="DB1" s="115" t="s">
        <v>1</v>
      </c>
      <c r="DC1" s="115" t="s">
        <v>1</v>
      </c>
      <c r="DD1" s="115" t="s">
        <v>1</v>
      </c>
      <c r="DE1" s="115" t="s">
        <v>1</v>
      </c>
      <c r="DF1" s="115" t="s">
        <v>1</v>
      </c>
      <c r="DG1" s="115" t="s">
        <v>1</v>
      </c>
      <c r="DH1" s="115" t="s">
        <v>1</v>
      </c>
      <c r="DI1" s="115" t="s">
        <v>1</v>
      </c>
      <c r="DJ1" s="113">
        <f>DJ5-CV5</f>
        <v>0</v>
      </c>
      <c r="DK1" s="114"/>
      <c r="DL1" s="115" t="s">
        <v>1</v>
      </c>
      <c r="DM1" s="115" t="s">
        <v>1</v>
      </c>
      <c r="DN1" s="115" t="s">
        <v>1</v>
      </c>
      <c r="DO1" s="115" t="s">
        <v>1</v>
      </c>
      <c r="DP1" s="115" t="s">
        <v>1</v>
      </c>
      <c r="DQ1" s="115" t="s">
        <v>1</v>
      </c>
      <c r="DR1" s="115" t="s">
        <v>1</v>
      </c>
      <c r="DS1" s="115" t="s">
        <v>1</v>
      </c>
      <c r="DT1" s="115" t="s">
        <v>1</v>
      </c>
      <c r="DU1" s="115" t="s">
        <v>1</v>
      </c>
      <c r="DV1" s="115" t="s">
        <v>1</v>
      </c>
      <c r="DW1" s="115" t="s">
        <v>1</v>
      </c>
      <c r="DX1" s="113">
        <f>DX5-DJ5</f>
        <v>0</v>
      </c>
      <c r="DY1" s="114"/>
      <c r="DZ1" s="115" t="s">
        <v>1</v>
      </c>
      <c r="EA1" s="115" t="s">
        <v>1</v>
      </c>
      <c r="EB1" s="115" t="s">
        <v>1</v>
      </c>
      <c r="EC1" s="115" t="s">
        <v>1</v>
      </c>
      <c r="ED1" s="115" t="s">
        <v>1</v>
      </c>
      <c r="EE1" s="115" t="s">
        <v>1</v>
      </c>
      <c r="EF1" s="115" t="s">
        <v>1</v>
      </c>
      <c r="EG1" s="115" t="s">
        <v>1</v>
      </c>
      <c r="EH1" s="115" t="s">
        <v>1</v>
      </c>
      <c r="EI1" s="115" t="s">
        <v>1</v>
      </c>
      <c r="EJ1" s="115" t="s">
        <v>1</v>
      </c>
      <c r="EK1" s="115" t="s">
        <v>1</v>
      </c>
      <c r="EL1" s="113">
        <f>EL5-DX5</f>
        <v>0</v>
      </c>
    </row>
    <row r="2" spans="1:146" ht="18.75">
      <c r="B2" s="116" t="s">
        <v>124</v>
      </c>
      <c r="C2" s="117">
        <v>2020</v>
      </c>
      <c r="D2" s="118">
        <v>2021</v>
      </c>
      <c r="E2" s="118">
        <f t="shared" ref="E2:P2" si="0">D2</f>
        <v>2021</v>
      </c>
      <c r="F2" s="118">
        <f t="shared" si="0"/>
        <v>2021</v>
      </c>
      <c r="G2" s="118">
        <f t="shared" si="0"/>
        <v>2021</v>
      </c>
      <c r="H2" s="118">
        <f t="shared" si="0"/>
        <v>2021</v>
      </c>
      <c r="I2" s="118">
        <f t="shared" si="0"/>
        <v>2021</v>
      </c>
      <c r="J2" s="118">
        <f t="shared" si="0"/>
        <v>2021</v>
      </c>
      <c r="K2" s="118">
        <f t="shared" si="0"/>
        <v>2021</v>
      </c>
      <c r="L2" s="118">
        <f t="shared" si="0"/>
        <v>2021</v>
      </c>
      <c r="M2" s="118">
        <f t="shared" si="0"/>
        <v>2021</v>
      </c>
      <c r="N2" s="118">
        <f t="shared" si="0"/>
        <v>2021</v>
      </c>
      <c r="O2" s="118">
        <f t="shared" si="0"/>
        <v>2021</v>
      </c>
      <c r="P2" s="117">
        <f t="shared" si="0"/>
        <v>2021</v>
      </c>
      <c r="R2" s="118">
        <f>P2+1</f>
        <v>2022</v>
      </c>
      <c r="S2" s="118">
        <f t="shared" ref="S2:AD2" si="1">R2</f>
        <v>2022</v>
      </c>
      <c r="T2" s="118">
        <f t="shared" si="1"/>
        <v>2022</v>
      </c>
      <c r="U2" s="118">
        <f t="shared" si="1"/>
        <v>2022</v>
      </c>
      <c r="V2" s="118">
        <f t="shared" si="1"/>
        <v>2022</v>
      </c>
      <c r="W2" s="118">
        <f t="shared" si="1"/>
        <v>2022</v>
      </c>
      <c r="X2" s="118">
        <f t="shared" si="1"/>
        <v>2022</v>
      </c>
      <c r="Y2" s="118">
        <f t="shared" si="1"/>
        <v>2022</v>
      </c>
      <c r="Z2" s="119">
        <f t="shared" si="1"/>
        <v>2022</v>
      </c>
      <c r="AA2" s="119">
        <f t="shared" si="1"/>
        <v>2022</v>
      </c>
      <c r="AB2" s="119">
        <f t="shared" si="1"/>
        <v>2022</v>
      </c>
      <c r="AC2" s="119">
        <f t="shared" si="1"/>
        <v>2022</v>
      </c>
      <c r="AD2" s="117">
        <f t="shared" si="1"/>
        <v>2022</v>
      </c>
      <c r="AF2" s="119">
        <f>AD2+1</f>
        <v>2023</v>
      </c>
      <c r="AG2" s="119">
        <f t="shared" ref="AG2:AR2" si="2">AF2</f>
        <v>2023</v>
      </c>
      <c r="AH2" s="119">
        <f t="shared" si="2"/>
        <v>2023</v>
      </c>
      <c r="AI2" s="119">
        <f t="shared" si="2"/>
        <v>2023</v>
      </c>
      <c r="AJ2" s="119">
        <f t="shared" si="2"/>
        <v>2023</v>
      </c>
      <c r="AK2" s="119">
        <f t="shared" si="2"/>
        <v>2023</v>
      </c>
      <c r="AL2" s="119">
        <f t="shared" si="2"/>
        <v>2023</v>
      </c>
      <c r="AM2" s="119">
        <f t="shared" si="2"/>
        <v>2023</v>
      </c>
      <c r="AN2" s="119">
        <f t="shared" si="2"/>
        <v>2023</v>
      </c>
      <c r="AO2" s="119">
        <f t="shared" si="2"/>
        <v>2023</v>
      </c>
      <c r="AP2" s="119">
        <f t="shared" si="2"/>
        <v>2023</v>
      </c>
      <c r="AQ2" s="119">
        <f t="shared" si="2"/>
        <v>2023</v>
      </c>
      <c r="AR2" s="117">
        <f t="shared" si="2"/>
        <v>2023</v>
      </c>
      <c r="AT2" s="119">
        <f>AR2+1</f>
        <v>2024</v>
      </c>
      <c r="AU2" s="119">
        <f t="shared" ref="AU2:BF2" si="3">AT2</f>
        <v>2024</v>
      </c>
      <c r="AV2" s="119">
        <f t="shared" si="3"/>
        <v>2024</v>
      </c>
      <c r="AW2" s="118">
        <f t="shared" si="3"/>
        <v>2024</v>
      </c>
      <c r="AX2" s="118">
        <f t="shared" si="3"/>
        <v>2024</v>
      </c>
      <c r="AY2" s="118">
        <f t="shared" si="3"/>
        <v>2024</v>
      </c>
      <c r="AZ2" s="118">
        <f t="shared" si="3"/>
        <v>2024</v>
      </c>
      <c r="BA2" s="118">
        <f t="shared" si="3"/>
        <v>2024</v>
      </c>
      <c r="BB2" s="118">
        <f t="shared" si="3"/>
        <v>2024</v>
      </c>
      <c r="BC2" s="118">
        <f t="shared" si="3"/>
        <v>2024</v>
      </c>
      <c r="BD2" s="118">
        <f t="shared" si="3"/>
        <v>2024</v>
      </c>
      <c r="BE2" s="118">
        <f t="shared" si="3"/>
        <v>2024</v>
      </c>
      <c r="BF2" s="117">
        <f t="shared" si="3"/>
        <v>2024</v>
      </c>
      <c r="BH2" s="119">
        <f>BF2+1</f>
        <v>2025</v>
      </c>
      <c r="BI2" s="119">
        <f t="shared" ref="BI2:BT2" si="4">BH2</f>
        <v>2025</v>
      </c>
      <c r="BJ2" s="119">
        <f t="shared" si="4"/>
        <v>2025</v>
      </c>
      <c r="BK2" s="119">
        <f t="shared" si="4"/>
        <v>2025</v>
      </c>
      <c r="BL2" s="119">
        <f t="shared" si="4"/>
        <v>2025</v>
      </c>
      <c r="BM2" s="118">
        <f t="shared" si="4"/>
        <v>2025</v>
      </c>
      <c r="BN2" s="118">
        <f t="shared" si="4"/>
        <v>2025</v>
      </c>
      <c r="BO2" s="118">
        <f t="shared" si="4"/>
        <v>2025</v>
      </c>
      <c r="BP2" s="118">
        <f t="shared" si="4"/>
        <v>2025</v>
      </c>
      <c r="BQ2" s="120">
        <f t="shared" si="4"/>
        <v>2025</v>
      </c>
      <c r="BR2" s="120">
        <f t="shared" si="4"/>
        <v>2025</v>
      </c>
      <c r="BS2" s="120">
        <f t="shared" si="4"/>
        <v>2025</v>
      </c>
      <c r="BT2" s="117">
        <f t="shared" si="4"/>
        <v>2025</v>
      </c>
      <c r="BV2" s="120">
        <f>BT2+1</f>
        <v>2026</v>
      </c>
      <c r="BW2" s="120">
        <f t="shared" ref="BW2:CH2" si="5">BV2</f>
        <v>2026</v>
      </c>
      <c r="BX2" s="120">
        <f t="shared" si="5"/>
        <v>2026</v>
      </c>
      <c r="BY2" s="120">
        <f t="shared" si="5"/>
        <v>2026</v>
      </c>
      <c r="BZ2" s="120">
        <f t="shared" si="5"/>
        <v>2026</v>
      </c>
      <c r="CA2" s="120">
        <f t="shared" si="5"/>
        <v>2026</v>
      </c>
      <c r="CB2" s="120">
        <f t="shared" si="5"/>
        <v>2026</v>
      </c>
      <c r="CC2" s="120">
        <f t="shared" si="5"/>
        <v>2026</v>
      </c>
      <c r="CD2" s="120">
        <f t="shared" si="5"/>
        <v>2026</v>
      </c>
      <c r="CE2" s="120">
        <f t="shared" si="5"/>
        <v>2026</v>
      </c>
      <c r="CF2" s="120">
        <f t="shared" si="5"/>
        <v>2026</v>
      </c>
      <c r="CG2" s="120">
        <f t="shared" si="5"/>
        <v>2026</v>
      </c>
      <c r="CH2" s="117">
        <f t="shared" si="5"/>
        <v>2026</v>
      </c>
      <c r="CJ2" s="120">
        <f>CH2+1</f>
        <v>2027</v>
      </c>
      <c r="CK2" s="120">
        <f t="shared" ref="CK2:CV2" si="6">CJ2</f>
        <v>2027</v>
      </c>
      <c r="CL2" s="120">
        <f t="shared" si="6"/>
        <v>2027</v>
      </c>
      <c r="CM2" s="120">
        <f t="shared" si="6"/>
        <v>2027</v>
      </c>
      <c r="CN2" s="120">
        <f t="shared" si="6"/>
        <v>2027</v>
      </c>
      <c r="CO2" s="120">
        <f t="shared" si="6"/>
        <v>2027</v>
      </c>
      <c r="CP2" s="120">
        <f t="shared" si="6"/>
        <v>2027</v>
      </c>
      <c r="CQ2" s="120">
        <f t="shared" si="6"/>
        <v>2027</v>
      </c>
      <c r="CR2" s="120">
        <f t="shared" si="6"/>
        <v>2027</v>
      </c>
      <c r="CS2" s="120">
        <f t="shared" si="6"/>
        <v>2027</v>
      </c>
      <c r="CT2" s="120">
        <f t="shared" si="6"/>
        <v>2027</v>
      </c>
      <c r="CU2" s="120">
        <f t="shared" si="6"/>
        <v>2027</v>
      </c>
      <c r="CV2" s="117">
        <f t="shared" si="6"/>
        <v>2027</v>
      </c>
      <c r="CX2" s="120">
        <f>CV2+1</f>
        <v>2028</v>
      </c>
      <c r="CY2" s="120">
        <f t="shared" ref="CY2:DJ2" si="7">CX2</f>
        <v>2028</v>
      </c>
      <c r="CZ2" s="120">
        <f t="shared" si="7"/>
        <v>2028</v>
      </c>
      <c r="DA2" s="120">
        <f t="shared" si="7"/>
        <v>2028</v>
      </c>
      <c r="DB2" s="120">
        <f t="shared" si="7"/>
        <v>2028</v>
      </c>
      <c r="DC2" s="120">
        <f t="shared" si="7"/>
        <v>2028</v>
      </c>
      <c r="DD2" s="120">
        <f t="shared" si="7"/>
        <v>2028</v>
      </c>
      <c r="DE2" s="120">
        <f t="shared" si="7"/>
        <v>2028</v>
      </c>
      <c r="DF2" s="120">
        <f t="shared" si="7"/>
        <v>2028</v>
      </c>
      <c r="DG2" s="120">
        <f t="shared" si="7"/>
        <v>2028</v>
      </c>
      <c r="DH2" s="120">
        <f t="shared" si="7"/>
        <v>2028</v>
      </c>
      <c r="DI2" s="120">
        <f t="shared" si="7"/>
        <v>2028</v>
      </c>
      <c r="DJ2" s="117">
        <f t="shared" si="7"/>
        <v>2028</v>
      </c>
      <c r="DL2" s="120">
        <f>DJ2+1</f>
        <v>2029</v>
      </c>
      <c r="DM2" s="120">
        <f t="shared" ref="DM2:DX2" si="8">DL2</f>
        <v>2029</v>
      </c>
      <c r="DN2" s="120">
        <f t="shared" si="8"/>
        <v>2029</v>
      </c>
      <c r="DO2" s="120">
        <f t="shared" si="8"/>
        <v>2029</v>
      </c>
      <c r="DP2" s="120">
        <f t="shared" si="8"/>
        <v>2029</v>
      </c>
      <c r="DQ2" s="120">
        <f t="shared" si="8"/>
        <v>2029</v>
      </c>
      <c r="DR2" s="120">
        <f t="shared" si="8"/>
        <v>2029</v>
      </c>
      <c r="DS2" s="120">
        <f t="shared" si="8"/>
        <v>2029</v>
      </c>
      <c r="DT2" s="120">
        <f t="shared" si="8"/>
        <v>2029</v>
      </c>
      <c r="DU2" s="120">
        <f t="shared" si="8"/>
        <v>2029</v>
      </c>
      <c r="DV2" s="120">
        <f t="shared" si="8"/>
        <v>2029</v>
      </c>
      <c r="DW2" s="120">
        <f t="shared" si="8"/>
        <v>2029</v>
      </c>
      <c r="DX2" s="117">
        <f t="shared" si="8"/>
        <v>2029</v>
      </c>
      <c r="DZ2" s="120">
        <f>DX2+1</f>
        <v>2030</v>
      </c>
      <c r="EA2" s="120">
        <f t="shared" ref="EA2:EL2" si="9">DZ2</f>
        <v>2030</v>
      </c>
      <c r="EB2" s="120">
        <f t="shared" si="9"/>
        <v>2030</v>
      </c>
      <c r="EC2" s="120">
        <f t="shared" si="9"/>
        <v>2030</v>
      </c>
      <c r="ED2" s="120">
        <f t="shared" si="9"/>
        <v>2030</v>
      </c>
      <c r="EE2" s="120">
        <f t="shared" si="9"/>
        <v>2030</v>
      </c>
      <c r="EF2" s="120">
        <f t="shared" si="9"/>
        <v>2030</v>
      </c>
      <c r="EG2" s="120">
        <f t="shared" si="9"/>
        <v>2030</v>
      </c>
      <c r="EH2" s="120">
        <f t="shared" si="9"/>
        <v>2030</v>
      </c>
      <c r="EI2" s="120">
        <f t="shared" si="9"/>
        <v>2030</v>
      </c>
      <c r="EJ2" s="120">
        <f t="shared" si="9"/>
        <v>2030</v>
      </c>
      <c r="EK2" s="120">
        <f t="shared" si="9"/>
        <v>2030</v>
      </c>
      <c r="EL2" s="117">
        <f t="shared" si="9"/>
        <v>2030</v>
      </c>
    </row>
    <row r="3" spans="1:146">
      <c r="C3" s="121" t="s">
        <v>2</v>
      </c>
      <c r="D3" s="118">
        <v>1</v>
      </c>
      <c r="E3" s="118">
        <v>2</v>
      </c>
      <c r="F3" s="118">
        <v>3</v>
      </c>
      <c r="G3" s="118">
        <v>4</v>
      </c>
      <c r="H3" s="118">
        <v>5</v>
      </c>
      <c r="I3" s="118">
        <v>6</v>
      </c>
      <c r="J3" s="118">
        <v>7</v>
      </c>
      <c r="K3" s="118">
        <v>8</v>
      </c>
      <c r="L3" s="118">
        <v>9</v>
      </c>
      <c r="M3" s="118">
        <v>10</v>
      </c>
      <c r="N3" s="118">
        <v>11</v>
      </c>
      <c r="O3" s="118">
        <v>12</v>
      </c>
      <c r="P3" s="121" t="s">
        <v>2</v>
      </c>
      <c r="R3" s="118">
        <v>1</v>
      </c>
      <c r="S3" s="118">
        <v>2</v>
      </c>
      <c r="T3" s="118">
        <v>3</v>
      </c>
      <c r="U3" s="118">
        <v>4</v>
      </c>
      <c r="V3" s="118">
        <v>5</v>
      </c>
      <c r="W3" s="118">
        <v>6</v>
      </c>
      <c r="X3" s="118">
        <v>7</v>
      </c>
      <c r="Y3" s="118">
        <v>8</v>
      </c>
      <c r="Z3" s="119">
        <v>9</v>
      </c>
      <c r="AA3" s="119">
        <v>10</v>
      </c>
      <c r="AB3" s="119">
        <v>11</v>
      </c>
      <c r="AC3" s="119">
        <v>12</v>
      </c>
      <c r="AD3" s="121" t="s">
        <v>2</v>
      </c>
      <c r="AF3" s="119">
        <v>1</v>
      </c>
      <c r="AG3" s="119">
        <v>2</v>
      </c>
      <c r="AH3" s="119">
        <v>3</v>
      </c>
      <c r="AI3" s="119">
        <v>4</v>
      </c>
      <c r="AJ3" s="119">
        <v>5</v>
      </c>
      <c r="AK3" s="119">
        <v>6</v>
      </c>
      <c r="AL3" s="119">
        <v>7</v>
      </c>
      <c r="AM3" s="119">
        <v>8</v>
      </c>
      <c r="AN3" s="119">
        <v>9</v>
      </c>
      <c r="AO3" s="119">
        <v>10</v>
      </c>
      <c r="AP3" s="119">
        <v>11</v>
      </c>
      <c r="AQ3" s="119">
        <v>12</v>
      </c>
      <c r="AR3" s="121" t="s">
        <v>2</v>
      </c>
      <c r="AT3" s="119">
        <v>1</v>
      </c>
      <c r="AU3" s="119">
        <v>2</v>
      </c>
      <c r="AV3" s="119">
        <v>3</v>
      </c>
      <c r="AW3" s="118">
        <v>4</v>
      </c>
      <c r="AX3" s="118">
        <v>5</v>
      </c>
      <c r="AY3" s="118">
        <v>6</v>
      </c>
      <c r="AZ3" s="118">
        <v>7</v>
      </c>
      <c r="BA3" s="118">
        <v>8</v>
      </c>
      <c r="BB3" s="118">
        <v>9</v>
      </c>
      <c r="BC3" s="118">
        <v>10</v>
      </c>
      <c r="BD3" s="118">
        <v>11</v>
      </c>
      <c r="BE3" s="118">
        <v>12</v>
      </c>
      <c r="BF3" s="121" t="s">
        <v>2</v>
      </c>
      <c r="BH3" s="119">
        <v>1</v>
      </c>
      <c r="BI3" s="119">
        <v>2</v>
      </c>
      <c r="BJ3" s="119">
        <v>3</v>
      </c>
      <c r="BK3" s="119">
        <v>4</v>
      </c>
      <c r="BL3" s="119">
        <v>5</v>
      </c>
      <c r="BM3" s="118">
        <v>6</v>
      </c>
      <c r="BN3" s="118">
        <v>7</v>
      </c>
      <c r="BO3" s="118">
        <v>8</v>
      </c>
      <c r="BP3" s="118">
        <v>9</v>
      </c>
      <c r="BQ3" s="120">
        <v>10</v>
      </c>
      <c r="BR3" s="120">
        <v>11</v>
      </c>
      <c r="BS3" s="120">
        <v>12</v>
      </c>
      <c r="BT3" s="121" t="s">
        <v>2</v>
      </c>
      <c r="BV3" s="120">
        <v>1</v>
      </c>
      <c r="BW3" s="120">
        <v>2</v>
      </c>
      <c r="BX3" s="120">
        <v>3</v>
      </c>
      <c r="BY3" s="120">
        <v>4</v>
      </c>
      <c r="BZ3" s="120">
        <v>5</v>
      </c>
      <c r="CA3" s="120">
        <v>6</v>
      </c>
      <c r="CB3" s="120">
        <v>7</v>
      </c>
      <c r="CC3" s="120">
        <v>8</v>
      </c>
      <c r="CD3" s="120">
        <v>9</v>
      </c>
      <c r="CE3" s="120">
        <v>10</v>
      </c>
      <c r="CF3" s="120">
        <v>11</v>
      </c>
      <c r="CG3" s="120">
        <v>12</v>
      </c>
      <c r="CH3" s="121" t="s">
        <v>2</v>
      </c>
      <c r="CJ3" s="120">
        <v>1</v>
      </c>
      <c r="CK3" s="120">
        <v>2</v>
      </c>
      <c r="CL3" s="120">
        <v>3</v>
      </c>
      <c r="CM3" s="120">
        <v>4</v>
      </c>
      <c r="CN3" s="120">
        <v>5</v>
      </c>
      <c r="CO3" s="120">
        <v>6</v>
      </c>
      <c r="CP3" s="120">
        <v>7</v>
      </c>
      <c r="CQ3" s="120">
        <v>8</v>
      </c>
      <c r="CR3" s="120">
        <v>9</v>
      </c>
      <c r="CS3" s="120">
        <v>10</v>
      </c>
      <c r="CT3" s="120">
        <v>11</v>
      </c>
      <c r="CU3" s="120">
        <v>12</v>
      </c>
      <c r="CV3" s="121" t="s">
        <v>2</v>
      </c>
      <c r="CX3" s="120">
        <v>1</v>
      </c>
      <c r="CY3" s="120">
        <v>2</v>
      </c>
      <c r="CZ3" s="120">
        <v>3</v>
      </c>
      <c r="DA3" s="120">
        <v>4</v>
      </c>
      <c r="DB3" s="120">
        <v>5</v>
      </c>
      <c r="DC3" s="120">
        <v>6</v>
      </c>
      <c r="DD3" s="120">
        <v>7</v>
      </c>
      <c r="DE3" s="120">
        <v>8</v>
      </c>
      <c r="DF3" s="120">
        <v>9</v>
      </c>
      <c r="DG3" s="120">
        <v>10</v>
      </c>
      <c r="DH3" s="120">
        <v>11</v>
      </c>
      <c r="DI3" s="120">
        <v>12</v>
      </c>
      <c r="DJ3" s="121" t="s">
        <v>2</v>
      </c>
      <c r="DL3" s="120">
        <v>1</v>
      </c>
      <c r="DM3" s="120">
        <v>2</v>
      </c>
      <c r="DN3" s="120">
        <v>3</v>
      </c>
      <c r="DO3" s="120">
        <v>4</v>
      </c>
      <c r="DP3" s="120">
        <v>5</v>
      </c>
      <c r="DQ3" s="120">
        <v>6</v>
      </c>
      <c r="DR3" s="120">
        <v>7</v>
      </c>
      <c r="DS3" s="120">
        <v>8</v>
      </c>
      <c r="DT3" s="120">
        <v>9</v>
      </c>
      <c r="DU3" s="120">
        <v>10</v>
      </c>
      <c r="DV3" s="120">
        <v>11</v>
      </c>
      <c r="DW3" s="120">
        <v>12</v>
      </c>
      <c r="DX3" s="121" t="s">
        <v>2</v>
      </c>
      <c r="DZ3" s="120">
        <v>1</v>
      </c>
      <c r="EA3" s="120">
        <v>2</v>
      </c>
      <c r="EB3" s="120">
        <v>3</v>
      </c>
      <c r="EC3" s="120">
        <v>4</v>
      </c>
      <c r="ED3" s="120">
        <v>5</v>
      </c>
      <c r="EE3" s="120">
        <v>6</v>
      </c>
      <c r="EF3" s="120">
        <v>7</v>
      </c>
      <c r="EG3" s="120">
        <v>8</v>
      </c>
      <c r="EH3" s="120">
        <v>9</v>
      </c>
      <c r="EI3" s="120">
        <v>10</v>
      </c>
      <c r="EJ3" s="120">
        <v>11</v>
      </c>
      <c r="EK3" s="120">
        <v>12</v>
      </c>
      <c r="EL3" s="121" t="s">
        <v>2</v>
      </c>
    </row>
    <row r="4" spans="1:146" ht="18.75">
      <c r="A4" s="116" t="s">
        <v>3</v>
      </c>
      <c r="C4" s="122" t="str">
        <f>"Total "&amp;C2</f>
        <v>Total 2020</v>
      </c>
      <c r="D4" s="123" t="s">
        <v>4</v>
      </c>
      <c r="E4" s="123" t="s">
        <v>5</v>
      </c>
      <c r="F4" s="123" t="s">
        <v>6</v>
      </c>
      <c r="G4" s="123" t="s">
        <v>7</v>
      </c>
      <c r="H4" s="123" t="s">
        <v>8</v>
      </c>
      <c r="I4" s="123"/>
      <c r="J4" s="123" t="s">
        <v>9</v>
      </c>
      <c r="K4" s="123" t="s">
        <v>10</v>
      </c>
      <c r="L4" s="123" t="s">
        <v>11</v>
      </c>
      <c r="M4" s="123" t="s">
        <v>12</v>
      </c>
      <c r="N4" s="123" t="s">
        <v>13</v>
      </c>
      <c r="O4" s="123" t="s">
        <v>14</v>
      </c>
      <c r="P4" s="122" t="str">
        <f>"Total "&amp;D2</f>
        <v>Total 2021</v>
      </c>
      <c r="R4" s="123" t="s">
        <v>4</v>
      </c>
      <c r="S4" s="123" t="s">
        <v>5</v>
      </c>
      <c r="T4" s="123" t="s">
        <v>6</v>
      </c>
      <c r="U4" s="123" t="s">
        <v>7</v>
      </c>
      <c r="V4" s="123" t="s">
        <v>8</v>
      </c>
      <c r="W4" s="123" t="s">
        <v>15</v>
      </c>
      <c r="X4" s="123" t="s">
        <v>9</v>
      </c>
      <c r="Y4" s="123" t="s">
        <v>10</v>
      </c>
      <c r="Z4" s="124" t="s">
        <v>11</v>
      </c>
      <c r="AA4" s="124" t="s">
        <v>12</v>
      </c>
      <c r="AB4" s="124" t="s">
        <v>13</v>
      </c>
      <c r="AC4" s="124" t="s">
        <v>14</v>
      </c>
      <c r="AD4" s="122" t="str">
        <f>"Total "&amp;R2</f>
        <v>Total 2022</v>
      </c>
      <c r="AF4" s="124" t="s">
        <v>4</v>
      </c>
      <c r="AG4" s="124" t="s">
        <v>5</v>
      </c>
      <c r="AH4" s="124" t="s">
        <v>6</v>
      </c>
      <c r="AI4" s="124" t="s">
        <v>7</v>
      </c>
      <c r="AJ4" s="124" t="s">
        <v>8</v>
      </c>
      <c r="AK4" s="124" t="s">
        <v>15</v>
      </c>
      <c r="AL4" s="124" t="s">
        <v>9</v>
      </c>
      <c r="AM4" s="124" t="s">
        <v>10</v>
      </c>
      <c r="AN4" s="124" t="s">
        <v>11</v>
      </c>
      <c r="AO4" s="124" t="s">
        <v>12</v>
      </c>
      <c r="AP4" s="124" t="s">
        <v>13</v>
      </c>
      <c r="AQ4" s="124" t="s">
        <v>14</v>
      </c>
      <c r="AR4" s="122" t="str">
        <f>"Total "&amp;AF2</f>
        <v>Total 2023</v>
      </c>
      <c r="AT4" s="124" t="s">
        <v>4</v>
      </c>
      <c r="AU4" s="124" t="s">
        <v>5</v>
      </c>
      <c r="AV4" s="124" t="s">
        <v>6</v>
      </c>
      <c r="AW4" s="123" t="s">
        <v>7</v>
      </c>
      <c r="AX4" s="123" t="s">
        <v>8</v>
      </c>
      <c r="AY4" s="123" t="s">
        <v>15</v>
      </c>
      <c r="AZ4" s="123" t="s">
        <v>9</v>
      </c>
      <c r="BA4" s="123" t="s">
        <v>10</v>
      </c>
      <c r="BB4" s="123" t="s">
        <v>11</v>
      </c>
      <c r="BC4" s="123" t="s">
        <v>12</v>
      </c>
      <c r="BD4" s="123" t="s">
        <v>13</v>
      </c>
      <c r="BE4" s="123" t="s">
        <v>14</v>
      </c>
      <c r="BF4" s="122" t="str">
        <f>"Total "&amp;AT2</f>
        <v>Total 2024</v>
      </c>
      <c r="BH4" s="124" t="s">
        <v>4</v>
      </c>
      <c r="BI4" s="124" t="s">
        <v>5</v>
      </c>
      <c r="BJ4" s="124" t="s">
        <v>6</v>
      </c>
      <c r="BK4" s="124" t="s">
        <v>7</v>
      </c>
      <c r="BL4" s="124" t="s">
        <v>8</v>
      </c>
      <c r="BM4" s="123" t="s">
        <v>15</v>
      </c>
      <c r="BN4" s="123" t="s">
        <v>9</v>
      </c>
      <c r="BO4" s="123" t="s">
        <v>10</v>
      </c>
      <c r="BP4" s="123" t="s">
        <v>11</v>
      </c>
      <c r="BQ4" s="125" t="s">
        <v>12</v>
      </c>
      <c r="BR4" s="125" t="s">
        <v>13</v>
      </c>
      <c r="BS4" s="125" t="s">
        <v>14</v>
      </c>
      <c r="BT4" s="122" t="str">
        <f>"Total "&amp;BH2</f>
        <v>Total 2025</v>
      </c>
      <c r="BV4" s="125" t="s">
        <v>4</v>
      </c>
      <c r="BW4" s="125" t="s">
        <v>5</v>
      </c>
      <c r="BX4" s="125" t="s">
        <v>6</v>
      </c>
      <c r="BY4" s="125" t="s">
        <v>7</v>
      </c>
      <c r="BZ4" s="125" t="s">
        <v>8</v>
      </c>
      <c r="CA4" s="125" t="s">
        <v>15</v>
      </c>
      <c r="CB4" s="125" t="s">
        <v>9</v>
      </c>
      <c r="CC4" s="125" t="s">
        <v>10</v>
      </c>
      <c r="CD4" s="125" t="s">
        <v>11</v>
      </c>
      <c r="CE4" s="125" t="s">
        <v>12</v>
      </c>
      <c r="CF4" s="125" t="s">
        <v>13</v>
      </c>
      <c r="CG4" s="125" t="s">
        <v>14</v>
      </c>
      <c r="CH4" s="122" t="str">
        <f>"Total "&amp;BV2</f>
        <v>Total 2026</v>
      </c>
      <c r="CJ4" s="125" t="s">
        <v>4</v>
      </c>
      <c r="CK4" s="125" t="s">
        <v>5</v>
      </c>
      <c r="CL4" s="125" t="s">
        <v>6</v>
      </c>
      <c r="CM4" s="125" t="s">
        <v>7</v>
      </c>
      <c r="CN4" s="125" t="s">
        <v>8</v>
      </c>
      <c r="CO4" s="125" t="s">
        <v>15</v>
      </c>
      <c r="CP4" s="125" t="s">
        <v>9</v>
      </c>
      <c r="CQ4" s="125" t="s">
        <v>10</v>
      </c>
      <c r="CR4" s="125" t="s">
        <v>11</v>
      </c>
      <c r="CS4" s="125" t="s">
        <v>12</v>
      </c>
      <c r="CT4" s="125" t="s">
        <v>13</v>
      </c>
      <c r="CU4" s="125" t="s">
        <v>14</v>
      </c>
      <c r="CV4" s="122" t="str">
        <f>"Total "&amp;CJ2</f>
        <v>Total 2027</v>
      </c>
      <c r="CX4" s="125" t="s">
        <v>4</v>
      </c>
      <c r="CY4" s="125" t="s">
        <v>5</v>
      </c>
      <c r="CZ4" s="125" t="s">
        <v>6</v>
      </c>
      <c r="DA4" s="125" t="s">
        <v>7</v>
      </c>
      <c r="DB4" s="125" t="s">
        <v>8</v>
      </c>
      <c r="DC4" s="125" t="s">
        <v>15</v>
      </c>
      <c r="DD4" s="125" t="s">
        <v>9</v>
      </c>
      <c r="DE4" s="125" t="s">
        <v>10</v>
      </c>
      <c r="DF4" s="125" t="s">
        <v>11</v>
      </c>
      <c r="DG4" s="125" t="s">
        <v>12</v>
      </c>
      <c r="DH4" s="125" t="s">
        <v>13</v>
      </c>
      <c r="DI4" s="125" t="s">
        <v>14</v>
      </c>
      <c r="DJ4" s="122" t="str">
        <f>"Total "&amp;CX2</f>
        <v>Total 2028</v>
      </c>
      <c r="DL4" s="125" t="s">
        <v>4</v>
      </c>
      <c r="DM4" s="125" t="s">
        <v>5</v>
      </c>
      <c r="DN4" s="125" t="s">
        <v>6</v>
      </c>
      <c r="DO4" s="125" t="s">
        <v>7</v>
      </c>
      <c r="DP4" s="125" t="s">
        <v>8</v>
      </c>
      <c r="DQ4" s="125" t="s">
        <v>15</v>
      </c>
      <c r="DR4" s="125" t="s">
        <v>9</v>
      </c>
      <c r="DS4" s="125" t="s">
        <v>10</v>
      </c>
      <c r="DT4" s="125" t="s">
        <v>11</v>
      </c>
      <c r="DU4" s="125" t="s">
        <v>12</v>
      </c>
      <c r="DV4" s="125" t="s">
        <v>13</v>
      </c>
      <c r="DW4" s="125" t="s">
        <v>14</v>
      </c>
      <c r="DX4" s="122" t="str">
        <f>"Total "&amp;DL2</f>
        <v>Total 2029</v>
      </c>
      <c r="DZ4" s="125" t="s">
        <v>4</v>
      </c>
      <c r="EA4" s="125" t="s">
        <v>5</v>
      </c>
      <c r="EB4" s="125" t="s">
        <v>6</v>
      </c>
      <c r="EC4" s="125" t="s">
        <v>7</v>
      </c>
      <c r="ED4" s="125" t="s">
        <v>8</v>
      </c>
      <c r="EE4" s="125" t="s">
        <v>15</v>
      </c>
      <c r="EF4" s="125" t="s">
        <v>9</v>
      </c>
      <c r="EG4" s="125" t="s">
        <v>10</v>
      </c>
      <c r="EH4" s="125" t="s">
        <v>11</v>
      </c>
      <c r="EI4" s="125" t="s">
        <v>12</v>
      </c>
      <c r="EJ4" s="125" t="s">
        <v>13</v>
      </c>
      <c r="EK4" s="125" t="s">
        <v>14</v>
      </c>
      <c r="EL4" s="122" t="str">
        <f>"Total "&amp;DZ2</f>
        <v>Total 2030</v>
      </c>
      <c r="EN4" s="125" t="s">
        <v>16</v>
      </c>
    </row>
    <row r="5" spans="1:146">
      <c r="B5" t="s">
        <v>17</v>
      </c>
      <c r="C5" s="126">
        <v>64090326.75</v>
      </c>
      <c r="D5" s="127">
        <v>4451089.03</v>
      </c>
      <c r="E5" s="127">
        <v>3188825.92</v>
      </c>
      <c r="F5" s="127">
        <v>4227846.5</v>
      </c>
      <c r="G5" s="127">
        <v>5194088.03</v>
      </c>
      <c r="H5" s="127">
        <v>4851436.76</v>
      </c>
      <c r="I5" s="127">
        <v>7207971.3600000003</v>
      </c>
      <c r="J5" s="127">
        <v>3949666.87</v>
      </c>
      <c r="K5" s="127">
        <v>6139913.6699999999</v>
      </c>
      <c r="L5" s="127">
        <v>6212417.54</v>
      </c>
      <c r="M5" s="127">
        <v>5138796.4400000004</v>
      </c>
      <c r="N5" s="127">
        <v>5545902.3600000003</v>
      </c>
      <c r="O5" s="127">
        <v>9905260.3100000005</v>
      </c>
      <c r="P5" s="128">
        <f>SUM(D5:O5)</f>
        <v>66013214.789999999</v>
      </c>
      <c r="Q5" s="34"/>
      <c r="R5" s="127">
        <v>3127886.66</v>
      </c>
      <c r="S5" s="127">
        <v>4251331.54</v>
      </c>
      <c r="T5" s="127">
        <v>4409154.09</v>
      </c>
      <c r="U5" s="127">
        <v>4554091.5999999996</v>
      </c>
      <c r="V5" s="127">
        <v>5094736.99</v>
      </c>
      <c r="W5" s="127">
        <v>5712028.5300000003</v>
      </c>
      <c r="X5" s="127">
        <v>4626111.74</v>
      </c>
      <c r="Y5" s="127">
        <v>6163677.8899999997</v>
      </c>
      <c r="Z5" s="127">
        <v>4078108.4</v>
      </c>
      <c r="AA5" s="127">
        <v>6795067.2599999998</v>
      </c>
      <c r="AB5" s="127">
        <v>6723623.8200000003</v>
      </c>
      <c r="AC5" s="127">
        <v>10636338.08</v>
      </c>
      <c r="AD5" s="128">
        <f>SUM(R5:AC5)</f>
        <v>66172156.599999994</v>
      </c>
      <c r="AF5" s="127">
        <v>4095389.3</v>
      </c>
      <c r="AG5" s="127">
        <v>2500372.35</v>
      </c>
      <c r="AH5" s="127">
        <v>5087441.3600000003</v>
      </c>
      <c r="AI5" s="127">
        <v>3656040.64</v>
      </c>
      <c r="AJ5" s="127">
        <v>5619145.2199999997</v>
      </c>
      <c r="AK5" s="127">
        <v>7283179.4800000004</v>
      </c>
      <c r="AL5" s="127">
        <v>4911340.53</v>
      </c>
      <c r="AM5" s="127">
        <v>7916873.3899999997</v>
      </c>
      <c r="AN5" s="127">
        <v>4738006.0199999996</v>
      </c>
      <c r="AO5" s="127">
        <v>9945102.5800000001</v>
      </c>
      <c r="AP5" s="127">
        <v>7338477.2199999997</v>
      </c>
      <c r="AQ5" s="127">
        <v>6388451.46</v>
      </c>
      <c r="AR5" s="128">
        <f>SUM(AF5:AQ5)</f>
        <v>69479819.549999997</v>
      </c>
      <c r="AT5" s="127">
        <v>9894405.3100000005</v>
      </c>
      <c r="AU5" s="127">
        <v>7891139.1699999999</v>
      </c>
      <c r="AV5" s="127">
        <v>7223125.3600000003</v>
      </c>
      <c r="AW5" s="127">
        <v>5604929.9299999997</v>
      </c>
      <c r="AX5" s="127">
        <v>8296823.6200000001</v>
      </c>
      <c r="AY5" s="127">
        <v>4967936.63</v>
      </c>
      <c r="AZ5" s="127">
        <v>7703225.6699999999</v>
      </c>
      <c r="BA5" s="127">
        <v>6459196.8300000001</v>
      </c>
      <c r="BB5" s="127">
        <v>8989926.8300000001</v>
      </c>
      <c r="BC5" s="127">
        <v>7228392.4299999997</v>
      </c>
      <c r="BD5" s="127">
        <v>6102458.6500000004</v>
      </c>
      <c r="BE5" s="127">
        <v>8709044.8000000007</v>
      </c>
      <c r="BF5" s="129">
        <f>SUM(AT5:BE5)</f>
        <v>89070605.230000004</v>
      </c>
      <c r="BH5" s="127">
        <v>5183092.49</v>
      </c>
      <c r="BI5" s="127">
        <v>5941855.4000000004</v>
      </c>
      <c r="BJ5" s="127">
        <v>9478331.5700000003</v>
      </c>
      <c r="BK5" s="127">
        <v>6041898.0999999996</v>
      </c>
      <c r="BL5" s="127">
        <v>5377347.71</v>
      </c>
      <c r="BM5" s="127">
        <v>7344522.0700000003</v>
      </c>
      <c r="BN5" s="127">
        <v>8729153.0699999984</v>
      </c>
      <c r="BO5" s="127">
        <v>7056301.5200000005</v>
      </c>
      <c r="BP5" s="127">
        <v>8494632.450000003</v>
      </c>
      <c r="BQ5" s="34">
        <v>8685332</v>
      </c>
      <c r="BR5" s="34">
        <v>8685332</v>
      </c>
      <c r="BS5" s="34">
        <v>8685332</v>
      </c>
      <c r="BT5" s="129">
        <f>SUM(BH5:BS5)</f>
        <v>89703130.38000001</v>
      </c>
      <c r="BV5" s="34">
        <v>9178264.75</v>
      </c>
      <c r="BW5" s="34">
        <v>9178264.75</v>
      </c>
      <c r="BX5" s="34">
        <v>9178264.75</v>
      </c>
      <c r="BY5" s="34">
        <v>9178264.75</v>
      </c>
      <c r="BZ5" s="34">
        <v>9178264.75</v>
      </c>
      <c r="CA5" s="34">
        <v>9178264.75</v>
      </c>
      <c r="CB5" s="34">
        <v>9178264.75</v>
      </c>
      <c r="CC5" s="34">
        <v>9178264.75</v>
      </c>
      <c r="CD5" s="34">
        <v>9178264.75</v>
      </c>
      <c r="CE5" s="34">
        <v>9178264.75</v>
      </c>
      <c r="CF5" s="34">
        <v>9178264.75</v>
      </c>
      <c r="CG5" s="34">
        <v>9178264.75</v>
      </c>
      <c r="CH5" s="128">
        <f>SUM(BV5:CG5)</f>
        <v>110139177</v>
      </c>
      <c r="CJ5" s="34">
        <v>9000000</v>
      </c>
      <c r="CK5" s="34">
        <v>9000000</v>
      </c>
      <c r="CL5" s="34">
        <v>9000000</v>
      </c>
      <c r="CM5" s="34">
        <v>9000000</v>
      </c>
      <c r="CN5" s="34">
        <v>9000000</v>
      </c>
      <c r="CO5" s="34">
        <v>9000000</v>
      </c>
      <c r="CP5" s="34">
        <v>9000000</v>
      </c>
      <c r="CQ5" s="34">
        <v>9000000</v>
      </c>
      <c r="CR5" s="34">
        <v>9000000</v>
      </c>
      <c r="CS5" s="34">
        <v>9000000</v>
      </c>
      <c r="CT5" s="34">
        <v>9000000</v>
      </c>
      <c r="CU5" s="34">
        <v>9000000</v>
      </c>
      <c r="CV5" s="128">
        <f>SUM(CJ5:CU5)</f>
        <v>108000000</v>
      </c>
      <c r="CX5" s="34">
        <v>9000000</v>
      </c>
      <c r="CY5" s="34">
        <v>9000000</v>
      </c>
      <c r="CZ5" s="34">
        <v>9000000</v>
      </c>
      <c r="DA5" s="34">
        <v>9000000</v>
      </c>
      <c r="DB5" s="34">
        <v>9000000</v>
      </c>
      <c r="DC5" s="34">
        <v>9000000</v>
      </c>
      <c r="DD5" s="34">
        <v>9000000</v>
      </c>
      <c r="DE5" s="34">
        <v>9000000</v>
      </c>
      <c r="DF5" s="34">
        <v>9000000</v>
      </c>
      <c r="DG5" s="34">
        <v>9000000</v>
      </c>
      <c r="DH5" s="34">
        <v>9000000</v>
      </c>
      <c r="DI5" s="34">
        <v>9000000</v>
      </c>
      <c r="DJ5" s="128">
        <f>SUM(CX5:DI5)</f>
        <v>108000000</v>
      </c>
      <c r="DL5" s="34">
        <v>9000000</v>
      </c>
      <c r="DM5" s="34">
        <v>9000000</v>
      </c>
      <c r="DN5" s="34">
        <v>9000000</v>
      </c>
      <c r="DO5" s="34">
        <v>9000000</v>
      </c>
      <c r="DP5" s="34">
        <v>9000000</v>
      </c>
      <c r="DQ5" s="34">
        <v>9000000</v>
      </c>
      <c r="DR5" s="34">
        <v>9000000</v>
      </c>
      <c r="DS5" s="34">
        <v>9000000</v>
      </c>
      <c r="DT5" s="34">
        <v>9000000</v>
      </c>
      <c r="DU5" s="34">
        <v>9000000</v>
      </c>
      <c r="DV5" s="34">
        <v>9000000</v>
      </c>
      <c r="DW5" s="34">
        <v>9000000</v>
      </c>
      <c r="DX5" s="128">
        <f>SUM(DL5:DW5)</f>
        <v>108000000</v>
      </c>
      <c r="DZ5" s="34">
        <v>9000000</v>
      </c>
      <c r="EA5" s="34">
        <v>9000000</v>
      </c>
      <c r="EB5" s="34">
        <v>9000000</v>
      </c>
      <c r="EC5" s="34">
        <v>9000000</v>
      </c>
      <c r="ED5" s="34">
        <v>9000000</v>
      </c>
      <c r="EE5" s="34">
        <v>9000000</v>
      </c>
      <c r="EF5" s="34">
        <v>9000000</v>
      </c>
      <c r="EG5" s="34">
        <v>9000000</v>
      </c>
      <c r="EH5" s="34">
        <v>9000000</v>
      </c>
      <c r="EI5" s="34">
        <v>9000000</v>
      </c>
      <c r="EJ5" s="34">
        <v>9000000</v>
      </c>
      <c r="EK5" s="34">
        <v>9000000</v>
      </c>
      <c r="EL5" s="128">
        <f>SUM(DZ5:EK5)</f>
        <v>108000000</v>
      </c>
      <c r="EN5" s="33">
        <f>P5+AD5+AR5+BF5+BT5+CH5+CV5+DJ5+DX5+EL5</f>
        <v>922578103.54999995</v>
      </c>
    </row>
    <row r="6" spans="1:146">
      <c r="B6" t="s">
        <v>18</v>
      </c>
      <c r="C6" s="126">
        <v>48737866.379999995</v>
      </c>
      <c r="D6" s="127">
        <f>-(132346.95-5654674.73-444.18)</f>
        <v>5522771.96</v>
      </c>
      <c r="E6" s="127">
        <f>-(2619-5067247.18-322.7)</f>
        <v>5064950.88</v>
      </c>
      <c r="F6" s="127">
        <v>4800551.8000000007</v>
      </c>
      <c r="G6" s="127">
        <v>4632457.58</v>
      </c>
      <c r="H6" s="127">
        <v>4692749.2699999996</v>
      </c>
      <c r="I6" s="127">
        <v>6160987.6900000004</v>
      </c>
      <c r="J6" s="127">
        <v>8441180.5099999998</v>
      </c>
      <c r="K6" s="127">
        <v>8255436.4699999997</v>
      </c>
      <c r="L6" s="127">
        <v>7002940.1500000004</v>
      </c>
      <c r="M6" s="127">
        <v>5566956.4500000002</v>
      </c>
      <c r="N6" s="127">
        <v>4918673.5</v>
      </c>
      <c r="O6" s="127">
        <v>5462777.04</v>
      </c>
      <c r="P6" s="128">
        <f>SUM(D6:O6)</f>
        <v>70522433.299999997</v>
      </c>
      <c r="Q6" s="34"/>
      <c r="R6" s="127">
        <f>3019617.97+516.69+2711377.59</f>
        <v>5731512.25</v>
      </c>
      <c r="S6" s="127">
        <f>4927283.41-387.61+1.19+37238.09</f>
        <v>4964135.08</v>
      </c>
      <c r="T6" s="127">
        <f>5288676-24</f>
        <v>5288652</v>
      </c>
      <c r="U6" s="127">
        <f>4710727.91-16604.13</f>
        <v>4694123.78</v>
      </c>
      <c r="V6" s="127">
        <f>4750745.79-13919.2</f>
        <v>4736826.59</v>
      </c>
      <c r="W6" s="127">
        <f>5787577.76-11741.919+0.23</f>
        <v>5775836.0710000005</v>
      </c>
      <c r="X6" s="127">
        <f>8002094.2-11095.19</f>
        <v>7990999.0099999998</v>
      </c>
      <c r="Y6" s="127">
        <f>8719067.68-8070.26</f>
        <v>8710997.4199999999</v>
      </c>
      <c r="Z6" s="127">
        <v>7890655.4299999997</v>
      </c>
      <c r="AA6" s="127">
        <v>5849858.6200000001</v>
      </c>
      <c r="AB6" s="127">
        <v>5285573.28</v>
      </c>
      <c r="AC6" s="127">
        <v>5992364.2999999998</v>
      </c>
      <c r="AD6" s="128">
        <f>SUM(R6:AC6)</f>
        <v>72911533.831</v>
      </c>
      <c r="AF6" s="127">
        <v>6013528.5599999996</v>
      </c>
      <c r="AG6" s="127">
        <v>5702083.4299999997</v>
      </c>
      <c r="AH6" s="127">
        <v>5398931.7300000004</v>
      </c>
      <c r="AI6" s="127">
        <v>5229034.3899999997</v>
      </c>
      <c r="AJ6" s="127">
        <v>4976553.6900000004</v>
      </c>
      <c r="AK6" s="127">
        <v>5608492.5199999996</v>
      </c>
      <c r="AL6" s="127">
        <v>7750393.3200000003</v>
      </c>
      <c r="AM6" s="127">
        <v>8949840.3900000006</v>
      </c>
      <c r="AN6" s="127">
        <v>7969395.29</v>
      </c>
      <c r="AO6" s="127">
        <v>5903540.0800000001</v>
      </c>
      <c r="AP6" s="127">
        <v>5407779.0899999999</v>
      </c>
      <c r="AQ6" s="127">
        <v>6187913.7599999998</v>
      </c>
      <c r="AR6" s="128">
        <f>SUM(AF6:AQ6)</f>
        <v>75097486.25</v>
      </c>
      <c r="AT6" s="127">
        <v>6263213.25</v>
      </c>
      <c r="AU6" s="127">
        <v>5827342.2699999996</v>
      </c>
      <c r="AV6" s="127">
        <v>5559491.7999999998</v>
      </c>
      <c r="AW6" s="127">
        <v>5297915.12</v>
      </c>
      <c r="AX6" s="127">
        <v>5166149.9800000004</v>
      </c>
      <c r="AY6" s="127">
        <v>6519286.3300000001</v>
      </c>
      <c r="AZ6" s="127">
        <v>8988931.3499999996</v>
      </c>
      <c r="BA6" s="127">
        <v>11211710.5</v>
      </c>
      <c r="BB6" s="127">
        <v>9057647.6799999997</v>
      </c>
      <c r="BC6" s="127">
        <v>7296018.9000000004</v>
      </c>
      <c r="BD6" s="127">
        <v>6455992.5899999999</v>
      </c>
      <c r="BE6" s="127">
        <v>7104181.0899999999</v>
      </c>
      <c r="BF6" s="128">
        <f>SUM(AT6:BE6)</f>
        <v>84747880.860000014</v>
      </c>
      <c r="BH6" s="127">
        <v>7246939.4100000001</v>
      </c>
      <c r="BI6" s="127">
        <v>6696810.1100000003</v>
      </c>
      <c r="BJ6" s="127">
        <v>6542340.21</v>
      </c>
      <c r="BK6" s="127">
        <v>6022567.3799999999</v>
      </c>
      <c r="BL6" s="127">
        <v>6132711.9500000002</v>
      </c>
      <c r="BM6" s="127">
        <v>8086344.8499999996</v>
      </c>
      <c r="BN6" s="127">
        <v>10482386.91</v>
      </c>
      <c r="BO6" s="127">
        <v>11098951.7999999</v>
      </c>
      <c r="BP6" s="127">
        <v>10055829.0599999</v>
      </c>
      <c r="BQ6" s="34">
        <f>-BQ23</f>
        <v>6998583</v>
      </c>
      <c r="BR6" s="34">
        <f t="shared" ref="BR6:BS6" si="10">-BR23</f>
        <v>6198180</v>
      </c>
      <c r="BS6" s="34">
        <f t="shared" si="10"/>
        <v>6786611</v>
      </c>
      <c r="BT6" s="129">
        <f>SUM(BH6:BS6)</f>
        <v>92348255.679999799</v>
      </c>
      <c r="BV6" s="34">
        <f>-BV23</f>
        <v>7355783.75</v>
      </c>
      <c r="BW6" s="34">
        <f t="shared" ref="BW6:CG6" si="11">-BW23</f>
        <v>7355783.75</v>
      </c>
      <c r="BX6" s="34">
        <f t="shared" si="11"/>
        <v>7355783.75</v>
      </c>
      <c r="BY6" s="34">
        <f t="shared" si="11"/>
        <v>7355783.75</v>
      </c>
      <c r="BZ6" s="34">
        <f t="shared" si="11"/>
        <v>7355783.75</v>
      </c>
      <c r="CA6" s="34">
        <f t="shared" si="11"/>
        <v>7355783.75</v>
      </c>
      <c r="CB6" s="34">
        <f t="shared" si="11"/>
        <v>7355783.75</v>
      </c>
      <c r="CC6" s="34">
        <f t="shared" si="11"/>
        <v>7355783.75</v>
      </c>
      <c r="CD6" s="34">
        <f t="shared" si="11"/>
        <v>7355783.75</v>
      </c>
      <c r="CE6" s="34">
        <f t="shared" si="11"/>
        <v>7355783.75</v>
      </c>
      <c r="CF6" s="34">
        <f t="shared" si="11"/>
        <v>7355783.75</v>
      </c>
      <c r="CG6" s="34">
        <f t="shared" si="11"/>
        <v>7355783.75</v>
      </c>
      <c r="CH6" s="128">
        <f>SUM(BV6:CG6)</f>
        <v>88269405</v>
      </c>
      <c r="CJ6" s="34">
        <f>-CJ23</f>
        <v>7355783.75</v>
      </c>
      <c r="CK6" s="34">
        <f t="shared" ref="CK6:CU6" si="12">-CK23</f>
        <v>7355783.75</v>
      </c>
      <c r="CL6" s="34">
        <f t="shared" si="12"/>
        <v>7355783.75</v>
      </c>
      <c r="CM6" s="34">
        <f t="shared" si="12"/>
        <v>7355783.75</v>
      </c>
      <c r="CN6" s="34">
        <f t="shared" si="12"/>
        <v>7355783.75</v>
      </c>
      <c r="CO6" s="34">
        <f t="shared" si="12"/>
        <v>7355783.75</v>
      </c>
      <c r="CP6" s="34">
        <f t="shared" si="12"/>
        <v>7355783.75</v>
      </c>
      <c r="CQ6" s="34">
        <f t="shared" si="12"/>
        <v>7355783.75</v>
      </c>
      <c r="CR6" s="34">
        <f t="shared" si="12"/>
        <v>7355783.75</v>
      </c>
      <c r="CS6" s="34">
        <f t="shared" si="12"/>
        <v>7355783.75</v>
      </c>
      <c r="CT6" s="34">
        <f t="shared" si="12"/>
        <v>7355783.75</v>
      </c>
      <c r="CU6" s="34">
        <f t="shared" si="12"/>
        <v>7355783.75</v>
      </c>
      <c r="CV6" s="128">
        <f>SUM(CJ6:CU6)</f>
        <v>88269405</v>
      </c>
      <c r="CX6" s="34">
        <f>-CX23</f>
        <v>7355783.75</v>
      </c>
      <c r="CY6" s="34">
        <f t="shared" ref="CY6:DI6" si="13">-CY23</f>
        <v>7355783.75</v>
      </c>
      <c r="CZ6" s="34">
        <f t="shared" si="13"/>
        <v>7355783.75</v>
      </c>
      <c r="DA6" s="34">
        <f t="shared" si="13"/>
        <v>7355783.75</v>
      </c>
      <c r="DB6" s="34">
        <f t="shared" si="13"/>
        <v>7355783.75</v>
      </c>
      <c r="DC6" s="34">
        <f t="shared" si="13"/>
        <v>7355783.75</v>
      </c>
      <c r="DD6" s="34">
        <f t="shared" si="13"/>
        <v>7355783.75</v>
      </c>
      <c r="DE6" s="34">
        <f t="shared" si="13"/>
        <v>7355783.75</v>
      </c>
      <c r="DF6" s="34">
        <f t="shared" si="13"/>
        <v>7355783.75</v>
      </c>
      <c r="DG6" s="34">
        <f t="shared" si="13"/>
        <v>7355783.75</v>
      </c>
      <c r="DH6" s="34">
        <f t="shared" si="13"/>
        <v>7355783.75</v>
      </c>
      <c r="DI6" s="34">
        <f t="shared" si="13"/>
        <v>7355783.75</v>
      </c>
      <c r="DJ6" s="128">
        <f>SUM(CX6:DI6)</f>
        <v>88269405</v>
      </c>
      <c r="DL6" s="34">
        <f>-DL23</f>
        <v>7355783.75</v>
      </c>
      <c r="DM6" s="34">
        <f t="shared" ref="DM6:DW6" si="14">-DM23</f>
        <v>7355783.75</v>
      </c>
      <c r="DN6" s="34">
        <f t="shared" si="14"/>
        <v>7355783.75</v>
      </c>
      <c r="DO6" s="34">
        <f t="shared" si="14"/>
        <v>7355783.75</v>
      </c>
      <c r="DP6" s="34">
        <f t="shared" si="14"/>
        <v>7355783.75</v>
      </c>
      <c r="DQ6" s="34">
        <f t="shared" si="14"/>
        <v>7355783.75</v>
      </c>
      <c r="DR6" s="34">
        <f t="shared" si="14"/>
        <v>7355783.75</v>
      </c>
      <c r="DS6" s="34">
        <f t="shared" si="14"/>
        <v>7355783.75</v>
      </c>
      <c r="DT6" s="34">
        <f t="shared" si="14"/>
        <v>7355783.75</v>
      </c>
      <c r="DU6" s="34">
        <f t="shared" si="14"/>
        <v>7355783.75</v>
      </c>
      <c r="DV6" s="34">
        <f t="shared" si="14"/>
        <v>7355783.75</v>
      </c>
      <c r="DW6" s="34">
        <f t="shared" si="14"/>
        <v>7355783.75</v>
      </c>
      <c r="DX6" s="128">
        <f>SUM(DL6:DW6)</f>
        <v>88269405</v>
      </c>
      <c r="DZ6" s="34">
        <f>-DZ23</f>
        <v>7355783.75</v>
      </c>
      <c r="EA6" s="34">
        <f t="shared" ref="EA6:EK6" si="15">-EA23</f>
        <v>7355783.75</v>
      </c>
      <c r="EB6" s="34">
        <f t="shared" si="15"/>
        <v>7355783.75</v>
      </c>
      <c r="EC6" s="34">
        <f t="shared" si="15"/>
        <v>7355783.75</v>
      </c>
      <c r="ED6" s="34">
        <f t="shared" si="15"/>
        <v>7355783.75</v>
      </c>
      <c r="EE6" s="34">
        <f t="shared" si="15"/>
        <v>7355783.75</v>
      </c>
      <c r="EF6" s="34">
        <f t="shared" si="15"/>
        <v>7355783.75</v>
      </c>
      <c r="EG6" s="34">
        <f t="shared" si="15"/>
        <v>7355783.75</v>
      </c>
      <c r="EH6" s="34">
        <f t="shared" si="15"/>
        <v>7355783.75</v>
      </c>
      <c r="EI6" s="34">
        <f t="shared" si="15"/>
        <v>7355783.75</v>
      </c>
      <c r="EJ6" s="34">
        <f t="shared" si="15"/>
        <v>7355783.75</v>
      </c>
      <c r="EK6" s="34">
        <f t="shared" si="15"/>
        <v>7355783.75</v>
      </c>
      <c r="EL6" s="128">
        <f>SUM(DZ6:EK6)</f>
        <v>88269405</v>
      </c>
      <c r="EN6" s="33">
        <f>P6+AD6+AR6+BF6+BT6+CH6+CV6+DJ6+DX6+EL6</f>
        <v>836974614.92099977</v>
      </c>
      <c r="EO6" s="33"/>
    </row>
    <row r="7" spans="1:146" hidden="1" outlineLevel="1">
      <c r="B7" t="s">
        <v>19</v>
      </c>
      <c r="C7" s="126">
        <v>-839307.91999999993</v>
      </c>
      <c r="D7" s="127">
        <v>-516073.95</v>
      </c>
      <c r="E7" s="127">
        <v>-83293.649999999994</v>
      </c>
      <c r="F7" s="127">
        <v>-535293.77000000048</v>
      </c>
      <c r="G7" s="127">
        <v>-710399.96999999974</v>
      </c>
      <c r="H7" s="127">
        <v>-300228.78000000003</v>
      </c>
      <c r="I7" s="127">
        <v>204313.17</v>
      </c>
      <c r="J7" s="127">
        <v>222052.43</v>
      </c>
      <c r="K7" s="127">
        <v>299014.34000000003</v>
      </c>
      <c r="L7" s="127">
        <v>-893795.05</v>
      </c>
      <c r="M7" s="127">
        <v>357326.60000000009</v>
      </c>
      <c r="N7" s="127">
        <v>285280.45000000019</v>
      </c>
      <c r="O7" s="127">
        <v>973790.87999999989</v>
      </c>
      <c r="P7" s="128">
        <f>SUM(D7:O7)</f>
        <v>-697307.30000000028</v>
      </c>
      <c r="Q7" s="34"/>
      <c r="R7" s="127">
        <v>302697</v>
      </c>
      <c r="S7" s="127">
        <v>-1061646.2</v>
      </c>
      <c r="T7" s="127">
        <v>-38807.370000000003</v>
      </c>
      <c r="U7" s="127">
        <v>-711250.37</v>
      </c>
      <c r="V7" s="127">
        <v>-524348.38</v>
      </c>
      <c r="W7" s="127">
        <v>-88836.76</v>
      </c>
      <c r="X7" s="127">
        <v>1483749.65</v>
      </c>
      <c r="Y7" s="127">
        <v>-487957.31</v>
      </c>
      <c r="Z7" s="127">
        <v>1058909.49</v>
      </c>
      <c r="AA7" s="127">
        <v>-830599.56</v>
      </c>
      <c r="AB7" s="127">
        <v>467320.77</v>
      </c>
      <c r="AC7" s="127">
        <v>-443461.96</v>
      </c>
      <c r="AD7" s="128">
        <f>SUM(R7:AC7)</f>
        <v>-874230.99999999977</v>
      </c>
      <c r="AF7" s="127">
        <v>-800341</v>
      </c>
      <c r="AG7" s="127">
        <v>819933.43</v>
      </c>
      <c r="AH7" s="127">
        <v>-97365.55</v>
      </c>
      <c r="AI7" s="127">
        <v>-167894.05</v>
      </c>
      <c r="AJ7" s="127">
        <v>661061.26</v>
      </c>
      <c r="AK7" s="127">
        <v>-1264982.83</v>
      </c>
      <c r="AL7" s="127">
        <v>1674991.38</v>
      </c>
      <c r="AM7" s="127">
        <v>-2219837.34</v>
      </c>
      <c r="AN7" s="127">
        <v>2082911.72</v>
      </c>
      <c r="AO7" s="127">
        <v>-2322177.84</v>
      </c>
      <c r="AP7" s="127">
        <v>2942581.34</v>
      </c>
      <c r="AQ7" s="127">
        <v>4072128.29</v>
      </c>
      <c r="AR7" s="128">
        <f>SUM(AF7:AQ7)</f>
        <v>5381008.8100000005</v>
      </c>
      <c r="AT7" s="127">
        <v>-2230460.9500000002</v>
      </c>
      <c r="AU7" s="127">
        <v>-2017845.33</v>
      </c>
      <c r="AV7" s="127">
        <v>-2397705.59</v>
      </c>
      <c r="AW7" s="127">
        <v>908107.5299999998</v>
      </c>
      <c r="AX7" s="127">
        <v>-996920.38999999966</v>
      </c>
      <c r="AY7" s="127">
        <v>681601.35999999987</v>
      </c>
      <c r="AZ7" s="127">
        <v>-433491.73</v>
      </c>
      <c r="BA7" s="127">
        <v>549431.14000000013</v>
      </c>
      <c r="BB7" s="127">
        <v>537719.37999999989</v>
      </c>
      <c r="BC7" s="127">
        <v>-998132.25</v>
      </c>
      <c r="BD7" s="127">
        <v>493602.93000000017</v>
      </c>
      <c r="BE7" s="127">
        <v>1650170.3899999997</v>
      </c>
      <c r="BF7" s="128">
        <f>SUM(AT7:BE7)</f>
        <v>-4253923.5099999988</v>
      </c>
      <c r="BH7" s="127">
        <v>-1233319.1099999999</v>
      </c>
      <c r="BI7" s="127">
        <v>1330673.7899999996</v>
      </c>
      <c r="BJ7" s="127">
        <v>-1604346.4499999997</v>
      </c>
      <c r="BK7" s="127">
        <v>113475.47999999998</v>
      </c>
      <c r="BL7" s="127">
        <v>1247848.3399999999</v>
      </c>
      <c r="BM7" s="127">
        <v>-1351754.7</v>
      </c>
      <c r="BN7" s="127">
        <v>-708159.37</v>
      </c>
      <c r="BO7" s="127">
        <v>301870.8</v>
      </c>
      <c r="BP7" s="127">
        <v>529921.99</v>
      </c>
      <c r="BQ7" s="34"/>
      <c r="BR7" s="34"/>
      <c r="BS7" s="34"/>
      <c r="BT7" s="128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128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128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128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128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128"/>
    </row>
    <row r="8" spans="1:146" hidden="1" outlineLevel="1">
      <c r="B8" t="s">
        <v>20</v>
      </c>
      <c r="C8" s="126"/>
      <c r="D8" s="130">
        <v>8.9899999999999994E-2</v>
      </c>
      <c r="E8" s="130">
        <f t="shared" ref="E8:P9" si="16">D8</f>
        <v>8.9899999999999994E-2</v>
      </c>
      <c r="F8" s="130">
        <f t="shared" si="16"/>
        <v>8.9899999999999994E-2</v>
      </c>
      <c r="G8" s="130">
        <f t="shared" si="16"/>
        <v>8.9899999999999994E-2</v>
      </c>
      <c r="H8" s="130">
        <f t="shared" si="16"/>
        <v>8.9899999999999994E-2</v>
      </c>
      <c r="I8" s="130">
        <f t="shared" si="16"/>
        <v>8.9899999999999994E-2</v>
      </c>
      <c r="J8" s="130">
        <f t="shared" si="16"/>
        <v>8.9899999999999994E-2</v>
      </c>
      <c r="K8" s="130">
        <f t="shared" si="16"/>
        <v>8.9899999999999994E-2</v>
      </c>
      <c r="L8" s="130">
        <f t="shared" si="16"/>
        <v>8.9899999999999994E-2</v>
      </c>
      <c r="M8" s="130">
        <f t="shared" si="16"/>
        <v>8.9899999999999994E-2</v>
      </c>
      <c r="N8" s="130">
        <f t="shared" si="16"/>
        <v>8.9899999999999994E-2</v>
      </c>
      <c r="O8" s="130">
        <f t="shared" si="16"/>
        <v>8.9899999999999994E-2</v>
      </c>
      <c r="P8" s="131">
        <f t="shared" si="16"/>
        <v>8.9899999999999994E-2</v>
      </c>
      <c r="Q8" s="34"/>
      <c r="R8" s="130">
        <f>O8</f>
        <v>8.9899999999999994E-2</v>
      </c>
      <c r="S8" s="130">
        <f t="shared" ref="S8:AD9" si="17">R8</f>
        <v>8.9899999999999994E-2</v>
      </c>
      <c r="T8" s="130">
        <f t="shared" si="17"/>
        <v>8.9899999999999994E-2</v>
      </c>
      <c r="U8" s="130">
        <f t="shared" si="17"/>
        <v>8.9899999999999994E-2</v>
      </c>
      <c r="V8" s="130">
        <f t="shared" si="17"/>
        <v>8.9899999999999994E-2</v>
      </c>
      <c r="W8" s="130">
        <f t="shared" si="17"/>
        <v>8.9899999999999994E-2</v>
      </c>
      <c r="X8" s="130">
        <f t="shared" si="17"/>
        <v>8.9899999999999994E-2</v>
      </c>
      <c r="Y8" s="130">
        <f t="shared" si="17"/>
        <v>8.9899999999999994E-2</v>
      </c>
      <c r="Z8" s="130">
        <f t="shared" si="17"/>
        <v>8.9899999999999994E-2</v>
      </c>
      <c r="AA8" s="130">
        <f t="shared" si="17"/>
        <v>8.9899999999999994E-2</v>
      </c>
      <c r="AB8" s="130">
        <f t="shared" si="17"/>
        <v>8.9899999999999994E-2</v>
      </c>
      <c r="AC8" s="130">
        <f t="shared" si="17"/>
        <v>8.9899999999999994E-2</v>
      </c>
      <c r="AD8" s="131">
        <f t="shared" si="17"/>
        <v>8.9899999999999994E-2</v>
      </c>
      <c r="AF8" s="130">
        <f>AC8</f>
        <v>8.9899999999999994E-2</v>
      </c>
      <c r="AG8" s="130">
        <f t="shared" ref="AG8:AR9" si="18">AF8</f>
        <v>8.9899999999999994E-2</v>
      </c>
      <c r="AH8" s="130">
        <f t="shared" si="18"/>
        <v>8.9899999999999994E-2</v>
      </c>
      <c r="AI8" s="130">
        <f t="shared" si="18"/>
        <v>8.9899999999999994E-2</v>
      </c>
      <c r="AJ8" s="130">
        <f t="shared" si="18"/>
        <v>8.9899999999999994E-2</v>
      </c>
      <c r="AK8" s="130">
        <f t="shared" si="18"/>
        <v>8.9899999999999994E-2</v>
      </c>
      <c r="AL8" s="130">
        <f t="shared" si="18"/>
        <v>8.9899999999999994E-2</v>
      </c>
      <c r="AM8" s="130">
        <f t="shared" si="18"/>
        <v>8.9899999999999994E-2</v>
      </c>
      <c r="AN8" s="130">
        <f t="shared" si="18"/>
        <v>8.9899999999999994E-2</v>
      </c>
      <c r="AO8" s="130">
        <f t="shared" si="18"/>
        <v>8.9899999999999994E-2</v>
      </c>
      <c r="AP8" s="130">
        <f t="shared" si="18"/>
        <v>8.9899999999999994E-2</v>
      </c>
      <c r="AQ8" s="130">
        <f t="shared" si="18"/>
        <v>8.9899999999999994E-2</v>
      </c>
      <c r="AR8" s="131">
        <f t="shared" si="18"/>
        <v>8.9899999999999994E-2</v>
      </c>
      <c r="AT8" s="130">
        <f>AQ8</f>
        <v>8.9899999999999994E-2</v>
      </c>
      <c r="AU8" s="130">
        <f t="shared" ref="AU8:BF8" si="19">AT8</f>
        <v>8.9899999999999994E-2</v>
      </c>
      <c r="AV8" s="130">
        <f t="shared" si="19"/>
        <v>8.9899999999999994E-2</v>
      </c>
      <c r="AW8" s="130">
        <f t="shared" si="19"/>
        <v>8.9899999999999994E-2</v>
      </c>
      <c r="AX8" s="130">
        <f t="shared" si="19"/>
        <v>8.9899999999999994E-2</v>
      </c>
      <c r="AY8" s="130">
        <f t="shared" si="19"/>
        <v>8.9899999999999994E-2</v>
      </c>
      <c r="AZ8" s="130">
        <f t="shared" si="19"/>
        <v>8.9899999999999994E-2</v>
      </c>
      <c r="BA8" s="130">
        <f t="shared" si="19"/>
        <v>8.9899999999999994E-2</v>
      </c>
      <c r="BB8" s="130">
        <f t="shared" si="19"/>
        <v>8.9899999999999994E-2</v>
      </c>
      <c r="BC8" s="130">
        <f t="shared" si="19"/>
        <v>8.9899999999999994E-2</v>
      </c>
      <c r="BD8" s="130">
        <f t="shared" si="19"/>
        <v>8.9899999999999994E-2</v>
      </c>
      <c r="BE8" s="130">
        <f t="shared" si="19"/>
        <v>8.9899999999999994E-2</v>
      </c>
      <c r="BF8" s="131">
        <f t="shared" si="19"/>
        <v>8.9899999999999994E-2</v>
      </c>
      <c r="BH8" s="130">
        <f>BE8</f>
        <v>8.9899999999999994E-2</v>
      </c>
      <c r="BI8" s="130">
        <f t="shared" ref="BI8:BT8" si="20">BH8</f>
        <v>8.9899999999999994E-2</v>
      </c>
      <c r="BJ8" s="130">
        <f t="shared" si="20"/>
        <v>8.9899999999999994E-2</v>
      </c>
      <c r="BK8" s="130">
        <v>8.8760000000000006E-2</v>
      </c>
      <c r="BL8" s="130">
        <v>8.4180000000000005E-2</v>
      </c>
      <c r="BM8" s="130">
        <f t="shared" si="20"/>
        <v>8.4180000000000005E-2</v>
      </c>
      <c r="BN8" s="130">
        <f t="shared" si="20"/>
        <v>8.4180000000000005E-2</v>
      </c>
      <c r="BO8" s="130">
        <f t="shared" si="20"/>
        <v>8.4180000000000005E-2</v>
      </c>
      <c r="BP8" s="130">
        <f t="shared" si="20"/>
        <v>8.4180000000000005E-2</v>
      </c>
      <c r="BQ8" s="132">
        <f t="shared" si="20"/>
        <v>8.4180000000000005E-2</v>
      </c>
      <c r="BR8" s="132">
        <f t="shared" si="20"/>
        <v>8.4180000000000005E-2</v>
      </c>
      <c r="BS8" s="132">
        <f t="shared" si="20"/>
        <v>8.4180000000000005E-2</v>
      </c>
      <c r="BT8" s="131">
        <f t="shared" si="20"/>
        <v>8.4180000000000005E-2</v>
      </c>
      <c r="BV8" s="132">
        <f>BS8</f>
        <v>8.4180000000000005E-2</v>
      </c>
      <c r="BW8" s="132">
        <f t="shared" ref="BW8:CH8" si="21">BV8</f>
        <v>8.4180000000000005E-2</v>
      </c>
      <c r="BX8" s="132">
        <f t="shared" si="21"/>
        <v>8.4180000000000005E-2</v>
      </c>
      <c r="BY8" s="132">
        <f t="shared" si="21"/>
        <v>8.4180000000000005E-2</v>
      </c>
      <c r="BZ8" s="132">
        <f t="shared" si="21"/>
        <v>8.4180000000000005E-2</v>
      </c>
      <c r="CA8" s="132">
        <f t="shared" si="21"/>
        <v>8.4180000000000005E-2</v>
      </c>
      <c r="CB8" s="132">
        <f t="shared" si="21"/>
        <v>8.4180000000000005E-2</v>
      </c>
      <c r="CC8" s="132">
        <f t="shared" si="21"/>
        <v>8.4180000000000005E-2</v>
      </c>
      <c r="CD8" s="132">
        <f t="shared" si="21"/>
        <v>8.4180000000000005E-2</v>
      </c>
      <c r="CE8" s="132">
        <f t="shared" si="21"/>
        <v>8.4180000000000005E-2</v>
      </c>
      <c r="CF8" s="132">
        <f t="shared" si="21"/>
        <v>8.4180000000000005E-2</v>
      </c>
      <c r="CG8" s="132">
        <f t="shared" si="21"/>
        <v>8.4180000000000005E-2</v>
      </c>
      <c r="CH8" s="131">
        <f t="shared" si="21"/>
        <v>8.4180000000000005E-2</v>
      </c>
      <c r="CJ8" s="132">
        <f>CG8</f>
        <v>8.4180000000000005E-2</v>
      </c>
      <c r="CK8" s="132">
        <f t="shared" ref="CK8:CV8" si="22">CJ8</f>
        <v>8.4180000000000005E-2</v>
      </c>
      <c r="CL8" s="132">
        <f t="shared" si="22"/>
        <v>8.4180000000000005E-2</v>
      </c>
      <c r="CM8" s="132">
        <f t="shared" si="22"/>
        <v>8.4180000000000005E-2</v>
      </c>
      <c r="CN8" s="132">
        <f t="shared" si="22"/>
        <v>8.4180000000000005E-2</v>
      </c>
      <c r="CO8" s="132">
        <f t="shared" si="22"/>
        <v>8.4180000000000005E-2</v>
      </c>
      <c r="CP8" s="132">
        <f t="shared" si="22"/>
        <v>8.4180000000000005E-2</v>
      </c>
      <c r="CQ8" s="132">
        <f t="shared" si="22"/>
        <v>8.4180000000000005E-2</v>
      </c>
      <c r="CR8" s="132">
        <f t="shared" si="22"/>
        <v>8.4180000000000005E-2</v>
      </c>
      <c r="CS8" s="132">
        <f t="shared" si="22"/>
        <v>8.4180000000000005E-2</v>
      </c>
      <c r="CT8" s="132">
        <f t="shared" si="22"/>
        <v>8.4180000000000005E-2</v>
      </c>
      <c r="CU8" s="132">
        <f t="shared" si="22"/>
        <v>8.4180000000000005E-2</v>
      </c>
      <c r="CV8" s="131">
        <f t="shared" si="22"/>
        <v>8.4180000000000005E-2</v>
      </c>
      <c r="CX8" s="132">
        <f>CU8</f>
        <v>8.4180000000000005E-2</v>
      </c>
      <c r="CY8" s="132">
        <f t="shared" ref="CY8:DJ8" si="23">CX8</f>
        <v>8.4180000000000005E-2</v>
      </c>
      <c r="CZ8" s="132">
        <f t="shared" si="23"/>
        <v>8.4180000000000005E-2</v>
      </c>
      <c r="DA8" s="132">
        <f t="shared" si="23"/>
        <v>8.4180000000000005E-2</v>
      </c>
      <c r="DB8" s="132">
        <f t="shared" si="23"/>
        <v>8.4180000000000005E-2</v>
      </c>
      <c r="DC8" s="132">
        <f t="shared" si="23"/>
        <v>8.4180000000000005E-2</v>
      </c>
      <c r="DD8" s="132">
        <f t="shared" si="23"/>
        <v>8.4180000000000005E-2</v>
      </c>
      <c r="DE8" s="132">
        <f t="shared" si="23"/>
        <v>8.4180000000000005E-2</v>
      </c>
      <c r="DF8" s="132">
        <f t="shared" si="23"/>
        <v>8.4180000000000005E-2</v>
      </c>
      <c r="DG8" s="132">
        <f t="shared" si="23"/>
        <v>8.4180000000000005E-2</v>
      </c>
      <c r="DH8" s="132">
        <f t="shared" si="23"/>
        <v>8.4180000000000005E-2</v>
      </c>
      <c r="DI8" s="132">
        <f t="shared" si="23"/>
        <v>8.4180000000000005E-2</v>
      </c>
      <c r="DJ8" s="131">
        <f t="shared" si="23"/>
        <v>8.4180000000000005E-2</v>
      </c>
      <c r="DL8" s="132">
        <f>DI8</f>
        <v>8.4180000000000005E-2</v>
      </c>
      <c r="DM8" s="132">
        <f t="shared" ref="DM8:DX8" si="24">DL8</f>
        <v>8.4180000000000005E-2</v>
      </c>
      <c r="DN8" s="132">
        <f t="shared" si="24"/>
        <v>8.4180000000000005E-2</v>
      </c>
      <c r="DO8" s="132">
        <f t="shared" si="24"/>
        <v>8.4180000000000005E-2</v>
      </c>
      <c r="DP8" s="132">
        <f t="shared" si="24"/>
        <v>8.4180000000000005E-2</v>
      </c>
      <c r="DQ8" s="132">
        <f t="shared" si="24"/>
        <v>8.4180000000000005E-2</v>
      </c>
      <c r="DR8" s="132">
        <f t="shared" si="24"/>
        <v>8.4180000000000005E-2</v>
      </c>
      <c r="DS8" s="132">
        <f t="shared" si="24"/>
        <v>8.4180000000000005E-2</v>
      </c>
      <c r="DT8" s="132">
        <f t="shared" si="24"/>
        <v>8.4180000000000005E-2</v>
      </c>
      <c r="DU8" s="132">
        <f t="shared" si="24"/>
        <v>8.4180000000000005E-2</v>
      </c>
      <c r="DV8" s="132">
        <f t="shared" si="24"/>
        <v>8.4180000000000005E-2</v>
      </c>
      <c r="DW8" s="132">
        <f t="shared" si="24"/>
        <v>8.4180000000000005E-2</v>
      </c>
      <c r="DX8" s="131">
        <f t="shared" si="24"/>
        <v>8.4180000000000005E-2</v>
      </c>
      <c r="DZ8" s="132">
        <f>DW8</f>
        <v>8.4180000000000005E-2</v>
      </c>
      <c r="EA8" s="132">
        <f t="shared" ref="EA8:EL8" si="25">DZ8</f>
        <v>8.4180000000000005E-2</v>
      </c>
      <c r="EB8" s="132">
        <f t="shared" si="25"/>
        <v>8.4180000000000005E-2</v>
      </c>
      <c r="EC8" s="132">
        <f t="shared" si="25"/>
        <v>8.4180000000000005E-2</v>
      </c>
      <c r="ED8" s="132">
        <f t="shared" si="25"/>
        <v>8.4180000000000005E-2</v>
      </c>
      <c r="EE8" s="132">
        <f t="shared" si="25"/>
        <v>8.4180000000000005E-2</v>
      </c>
      <c r="EF8" s="132">
        <f t="shared" si="25"/>
        <v>8.4180000000000005E-2</v>
      </c>
      <c r="EG8" s="132">
        <f t="shared" si="25"/>
        <v>8.4180000000000005E-2</v>
      </c>
      <c r="EH8" s="132">
        <f t="shared" si="25"/>
        <v>8.4180000000000005E-2</v>
      </c>
      <c r="EI8" s="132">
        <f t="shared" si="25"/>
        <v>8.4180000000000005E-2</v>
      </c>
      <c r="EJ8" s="132">
        <f t="shared" si="25"/>
        <v>8.4180000000000005E-2</v>
      </c>
      <c r="EK8" s="132">
        <f t="shared" si="25"/>
        <v>8.4180000000000005E-2</v>
      </c>
      <c r="EL8" s="131">
        <f t="shared" si="25"/>
        <v>8.4180000000000005E-2</v>
      </c>
    </row>
    <row r="9" spans="1:146" collapsed="1">
      <c r="B9" t="s">
        <v>21</v>
      </c>
      <c r="C9" s="131">
        <v>3.5400000000000001E-2</v>
      </c>
      <c r="D9" s="130">
        <f>C9</f>
        <v>3.5400000000000001E-2</v>
      </c>
      <c r="E9" s="130">
        <f t="shared" si="16"/>
        <v>3.5400000000000001E-2</v>
      </c>
      <c r="F9" s="130">
        <f t="shared" si="16"/>
        <v>3.5400000000000001E-2</v>
      </c>
      <c r="G9" s="130">
        <f t="shared" si="16"/>
        <v>3.5400000000000001E-2</v>
      </c>
      <c r="H9" s="130">
        <f t="shared" si="16"/>
        <v>3.5400000000000001E-2</v>
      </c>
      <c r="I9" s="130">
        <f t="shared" si="16"/>
        <v>3.5400000000000001E-2</v>
      </c>
      <c r="J9" s="130">
        <f t="shared" si="16"/>
        <v>3.5400000000000001E-2</v>
      </c>
      <c r="K9" s="130">
        <f t="shared" si="16"/>
        <v>3.5400000000000001E-2</v>
      </c>
      <c r="L9" s="130">
        <f t="shared" si="16"/>
        <v>3.5400000000000001E-2</v>
      </c>
      <c r="M9" s="130">
        <f t="shared" si="16"/>
        <v>3.5400000000000001E-2</v>
      </c>
      <c r="N9" s="130">
        <f t="shared" si="16"/>
        <v>3.5400000000000001E-2</v>
      </c>
      <c r="O9" s="130">
        <f t="shared" si="16"/>
        <v>3.5400000000000001E-2</v>
      </c>
      <c r="P9" s="131">
        <v>3.5400000000000001E-2</v>
      </c>
      <c r="Q9" s="34"/>
      <c r="R9" s="130">
        <f>O9</f>
        <v>3.5400000000000001E-2</v>
      </c>
      <c r="S9" s="130">
        <f t="shared" si="17"/>
        <v>3.5400000000000001E-2</v>
      </c>
      <c r="T9" s="130">
        <f t="shared" si="17"/>
        <v>3.5400000000000001E-2</v>
      </c>
      <c r="U9" s="130">
        <f t="shared" si="17"/>
        <v>3.5400000000000001E-2</v>
      </c>
      <c r="V9" s="130">
        <f t="shared" si="17"/>
        <v>3.5400000000000001E-2</v>
      </c>
      <c r="W9" s="130">
        <f t="shared" si="17"/>
        <v>3.5400000000000001E-2</v>
      </c>
      <c r="X9" s="130">
        <f t="shared" si="17"/>
        <v>3.5400000000000001E-2</v>
      </c>
      <c r="Y9" s="130">
        <f t="shared" si="17"/>
        <v>3.5400000000000001E-2</v>
      </c>
      <c r="Z9" s="130">
        <f t="shared" si="17"/>
        <v>3.5400000000000001E-2</v>
      </c>
      <c r="AA9" s="130">
        <f t="shared" si="17"/>
        <v>3.5400000000000001E-2</v>
      </c>
      <c r="AB9" s="130">
        <f t="shared" si="17"/>
        <v>3.5400000000000001E-2</v>
      </c>
      <c r="AC9" s="130">
        <f t="shared" si="17"/>
        <v>3.5400000000000001E-2</v>
      </c>
      <c r="AD9" s="131">
        <f t="shared" si="17"/>
        <v>3.5400000000000001E-2</v>
      </c>
      <c r="AF9" s="130">
        <f>AC9</f>
        <v>3.5400000000000001E-2</v>
      </c>
      <c r="AG9" s="130">
        <f t="shared" si="18"/>
        <v>3.5400000000000001E-2</v>
      </c>
      <c r="AH9" s="130">
        <f t="shared" si="18"/>
        <v>3.5400000000000001E-2</v>
      </c>
      <c r="AI9" s="130">
        <f t="shared" si="18"/>
        <v>3.5400000000000001E-2</v>
      </c>
      <c r="AJ9" s="130">
        <f t="shared" si="18"/>
        <v>3.5400000000000001E-2</v>
      </c>
      <c r="AK9" s="130">
        <f t="shared" si="18"/>
        <v>3.5400000000000001E-2</v>
      </c>
      <c r="AL9" s="130">
        <f t="shared" si="18"/>
        <v>3.5400000000000001E-2</v>
      </c>
      <c r="AM9" s="130">
        <f t="shared" si="18"/>
        <v>3.5400000000000001E-2</v>
      </c>
      <c r="AN9" s="130">
        <f t="shared" si="18"/>
        <v>3.5400000000000001E-2</v>
      </c>
      <c r="AO9" s="130">
        <f t="shared" si="18"/>
        <v>3.5400000000000001E-2</v>
      </c>
      <c r="AP9" s="130">
        <f t="shared" si="18"/>
        <v>3.5400000000000001E-2</v>
      </c>
      <c r="AQ9" s="130">
        <f t="shared" si="18"/>
        <v>3.5400000000000001E-2</v>
      </c>
      <c r="AR9" s="131">
        <v>3.5400000000000001E-2</v>
      </c>
      <c r="AT9" s="130">
        <v>3.5400000000000001E-2</v>
      </c>
      <c r="AU9" s="130">
        <v>3.5400000000000001E-2</v>
      </c>
      <c r="AV9" s="130">
        <v>3.5400000000000001E-2</v>
      </c>
      <c r="AW9" s="130">
        <v>3.5400000000000001E-2</v>
      </c>
      <c r="AX9" s="130">
        <v>3.5400000000000001E-2</v>
      </c>
      <c r="AY9" s="130">
        <v>3.5400000000000001E-2</v>
      </c>
      <c r="AZ9" s="130">
        <v>3.5400000000000001E-2</v>
      </c>
      <c r="BA9" s="130">
        <v>3.5400000000000001E-2</v>
      </c>
      <c r="BB9" s="130">
        <v>3.5400000000000001E-2</v>
      </c>
      <c r="BC9" s="130">
        <v>3.5400000000000001E-2</v>
      </c>
      <c r="BD9" s="130">
        <v>3.5400000000000001E-2</v>
      </c>
      <c r="BE9" s="130">
        <v>3.5400000000000001E-2</v>
      </c>
      <c r="BF9" s="131">
        <v>3.5400000000000001E-2</v>
      </c>
      <c r="BH9" s="130">
        <v>3.5400000000000001E-2</v>
      </c>
      <c r="BI9" s="130">
        <v>3.5400000000000001E-2</v>
      </c>
      <c r="BJ9" s="130">
        <v>3.5400000000000001E-2</v>
      </c>
      <c r="BK9" s="130">
        <v>3.5400000000000001E-2</v>
      </c>
      <c r="BL9" s="130">
        <v>3.5400000000000001E-2</v>
      </c>
      <c r="BM9" s="130">
        <v>3.5400000000000001E-2</v>
      </c>
      <c r="BN9" s="130">
        <v>3.5400000000000001E-2</v>
      </c>
      <c r="BO9" s="130">
        <v>3.5400000000000001E-2</v>
      </c>
      <c r="BP9" s="130">
        <v>3.5400000000000001E-2</v>
      </c>
      <c r="BQ9" s="132">
        <v>3.5400000000000001E-2</v>
      </c>
      <c r="BR9" s="132">
        <v>3.5400000000000001E-2</v>
      </c>
      <c r="BS9" s="132">
        <v>3.5400000000000001E-2</v>
      </c>
      <c r="BT9" s="131">
        <v>3.5400000000000001E-2</v>
      </c>
      <c r="BV9" s="132">
        <v>3.5400000000000001E-2</v>
      </c>
      <c r="BW9" s="132">
        <v>3.5400000000000001E-2</v>
      </c>
      <c r="BX9" s="132">
        <v>3.5400000000000001E-2</v>
      </c>
      <c r="BY9" s="132">
        <v>3.5400000000000001E-2</v>
      </c>
      <c r="BZ9" s="132">
        <v>3.5400000000000001E-2</v>
      </c>
      <c r="CA9" s="132">
        <v>3.5400000000000001E-2</v>
      </c>
      <c r="CB9" s="132">
        <v>3.5400000000000001E-2</v>
      </c>
      <c r="CC9" s="132">
        <v>3.5400000000000001E-2</v>
      </c>
      <c r="CD9" s="132">
        <v>3.5400000000000001E-2</v>
      </c>
      <c r="CE9" s="132">
        <v>3.5400000000000001E-2</v>
      </c>
      <c r="CF9" s="132">
        <v>3.5400000000000001E-2</v>
      </c>
      <c r="CG9" s="132">
        <v>3.5400000000000001E-2</v>
      </c>
      <c r="CH9" s="131">
        <v>3.5400000000000001E-2</v>
      </c>
      <c r="CJ9" s="132">
        <v>3.5400000000000001E-2</v>
      </c>
      <c r="CK9" s="132">
        <v>3.5400000000000001E-2</v>
      </c>
      <c r="CL9" s="132">
        <v>3.5400000000000001E-2</v>
      </c>
      <c r="CM9" s="132">
        <v>3.5400000000000001E-2</v>
      </c>
      <c r="CN9" s="132">
        <v>3.5400000000000001E-2</v>
      </c>
      <c r="CO9" s="132">
        <v>3.5400000000000001E-2</v>
      </c>
      <c r="CP9" s="132">
        <v>3.5400000000000001E-2</v>
      </c>
      <c r="CQ9" s="132">
        <v>3.5400000000000001E-2</v>
      </c>
      <c r="CR9" s="132">
        <v>3.5400000000000001E-2</v>
      </c>
      <c r="CS9" s="132">
        <v>3.5400000000000001E-2</v>
      </c>
      <c r="CT9" s="132">
        <v>3.5400000000000001E-2</v>
      </c>
      <c r="CU9" s="132">
        <v>3.5400000000000001E-2</v>
      </c>
      <c r="CV9" s="131">
        <v>3.5400000000000001E-2</v>
      </c>
      <c r="CX9" s="132">
        <v>3.5400000000000001E-2</v>
      </c>
      <c r="CY9" s="132">
        <v>3.5400000000000001E-2</v>
      </c>
      <c r="CZ9" s="132">
        <v>3.5400000000000001E-2</v>
      </c>
      <c r="DA9" s="132">
        <v>3.5400000000000001E-2</v>
      </c>
      <c r="DB9" s="132">
        <v>3.5400000000000001E-2</v>
      </c>
      <c r="DC9" s="132">
        <v>3.5400000000000001E-2</v>
      </c>
      <c r="DD9" s="132">
        <v>3.5400000000000001E-2</v>
      </c>
      <c r="DE9" s="132">
        <v>3.5400000000000001E-2</v>
      </c>
      <c r="DF9" s="132">
        <v>3.5400000000000001E-2</v>
      </c>
      <c r="DG9" s="132">
        <v>3.5400000000000001E-2</v>
      </c>
      <c r="DH9" s="132">
        <v>3.5400000000000001E-2</v>
      </c>
      <c r="DI9" s="132">
        <v>3.5400000000000001E-2</v>
      </c>
      <c r="DJ9" s="131">
        <v>3.5400000000000001E-2</v>
      </c>
      <c r="DL9" s="132">
        <v>3.5400000000000001E-2</v>
      </c>
      <c r="DM9" s="132">
        <v>3.5400000000000001E-2</v>
      </c>
      <c r="DN9" s="132">
        <v>3.5400000000000001E-2</v>
      </c>
      <c r="DO9" s="132">
        <v>3.5400000000000001E-2</v>
      </c>
      <c r="DP9" s="132">
        <v>3.5400000000000001E-2</v>
      </c>
      <c r="DQ9" s="132">
        <v>3.5400000000000001E-2</v>
      </c>
      <c r="DR9" s="132">
        <v>3.5400000000000001E-2</v>
      </c>
      <c r="DS9" s="132">
        <v>3.5400000000000001E-2</v>
      </c>
      <c r="DT9" s="132">
        <v>3.5400000000000001E-2</v>
      </c>
      <c r="DU9" s="132">
        <v>3.5400000000000001E-2</v>
      </c>
      <c r="DV9" s="132">
        <v>3.5400000000000001E-2</v>
      </c>
      <c r="DW9" s="132">
        <v>3.5400000000000001E-2</v>
      </c>
      <c r="DX9" s="131">
        <v>3.5400000000000001E-2</v>
      </c>
      <c r="DZ9" s="132">
        <v>3.5400000000000001E-2</v>
      </c>
      <c r="EA9" s="132">
        <v>3.5400000000000001E-2</v>
      </c>
      <c r="EB9" s="132">
        <v>3.5400000000000001E-2</v>
      </c>
      <c r="EC9" s="132">
        <v>3.5400000000000001E-2</v>
      </c>
      <c r="ED9" s="132">
        <v>3.5400000000000001E-2</v>
      </c>
      <c r="EE9" s="132">
        <v>3.5400000000000001E-2</v>
      </c>
      <c r="EF9" s="132">
        <v>3.5400000000000001E-2</v>
      </c>
      <c r="EG9" s="132">
        <v>3.5400000000000001E-2</v>
      </c>
      <c r="EH9" s="132">
        <v>3.5400000000000001E-2</v>
      </c>
      <c r="EI9" s="132">
        <v>3.5400000000000001E-2</v>
      </c>
      <c r="EJ9" s="132">
        <v>3.5400000000000001E-2</v>
      </c>
      <c r="EK9" s="132">
        <v>3.5400000000000001E-2</v>
      </c>
      <c r="EL9" s="131">
        <v>3.5400000000000001E-2</v>
      </c>
    </row>
    <row r="10" spans="1:146">
      <c r="C10" s="126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28"/>
      <c r="Q10" s="34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28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28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28"/>
      <c r="BH10" s="130"/>
      <c r="BI10" s="130"/>
      <c r="BJ10" s="130"/>
      <c r="BK10" s="130"/>
      <c r="BL10" s="130"/>
      <c r="BM10" s="130"/>
      <c r="BN10" s="130"/>
      <c r="BO10" s="130"/>
      <c r="BP10" s="130"/>
      <c r="BQ10" s="132"/>
      <c r="BR10" s="132"/>
      <c r="BS10" s="132"/>
      <c r="BT10" s="128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28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28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28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28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28"/>
    </row>
    <row r="11" spans="1:146" ht="18.75">
      <c r="A11" s="116" t="s">
        <v>22</v>
      </c>
      <c r="C11" s="126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28"/>
      <c r="Q11" s="34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28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28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28"/>
      <c r="BH11" s="133"/>
      <c r="BI11" s="133"/>
      <c r="BJ11" s="133"/>
      <c r="BK11" s="133"/>
      <c r="BL11" s="133"/>
      <c r="BM11" s="133"/>
      <c r="BN11" s="133"/>
      <c r="BO11" s="133"/>
      <c r="BP11" s="133"/>
      <c r="BQ11" s="34"/>
      <c r="BR11" s="34"/>
      <c r="BS11" s="34"/>
      <c r="BT11" s="128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128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128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128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128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128"/>
    </row>
    <row r="12" spans="1:146">
      <c r="B12" t="s">
        <v>23</v>
      </c>
      <c r="C12" s="126">
        <v>139768453.86000001</v>
      </c>
      <c r="D12" s="133">
        <v>179567371.43000001</v>
      </c>
      <c r="E12" s="133">
        <f t="shared" ref="E12:O12" si="26">D19-E13</f>
        <v>182162219.87</v>
      </c>
      <c r="F12" s="133">
        <f t="shared" si="26"/>
        <v>183462928.29999998</v>
      </c>
      <c r="G12" s="133">
        <f t="shared" si="26"/>
        <v>185771694.69999999</v>
      </c>
      <c r="H12" s="133">
        <f t="shared" si="26"/>
        <v>189007499.06999999</v>
      </c>
      <c r="I12" s="133">
        <f t="shared" si="26"/>
        <v>191858946.61999997</v>
      </c>
      <c r="J12" s="133">
        <f t="shared" si="26"/>
        <v>197016379.59999996</v>
      </c>
      <c r="K12" s="133">
        <f t="shared" si="26"/>
        <v>198869318.88</v>
      </c>
      <c r="L12" s="133">
        <f t="shared" si="26"/>
        <v>202870164.91999999</v>
      </c>
      <c r="M12" s="133">
        <f t="shared" si="26"/>
        <v>206892196.74999994</v>
      </c>
      <c r="N12" s="133">
        <f t="shared" si="26"/>
        <v>209793310.83999994</v>
      </c>
      <c r="O12" s="133">
        <f t="shared" si="26"/>
        <v>213057033.55999997</v>
      </c>
      <c r="P12" s="128">
        <f>D12</f>
        <v>179567371.43000001</v>
      </c>
      <c r="Q12" s="34"/>
      <c r="R12" s="127">
        <f>O19-4</f>
        <v>224969696.98999995</v>
      </c>
      <c r="S12" s="133">
        <f t="shared" ref="S12:AC12" si="27">R19</f>
        <v>225999415.38999996</v>
      </c>
      <c r="T12" s="133">
        <f t="shared" si="27"/>
        <v>226771183.25477907</v>
      </c>
      <c r="U12" s="133">
        <f t="shared" si="27"/>
        <v>228673762.64477906</v>
      </c>
      <c r="V12" s="133">
        <f t="shared" si="27"/>
        <v>230011563.34477904</v>
      </c>
      <c r="W12" s="133">
        <f t="shared" si="27"/>
        <v>232036803.78477907</v>
      </c>
      <c r="X12" s="133">
        <f t="shared" si="27"/>
        <v>235057810.57477909</v>
      </c>
      <c r="Y12" s="133">
        <f t="shared" si="27"/>
        <v>238534575.14477912</v>
      </c>
      <c r="Z12" s="133">
        <f t="shared" si="27"/>
        <v>241531689.64477909</v>
      </c>
      <c r="AA12" s="133">
        <f t="shared" si="27"/>
        <v>243947703.15477911</v>
      </c>
      <c r="AB12" s="133">
        <f t="shared" si="27"/>
        <v>247145861.60477909</v>
      </c>
      <c r="AC12" s="133">
        <f t="shared" si="27"/>
        <v>251514209.36477908</v>
      </c>
      <c r="AD12" s="128">
        <f>R12</f>
        <v>224969696.98999995</v>
      </c>
      <c r="AF12" s="133">
        <f>258810127.03-AF13</f>
        <v>255330348.69999999</v>
      </c>
      <c r="AG12" s="133">
        <f t="shared" ref="AG12:AQ12" si="28">AF19-AG13</f>
        <v>256469513.25999999</v>
      </c>
      <c r="AH12" s="133">
        <f t="shared" si="28"/>
        <v>255986007.47000003</v>
      </c>
      <c r="AI12" s="133">
        <f t="shared" si="28"/>
        <v>258057865.18000001</v>
      </c>
      <c r="AJ12" s="133">
        <f t="shared" si="28"/>
        <v>258662082.07999998</v>
      </c>
      <c r="AK12" s="133">
        <f t="shared" si="28"/>
        <v>261190749.18999997</v>
      </c>
      <c r="AL12" s="133">
        <f t="shared" si="28"/>
        <v>265329529.50000003</v>
      </c>
      <c r="AM12" s="133">
        <f t="shared" si="28"/>
        <v>267046140.35999998</v>
      </c>
      <c r="AN12" s="133">
        <f t="shared" si="28"/>
        <v>271714095.19999999</v>
      </c>
      <c r="AO12" s="133">
        <f t="shared" si="28"/>
        <v>273150960.28999996</v>
      </c>
      <c r="AP12" s="133">
        <f t="shared" si="28"/>
        <v>279733467.68000001</v>
      </c>
      <c r="AQ12" s="133">
        <f t="shared" si="28"/>
        <v>283637500.59999996</v>
      </c>
      <c r="AR12" s="128">
        <f>AF12</f>
        <v>255330348.69999999</v>
      </c>
      <c r="AT12" s="133">
        <f>AR19-AT13</f>
        <v>286534255.31999999</v>
      </c>
      <c r="AU12" s="133">
        <f t="shared" ref="AU12:BA12" si="29">AT19-AU13</f>
        <v>292869177.11000001</v>
      </c>
      <c r="AV12" s="133">
        <f t="shared" si="29"/>
        <v>297126704.06</v>
      </c>
      <c r="AW12" s="133">
        <f t="shared" si="29"/>
        <v>300651817.23000008</v>
      </c>
      <c r="AX12" s="133">
        <f t="shared" si="29"/>
        <v>302498629.80000001</v>
      </c>
      <c r="AY12" s="133">
        <f t="shared" si="29"/>
        <v>306987480.48000002</v>
      </c>
      <c r="AZ12" s="133">
        <f t="shared" si="29"/>
        <v>308092421.7700001</v>
      </c>
      <c r="BA12" s="133">
        <f t="shared" si="29"/>
        <v>311879407.29000008</v>
      </c>
      <c r="BB12" s="133">
        <f>BA19-BB13</f>
        <v>314363516.21000004</v>
      </c>
      <c r="BC12" s="133">
        <f t="shared" ref="BC12:BE12" si="30">BB19-BC13</f>
        <v>319314025.01000005</v>
      </c>
      <c r="BD12" s="133">
        <f t="shared" si="30"/>
        <v>322435422.93000007</v>
      </c>
      <c r="BE12" s="133">
        <f t="shared" si="30"/>
        <v>324375348.45000005</v>
      </c>
      <c r="BF12" s="128">
        <f>AT12</f>
        <v>286534255.31999999</v>
      </c>
      <c r="BH12" s="133">
        <f>BF19-BH13</f>
        <v>328860132.56</v>
      </c>
      <c r="BI12" s="133">
        <f>BH19-BI13</f>
        <v>329761089.32999998</v>
      </c>
      <c r="BJ12" s="133">
        <f>BI19-BJ13</f>
        <v>331374479.77999997</v>
      </c>
      <c r="BK12" s="133">
        <f t="shared" ref="BK12:BP12" si="31">BJ19-BK13</f>
        <v>336460056.32999998</v>
      </c>
      <c r="BL12" s="133">
        <f t="shared" si="31"/>
        <v>338044533.88000005</v>
      </c>
      <c r="BM12" s="133">
        <f t="shared" si="31"/>
        <v>338917032.66999996</v>
      </c>
      <c r="BN12" s="133">
        <f t="shared" si="31"/>
        <v>341703407.13999993</v>
      </c>
      <c r="BO12" s="133">
        <f t="shared" si="31"/>
        <v>345807645.18999994</v>
      </c>
      <c r="BP12" s="133">
        <f t="shared" si="31"/>
        <v>348173314.70999992</v>
      </c>
      <c r="BQ12" s="34">
        <f t="shared" ref="BQ12:BS12" si="32">BP19</f>
        <v>355145476.15999991</v>
      </c>
      <c r="BR12" s="34">
        <f t="shared" si="32"/>
        <v>358990855.18191475</v>
      </c>
      <c r="BS12" s="34">
        <f t="shared" si="32"/>
        <v>362776544.7908296</v>
      </c>
      <c r="BT12" s="128">
        <f>BF19</f>
        <v>333466996.19</v>
      </c>
      <c r="BV12" s="34">
        <f>BS19</f>
        <v>366502544.98674446</v>
      </c>
      <c r="BW12" s="34">
        <f t="shared" ref="BW12:CG12" si="33">BV19</f>
        <v>370661194.37393653</v>
      </c>
      <c r="BX12" s="34">
        <f t="shared" si="33"/>
        <v>374758966.056683</v>
      </c>
      <c r="BY12" s="34">
        <f t="shared" si="33"/>
        <v>378795860.03498393</v>
      </c>
      <c r="BZ12" s="34">
        <f t="shared" si="33"/>
        <v>382771876.30883926</v>
      </c>
      <c r="CA12" s="34">
        <f t="shared" si="33"/>
        <v>386687014.87824905</v>
      </c>
      <c r="CB12" s="34">
        <f t="shared" si="33"/>
        <v>390541275.74321324</v>
      </c>
      <c r="CC12" s="34">
        <f t="shared" si="33"/>
        <v>394334658.90373182</v>
      </c>
      <c r="CD12" s="34">
        <f t="shared" si="33"/>
        <v>398067164.35980487</v>
      </c>
      <c r="CE12" s="34">
        <f t="shared" si="33"/>
        <v>401738792.11143231</v>
      </c>
      <c r="CF12" s="34">
        <f t="shared" si="33"/>
        <v>405349542.15861422</v>
      </c>
      <c r="CG12" s="34">
        <f t="shared" si="33"/>
        <v>408899414.50135052</v>
      </c>
      <c r="CH12" s="128">
        <f>BV12</f>
        <v>366502544.98674446</v>
      </c>
      <c r="CJ12" s="34">
        <f>CG19</f>
        <v>412388409.13964128</v>
      </c>
      <c r="CK12" s="34">
        <f t="shared" ref="CK12:CU12" si="34">CJ19</f>
        <v>415647674.44337863</v>
      </c>
      <c r="CL12" s="34">
        <f t="shared" si="34"/>
        <v>418869498.57457966</v>
      </c>
      <c r="CM12" s="34">
        <f t="shared" si="34"/>
        <v>422057339.33770275</v>
      </c>
      <c r="CN12" s="34">
        <f t="shared" si="34"/>
        <v>425213699.4072479</v>
      </c>
      <c r="CO12" s="34">
        <f t="shared" si="34"/>
        <v>428339445.45613176</v>
      </c>
      <c r="CP12" s="34">
        <f t="shared" si="34"/>
        <v>431432464.2468127</v>
      </c>
      <c r="CQ12" s="34">
        <f t="shared" si="34"/>
        <v>434493748.32845736</v>
      </c>
      <c r="CR12" s="34">
        <f t="shared" si="34"/>
        <v>437524083.01519072</v>
      </c>
      <c r="CS12" s="34">
        <f t="shared" si="34"/>
        <v>440519504.27276284</v>
      </c>
      <c r="CT12" s="34">
        <f t="shared" si="34"/>
        <v>443482688.70725697</v>
      </c>
      <c r="CU12" s="34">
        <f t="shared" si="34"/>
        <v>446429595.92779815</v>
      </c>
      <c r="CV12" s="128">
        <f>CJ12</f>
        <v>412388409.13964128</v>
      </c>
      <c r="CX12" s="34">
        <f>CU19</f>
        <v>449379816.11484474</v>
      </c>
      <c r="CY12" s="34">
        <f t="shared" ref="CY12:DI12" si="35">CX19</f>
        <v>452318654.71951467</v>
      </c>
      <c r="CZ12" s="34">
        <f t="shared" si="35"/>
        <v>455219871.13717598</v>
      </c>
      <c r="DA12" s="34">
        <f t="shared" si="35"/>
        <v>458085349.49553692</v>
      </c>
      <c r="DB12" s="34">
        <f t="shared" si="35"/>
        <v>460915639.60351419</v>
      </c>
      <c r="DC12" s="34">
        <f t="shared" si="35"/>
        <v>463709102.81819111</v>
      </c>
      <c r="DD12" s="34">
        <f t="shared" si="35"/>
        <v>466468713.79881769</v>
      </c>
      <c r="DE12" s="34">
        <f t="shared" si="35"/>
        <v>469200287.43581063</v>
      </c>
      <c r="DF12" s="34">
        <f t="shared" si="35"/>
        <v>471903589.90050322</v>
      </c>
      <c r="DG12" s="34">
        <f t="shared" si="35"/>
        <v>474568825.52739549</v>
      </c>
      <c r="DH12" s="34">
        <f t="shared" si="35"/>
        <v>477198466.9340291</v>
      </c>
      <c r="DI12" s="34">
        <f t="shared" si="35"/>
        <v>479809588.95786238</v>
      </c>
      <c r="DJ12" s="128">
        <f>CX12</f>
        <v>449379816.11484474</v>
      </c>
      <c r="DL12" s="34">
        <f>DI19</f>
        <v>482405359.08364528</v>
      </c>
      <c r="DM12" s="34">
        <f t="shared" ref="DM12:DW12" si="36">DL19</f>
        <v>484966763.12646097</v>
      </c>
      <c r="DN12" s="34">
        <f t="shared" si="36"/>
        <v>487483431.59785092</v>
      </c>
      <c r="DO12" s="34">
        <f t="shared" si="36"/>
        <v>489959776.60823184</v>
      </c>
      <c r="DP12" s="34">
        <f t="shared" si="36"/>
        <v>492400014.85377032</v>
      </c>
      <c r="DQ12" s="34">
        <f t="shared" si="36"/>
        <v>494805677.97604972</v>
      </c>
      <c r="DR12" s="34">
        <f t="shared" si="36"/>
        <v>497172522.56894505</v>
      </c>
      <c r="DS12" s="34">
        <f t="shared" si="36"/>
        <v>499502029.22112298</v>
      </c>
      <c r="DT12" s="34">
        <f t="shared" si="36"/>
        <v>501798760.61783355</v>
      </c>
      <c r="DU12" s="34">
        <f t="shared" si="36"/>
        <v>504068936.07195169</v>
      </c>
      <c r="DV12" s="34">
        <f t="shared" si="36"/>
        <v>506312296.04676908</v>
      </c>
      <c r="DW12" s="34">
        <f t="shared" si="36"/>
        <v>508526470.24449408</v>
      </c>
      <c r="DX12" s="128">
        <f>DL12</f>
        <v>482405359.08364528</v>
      </c>
      <c r="DZ12" s="34">
        <f>DW19</f>
        <v>510730764.13550168</v>
      </c>
      <c r="EA12" s="34">
        <f t="shared" ref="EA12:EK12" si="37">DZ19</f>
        <v>512923151.0856421</v>
      </c>
      <c r="EB12" s="34">
        <f t="shared" si="37"/>
        <v>515080843.37647396</v>
      </c>
      <c r="EC12" s="34">
        <f t="shared" si="37"/>
        <v>517196610.64783061</v>
      </c>
      <c r="ED12" s="34">
        <f t="shared" si="37"/>
        <v>519277169.90767038</v>
      </c>
      <c r="EE12" s="34">
        <f t="shared" si="37"/>
        <v>521323701.87190992</v>
      </c>
      <c r="EF12" s="34">
        <f t="shared" si="37"/>
        <v>523332063.48675758</v>
      </c>
      <c r="EG12" s="34">
        <f t="shared" si="37"/>
        <v>525300403.41271335</v>
      </c>
      <c r="EH12" s="34">
        <f t="shared" si="37"/>
        <v>527229767.2468189</v>
      </c>
      <c r="EI12" s="34">
        <f t="shared" si="37"/>
        <v>529147226.42432421</v>
      </c>
      <c r="EJ12" s="34">
        <f t="shared" si="37"/>
        <v>531055698.36214602</v>
      </c>
      <c r="EK12" s="34">
        <f t="shared" si="37"/>
        <v>532939916.40574253</v>
      </c>
      <c r="EL12" s="128">
        <f>DZ12</f>
        <v>510730764.13550168</v>
      </c>
    </row>
    <row r="13" spans="1:146" hidden="1" outlineLevel="1">
      <c r="B13" t="s">
        <v>24</v>
      </c>
      <c r="C13" s="126"/>
      <c r="D13" s="133">
        <v>5051316.63</v>
      </c>
      <c r="E13" s="133">
        <f t="shared" ref="E13:O13" si="38">+D13+D7</f>
        <v>4535242.68</v>
      </c>
      <c r="F13" s="133">
        <f t="shared" si="38"/>
        <v>4451949.0299999993</v>
      </c>
      <c r="G13" s="133">
        <f t="shared" si="38"/>
        <v>3916655.2599999988</v>
      </c>
      <c r="H13" s="133">
        <f t="shared" si="38"/>
        <v>3206255.2899999991</v>
      </c>
      <c r="I13" s="133">
        <f t="shared" si="38"/>
        <v>2906026.5099999988</v>
      </c>
      <c r="J13" s="133">
        <f t="shared" si="38"/>
        <v>3110339.6799999988</v>
      </c>
      <c r="K13" s="133">
        <f t="shared" si="38"/>
        <v>3332392.1099999989</v>
      </c>
      <c r="L13" s="133">
        <f t="shared" si="38"/>
        <v>3631406.4499999988</v>
      </c>
      <c r="M13" s="133">
        <f t="shared" si="38"/>
        <v>2737611.3999999985</v>
      </c>
      <c r="N13" s="133">
        <f t="shared" si="38"/>
        <v>3094937.9999999986</v>
      </c>
      <c r="O13" s="133">
        <f t="shared" si="38"/>
        <v>3380218.4499999988</v>
      </c>
      <c r="P13" s="128">
        <f>D13</f>
        <v>5051316.63</v>
      </c>
      <c r="Q13" s="34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28"/>
      <c r="AF13" s="133">
        <v>3479778.33</v>
      </c>
      <c r="AG13" s="133">
        <v>2679437.33</v>
      </c>
      <c r="AH13" s="133">
        <v>3499370.76</v>
      </c>
      <c r="AI13" s="133">
        <v>3402005.21</v>
      </c>
      <c r="AJ13" s="133">
        <v>3234111.16</v>
      </c>
      <c r="AK13" s="133">
        <v>3895172.42</v>
      </c>
      <c r="AL13" s="133">
        <v>2630189.59</v>
      </c>
      <c r="AM13" s="133">
        <v>4305180.97</v>
      </c>
      <c r="AN13" s="133">
        <v>2085343.63</v>
      </c>
      <c r="AO13" s="133">
        <v>4168255.35</v>
      </c>
      <c r="AP13" s="133">
        <v>1846077.51</v>
      </c>
      <c r="AQ13" s="133">
        <v>4788658.8499999996</v>
      </c>
      <c r="AR13" s="128">
        <f>AF13</f>
        <v>3479778.33</v>
      </c>
      <c r="AT13" s="133">
        <v>8860787.1400000006</v>
      </c>
      <c r="AU13" s="133">
        <v>6630326.1900000004</v>
      </c>
      <c r="AV13" s="133">
        <v>4612480.8600000003</v>
      </c>
      <c r="AW13" s="133">
        <v>2214775.27</v>
      </c>
      <c r="AX13" s="133">
        <v>3122882.8</v>
      </c>
      <c r="AY13" s="133">
        <v>2125962.41</v>
      </c>
      <c r="AZ13" s="133">
        <v>2807563.77</v>
      </c>
      <c r="BA13" s="133">
        <v>2374072.04</v>
      </c>
      <c r="BB13" s="133">
        <v>2923503.18</v>
      </c>
      <c r="BC13" s="133">
        <v>3461222.56</v>
      </c>
      <c r="BD13" s="133">
        <v>2463090.31</v>
      </c>
      <c r="BE13" s="133">
        <v>2956693.24</v>
      </c>
      <c r="BF13" s="128">
        <f>AT13</f>
        <v>8860787.1400000006</v>
      </c>
      <c r="BH13" s="133">
        <v>4606863.63</v>
      </c>
      <c r="BI13" s="133">
        <v>3373544.52</v>
      </c>
      <c r="BJ13" s="133">
        <v>4704218.3099999996</v>
      </c>
      <c r="BK13" s="133">
        <v>3099871.86</v>
      </c>
      <c r="BL13" s="133">
        <v>3213347.34</v>
      </c>
      <c r="BM13" s="133">
        <v>4461195.68</v>
      </c>
      <c r="BN13" s="133">
        <v>3109440.98</v>
      </c>
      <c r="BO13" s="133">
        <v>2401282</v>
      </c>
      <c r="BP13" s="133">
        <v>2703152</v>
      </c>
      <c r="BQ13" s="34"/>
      <c r="BR13" s="34"/>
      <c r="BS13" s="34"/>
      <c r="BT13" s="129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128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128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128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128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128"/>
    </row>
    <row r="14" spans="1:146" collapsed="1">
      <c r="B14" t="s">
        <v>17</v>
      </c>
      <c r="C14" s="126">
        <f t="shared" ref="C14:O14" si="39">C5</f>
        <v>64090326.75</v>
      </c>
      <c r="D14" s="133">
        <f t="shared" si="39"/>
        <v>4451089.03</v>
      </c>
      <c r="E14" s="133">
        <f t="shared" si="39"/>
        <v>3188825.92</v>
      </c>
      <c r="F14" s="133">
        <f t="shared" si="39"/>
        <v>4227846.5</v>
      </c>
      <c r="G14" s="133">
        <f t="shared" si="39"/>
        <v>5194088.03</v>
      </c>
      <c r="H14" s="133">
        <f t="shared" si="39"/>
        <v>4851436.76</v>
      </c>
      <c r="I14" s="133">
        <f t="shared" si="39"/>
        <v>7207971.3600000003</v>
      </c>
      <c r="J14" s="133">
        <f t="shared" si="39"/>
        <v>3949666.87</v>
      </c>
      <c r="K14" s="133">
        <f t="shared" si="39"/>
        <v>6139913.6699999999</v>
      </c>
      <c r="L14" s="133">
        <f t="shared" si="39"/>
        <v>6212417.54</v>
      </c>
      <c r="M14" s="133">
        <f t="shared" si="39"/>
        <v>5138796.4400000004</v>
      </c>
      <c r="N14" s="133">
        <f t="shared" si="39"/>
        <v>5545902.3600000003</v>
      </c>
      <c r="O14" s="133">
        <f t="shared" si="39"/>
        <v>9905260.3100000005</v>
      </c>
      <c r="P14" s="128">
        <f>SUM(D14:O14)</f>
        <v>66013214.789999999</v>
      </c>
      <c r="Q14" s="34"/>
      <c r="R14" s="133">
        <f t="shared" ref="R14:AC14" si="40">R5</f>
        <v>3127886.66</v>
      </c>
      <c r="S14" s="133">
        <f t="shared" si="40"/>
        <v>4251331.54</v>
      </c>
      <c r="T14" s="133">
        <f t="shared" si="40"/>
        <v>4409154.09</v>
      </c>
      <c r="U14" s="133">
        <f t="shared" si="40"/>
        <v>4554091.5999999996</v>
      </c>
      <c r="V14" s="133">
        <f t="shared" si="40"/>
        <v>5094736.99</v>
      </c>
      <c r="W14" s="133">
        <f t="shared" si="40"/>
        <v>5712028.5300000003</v>
      </c>
      <c r="X14" s="133">
        <f t="shared" si="40"/>
        <v>4626111.74</v>
      </c>
      <c r="Y14" s="133">
        <f t="shared" si="40"/>
        <v>6163677.8899999997</v>
      </c>
      <c r="Z14" s="133">
        <f t="shared" si="40"/>
        <v>4078108.4</v>
      </c>
      <c r="AA14" s="133">
        <f t="shared" si="40"/>
        <v>6795067.2599999998</v>
      </c>
      <c r="AB14" s="133">
        <f t="shared" si="40"/>
        <v>6723623.8200000003</v>
      </c>
      <c r="AC14" s="133">
        <f t="shared" si="40"/>
        <v>10636338.08</v>
      </c>
      <c r="AD14" s="128">
        <f>SUM(R14:AC14)</f>
        <v>66172156.599999994</v>
      </c>
      <c r="AF14" s="133">
        <f t="shared" ref="AF14:AQ14" si="41">AF5</f>
        <v>4095389.3</v>
      </c>
      <c r="AG14" s="133">
        <f t="shared" si="41"/>
        <v>2500372.35</v>
      </c>
      <c r="AH14" s="133">
        <f t="shared" si="41"/>
        <v>5087441.3600000003</v>
      </c>
      <c r="AI14" s="133">
        <f t="shared" si="41"/>
        <v>3656040.64</v>
      </c>
      <c r="AJ14" s="133">
        <f t="shared" si="41"/>
        <v>5619145.2199999997</v>
      </c>
      <c r="AK14" s="133">
        <f t="shared" si="41"/>
        <v>7283179.4800000004</v>
      </c>
      <c r="AL14" s="133">
        <f t="shared" si="41"/>
        <v>4911340.53</v>
      </c>
      <c r="AM14" s="133">
        <f t="shared" si="41"/>
        <v>7916873.3899999997</v>
      </c>
      <c r="AN14" s="133">
        <f t="shared" si="41"/>
        <v>4738006.0199999996</v>
      </c>
      <c r="AO14" s="133">
        <f t="shared" si="41"/>
        <v>9945102.5800000001</v>
      </c>
      <c r="AP14" s="133">
        <f t="shared" si="41"/>
        <v>7338477.2199999997</v>
      </c>
      <c r="AQ14" s="133">
        <f t="shared" si="41"/>
        <v>6388451.46</v>
      </c>
      <c r="AR14" s="128">
        <f>SUM(AF14:AQ14)</f>
        <v>69479819.549999997</v>
      </c>
      <c r="AT14" s="133">
        <f t="shared" ref="AT14:BE14" si="42">AT5</f>
        <v>9894405.3100000005</v>
      </c>
      <c r="AU14" s="133">
        <f t="shared" si="42"/>
        <v>7891139.1699999999</v>
      </c>
      <c r="AV14" s="133">
        <f t="shared" si="42"/>
        <v>7223125.3600000003</v>
      </c>
      <c r="AW14" s="133">
        <f t="shared" si="42"/>
        <v>5604929.9299999997</v>
      </c>
      <c r="AX14" s="133">
        <f t="shared" si="42"/>
        <v>8296823.6200000001</v>
      </c>
      <c r="AY14" s="133">
        <f t="shared" si="42"/>
        <v>4967936.63</v>
      </c>
      <c r="AZ14" s="133">
        <f t="shared" si="42"/>
        <v>7703225.6699999999</v>
      </c>
      <c r="BA14" s="133">
        <f t="shared" si="42"/>
        <v>6459196.8300000001</v>
      </c>
      <c r="BB14" s="133">
        <f t="shared" si="42"/>
        <v>8989926.8300000001</v>
      </c>
      <c r="BC14" s="133">
        <f t="shared" si="42"/>
        <v>7228392.4299999997</v>
      </c>
      <c r="BD14" s="133">
        <f t="shared" si="42"/>
        <v>6102458.6500000004</v>
      </c>
      <c r="BE14" s="133">
        <f t="shared" si="42"/>
        <v>8709044.8000000007</v>
      </c>
      <c r="BF14" s="128">
        <f>SUM(AT14:BE14)</f>
        <v>89070605.230000004</v>
      </c>
      <c r="BH14" s="133">
        <f>BH5</f>
        <v>5183092.49</v>
      </c>
      <c r="BI14" s="133">
        <f t="shared" ref="BI14:BS14" si="43">BI5</f>
        <v>5941855.4000000004</v>
      </c>
      <c r="BJ14" s="133">
        <f t="shared" si="43"/>
        <v>9478331.5700000003</v>
      </c>
      <c r="BK14" s="133">
        <f>BK5</f>
        <v>6041898.0999999996</v>
      </c>
      <c r="BL14" s="133">
        <f>BL5</f>
        <v>5377347.71</v>
      </c>
      <c r="BM14" s="133">
        <f t="shared" si="43"/>
        <v>7344522.0700000003</v>
      </c>
      <c r="BN14" s="133">
        <f t="shared" si="43"/>
        <v>8729153.0699999984</v>
      </c>
      <c r="BO14" s="133">
        <f t="shared" si="43"/>
        <v>7056301.5200000005</v>
      </c>
      <c r="BP14" s="133">
        <f t="shared" si="43"/>
        <v>8494632.450000003</v>
      </c>
      <c r="BQ14" s="34">
        <f t="shared" si="43"/>
        <v>8685332</v>
      </c>
      <c r="BR14" s="34">
        <f t="shared" si="43"/>
        <v>8685332</v>
      </c>
      <c r="BS14" s="34">
        <f t="shared" si="43"/>
        <v>8685332</v>
      </c>
      <c r="BT14" s="129">
        <f>SUM(BH14:BS14)</f>
        <v>89703130.38000001</v>
      </c>
      <c r="BV14" s="34">
        <f t="shared" ref="BV14:CG14" si="44">BV5</f>
        <v>9178264.75</v>
      </c>
      <c r="BW14" s="34">
        <f t="shared" si="44"/>
        <v>9178264.75</v>
      </c>
      <c r="BX14" s="34">
        <f t="shared" si="44"/>
        <v>9178264.75</v>
      </c>
      <c r="BY14" s="34">
        <f t="shared" si="44"/>
        <v>9178264.75</v>
      </c>
      <c r="BZ14" s="34">
        <f t="shared" si="44"/>
        <v>9178264.75</v>
      </c>
      <c r="CA14" s="34">
        <f t="shared" si="44"/>
        <v>9178264.75</v>
      </c>
      <c r="CB14" s="34">
        <f t="shared" si="44"/>
        <v>9178264.75</v>
      </c>
      <c r="CC14" s="34">
        <f t="shared" si="44"/>
        <v>9178264.75</v>
      </c>
      <c r="CD14" s="34">
        <f t="shared" si="44"/>
        <v>9178264.75</v>
      </c>
      <c r="CE14" s="34">
        <f t="shared" si="44"/>
        <v>9178264.75</v>
      </c>
      <c r="CF14" s="34">
        <f t="shared" si="44"/>
        <v>9178264.75</v>
      </c>
      <c r="CG14" s="34">
        <f t="shared" si="44"/>
        <v>9178264.75</v>
      </c>
      <c r="CH14" s="128">
        <f>SUM(BV14:CG14)</f>
        <v>110139177</v>
      </c>
      <c r="CJ14" s="34">
        <f t="shared" ref="CJ14:CU14" si="45">CJ5</f>
        <v>9000000</v>
      </c>
      <c r="CK14" s="34">
        <f t="shared" si="45"/>
        <v>9000000</v>
      </c>
      <c r="CL14" s="34">
        <f t="shared" si="45"/>
        <v>9000000</v>
      </c>
      <c r="CM14" s="34">
        <f t="shared" si="45"/>
        <v>9000000</v>
      </c>
      <c r="CN14" s="34">
        <f t="shared" si="45"/>
        <v>9000000</v>
      </c>
      <c r="CO14" s="34">
        <f t="shared" si="45"/>
        <v>9000000</v>
      </c>
      <c r="CP14" s="34">
        <f t="shared" si="45"/>
        <v>9000000</v>
      </c>
      <c r="CQ14" s="34">
        <f t="shared" si="45"/>
        <v>9000000</v>
      </c>
      <c r="CR14" s="34">
        <f t="shared" si="45"/>
        <v>9000000</v>
      </c>
      <c r="CS14" s="34">
        <f t="shared" si="45"/>
        <v>9000000</v>
      </c>
      <c r="CT14" s="34">
        <f t="shared" si="45"/>
        <v>9000000</v>
      </c>
      <c r="CU14" s="34">
        <f t="shared" si="45"/>
        <v>9000000</v>
      </c>
      <c r="CV14" s="128">
        <f>SUM(CJ14:CU14)</f>
        <v>108000000</v>
      </c>
      <c r="CX14" s="34">
        <f t="shared" ref="CX14:DI14" si="46">CX5</f>
        <v>9000000</v>
      </c>
      <c r="CY14" s="34">
        <f t="shared" si="46"/>
        <v>9000000</v>
      </c>
      <c r="CZ14" s="34">
        <f t="shared" si="46"/>
        <v>9000000</v>
      </c>
      <c r="DA14" s="34">
        <f t="shared" si="46"/>
        <v>9000000</v>
      </c>
      <c r="DB14" s="34">
        <f t="shared" si="46"/>
        <v>9000000</v>
      </c>
      <c r="DC14" s="34">
        <f t="shared" si="46"/>
        <v>9000000</v>
      </c>
      <c r="DD14" s="34">
        <f t="shared" si="46"/>
        <v>9000000</v>
      </c>
      <c r="DE14" s="34">
        <f t="shared" si="46"/>
        <v>9000000</v>
      </c>
      <c r="DF14" s="34">
        <f t="shared" si="46"/>
        <v>9000000</v>
      </c>
      <c r="DG14" s="34">
        <f t="shared" si="46"/>
        <v>9000000</v>
      </c>
      <c r="DH14" s="34">
        <f t="shared" si="46"/>
        <v>9000000</v>
      </c>
      <c r="DI14" s="34">
        <f t="shared" si="46"/>
        <v>9000000</v>
      </c>
      <c r="DJ14" s="128">
        <f>SUM(CX14:DI14)</f>
        <v>108000000</v>
      </c>
      <c r="DL14" s="34">
        <f t="shared" ref="DL14:DW14" si="47">DL5</f>
        <v>9000000</v>
      </c>
      <c r="DM14" s="34">
        <f t="shared" si="47"/>
        <v>9000000</v>
      </c>
      <c r="DN14" s="34">
        <f t="shared" si="47"/>
        <v>9000000</v>
      </c>
      <c r="DO14" s="34">
        <f t="shared" si="47"/>
        <v>9000000</v>
      </c>
      <c r="DP14" s="34">
        <f t="shared" si="47"/>
        <v>9000000</v>
      </c>
      <c r="DQ14" s="34">
        <f t="shared" si="47"/>
        <v>9000000</v>
      </c>
      <c r="DR14" s="34">
        <f t="shared" si="47"/>
        <v>9000000</v>
      </c>
      <c r="DS14" s="34">
        <f t="shared" si="47"/>
        <v>9000000</v>
      </c>
      <c r="DT14" s="34">
        <f t="shared" si="47"/>
        <v>9000000</v>
      </c>
      <c r="DU14" s="34">
        <f t="shared" si="47"/>
        <v>9000000</v>
      </c>
      <c r="DV14" s="34">
        <f t="shared" si="47"/>
        <v>9000000</v>
      </c>
      <c r="DW14" s="34">
        <f t="shared" si="47"/>
        <v>9000000</v>
      </c>
      <c r="DX14" s="128">
        <f>SUM(DL14:DW14)</f>
        <v>108000000</v>
      </c>
      <c r="DZ14" s="34">
        <f t="shared" ref="DZ14:EK14" si="48">DZ5</f>
        <v>9000000</v>
      </c>
      <c r="EA14" s="34">
        <f t="shared" si="48"/>
        <v>9000000</v>
      </c>
      <c r="EB14" s="34">
        <f t="shared" si="48"/>
        <v>9000000</v>
      </c>
      <c r="EC14" s="34">
        <f t="shared" si="48"/>
        <v>9000000</v>
      </c>
      <c r="ED14" s="34">
        <f t="shared" si="48"/>
        <v>9000000</v>
      </c>
      <c r="EE14" s="34">
        <f t="shared" si="48"/>
        <v>9000000</v>
      </c>
      <c r="EF14" s="34">
        <f t="shared" si="48"/>
        <v>9000000</v>
      </c>
      <c r="EG14" s="34">
        <f t="shared" si="48"/>
        <v>9000000</v>
      </c>
      <c r="EH14" s="34">
        <f t="shared" si="48"/>
        <v>9000000</v>
      </c>
      <c r="EI14" s="34">
        <f t="shared" si="48"/>
        <v>9000000</v>
      </c>
      <c r="EJ14" s="34">
        <f t="shared" si="48"/>
        <v>9000000</v>
      </c>
      <c r="EK14" s="34">
        <f t="shared" si="48"/>
        <v>9000000</v>
      </c>
      <c r="EL14" s="128">
        <f>SUM(DZ14:EK14)</f>
        <v>108000000</v>
      </c>
      <c r="EN14" s="33">
        <f>P14+AD14+AR14+BF14+BT14+CH14+CV14+DJ14+DX14+EL14</f>
        <v>922578103.54999995</v>
      </c>
    </row>
    <row r="15" spans="1:146" hidden="1" outlineLevel="1">
      <c r="B15" t="s">
        <v>25</v>
      </c>
      <c r="C15" s="126">
        <f t="shared" ref="C15:O15" si="49">+C7</f>
        <v>-839307.91999999993</v>
      </c>
      <c r="D15" s="133">
        <f t="shared" si="49"/>
        <v>-516073.95</v>
      </c>
      <c r="E15" s="133">
        <f t="shared" si="49"/>
        <v>-83293.649999999994</v>
      </c>
      <c r="F15" s="133">
        <f t="shared" si="49"/>
        <v>-535293.77000000048</v>
      </c>
      <c r="G15" s="133">
        <f t="shared" si="49"/>
        <v>-710399.96999999974</v>
      </c>
      <c r="H15" s="133">
        <f t="shared" si="49"/>
        <v>-300228.78000000003</v>
      </c>
      <c r="I15" s="133">
        <f t="shared" si="49"/>
        <v>204313.17</v>
      </c>
      <c r="J15" s="133">
        <f t="shared" si="49"/>
        <v>222052.43</v>
      </c>
      <c r="K15" s="133">
        <f t="shared" si="49"/>
        <v>299014.34000000003</v>
      </c>
      <c r="L15" s="133">
        <f t="shared" si="49"/>
        <v>-893795.05</v>
      </c>
      <c r="M15" s="133">
        <f t="shared" si="49"/>
        <v>357326.60000000009</v>
      </c>
      <c r="N15" s="133">
        <f t="shared" si="49"/>
        <v>285280.45000000019</v>
      </c>
      <c r="O15" s="133">
        <f t="shared" si="49"/>
        <v>973790.87999999989</v>
      </c>
      <c r="P15" s="128">
        <f>SUM(D15:O15)</f>
        <v>-697307.30000000028</v>
      </c>
      <c r="Q15" s="34"/>
      <c r="R15" s="133">
        <f t="shared" ref="R15:AC15" si="50">+R7</f>
        <v>302697</v>
      </c>
      <c r="S15" s="133">
        <f t="shared" si="50"/>
        <v>-1061646.2</v>
      </c>
      <c r="T15" s="133">
        <f t="shared" si="50"/>
        <v>-38807.370000000003</v>
      </c>
      <c r="U15" s="133">
        <f t="shared" si="50"/>
        <v>-711250.37</v>
      </c>
      <c r="V15" s="133">
        <f t="shared" si="50"/>
        <v>-524348.38</v>
      </c>
      <c r="W15" s="133">
        <f t="shared" si="50"/>
        <v>-88836.76</v>
      </c>
      <c r="X15" s="133">
        <f t="shared" si="50"/>
        <v>1483749.65</v>
      </c>
      <c r="Y15" s="133">
        <f t="shared" si="50"/>
        <v>-487957.31</v>
      </c>
      <c r="Z15" s="133">
        <f t="shared" si="50"/>
        <v>1058909.49</v>
      </c>
      <c r="AA15" s="133">
        <f t="shared" si="50"/>
        <v>-830599.56</v>
      </c>
      <c r="AB15" s="133">
        <f t="shared" si="50"/>
        <v>467320.77</v>
      </c>
      <c r="AC15" s="133">
        <f t="shared" si="50"/>
        <v>-443461.96</v>
      </c>
      <c r="AD15" s="128">
        <f>SUM(R15:AC15)</f>
        <v>-874230.99999999977</v>
      </c>
      <c r="AF15" s="133">
        <f t="shared" ref="AF15:AQ15" si="51">+AF7</f>
        <v>-800341</v>
      </c>
      <c r="AG15" s="133">
        <f t="shared" si="51"/>
        <v>819933.43</v>
      </c>
      <c r="AH15" s="133">
        <f t="shared" si="51"/>
        <v>-97365.55</v>
      </c>
      <c r="AI15" s="133">
        <f t="shared" si="51"/>
        <v>-167894.05</v>
      </c>
      <c r="AJ15" s="133">
        <f t="shared" si="51"/>
        <v>661061.26</v>
      </c>
      <c r="AK15" s="133">
        <f t="shared" si="51"/>
        <v>-1264982.83</v>
      </c>
      <c r="AL15" s="133">
        <f t="shared" si="51"/>
        <v>1674991.38</v>
      </c>
      <c r="AM15" s="133">
        <f t="shared" si="51"/>
        <v>-2219837.34</v>
      </c>
      <c r="AN15" s="133">
        <f t="shared" si="51"/>
        <v>2082911.72</v>
      </c>
      <c r="AO15" s="133">
        <f t="shared" si="51"/>
        <v>-2322177.84</v>
      </c>
      <c r="AP15" s="133">
        <f t="shared" si="51"/>
        <v>2942581.34</v>
      </c>
      <c r="AQ15" s="133">
        <f t="shared" si="51"/>
        <v>4072128.29</v>
      </c>
      <c r="AR15" s="128">
        <f>SUM(AF15:AQ15)</f>
        <v>5381008.8100000005</v>
      </c>
      <c r="AT15" s="133">
        <f t="shared" ref="AT15:BE15" si="52">+AT7</f>
        <v>-2230460.9500000002</v>
      </c>
      <c r="AU15" s="133">
        <f t="shared" si="52"/>
        <v>-2017845.33</v>
      </c>
      <c r="AV15" s="133">
        <f t="shared" si="52"/>
        <v>-2397705.59</v>
      </c>
      <c r="AW15" s="133">
        <f t="shared" si="52"/>
        <v>908107.5299999998</v>
      </c>
      <c r="AX15" s="133">
        <f t="shared" si="52"/>
        <v>-996920.38999999966</v>
      </c>
      <c r="AY15" s="133">
        <f t="shared" si="52"/>
        <v>681601.35999999987</v>
      </c>
      <c r="AZ15" s="133">
        <f t="shared" si="52"/>
        <v>-433491.73</v>
      </c>
      <c r="BA15" s="133">
        <f t="shared" si="52"/>
        <v>549431.14000000013</v>
      </c>
      <c r="BB15" s="133">
        <f t="shared" si="52"/>
        <v>537719.37999999989</v>
      </c>
      <c r="BC15" s="133">
        <f t="shared" si="52"/>
        <v>-998132.25</v>
      </c>
      <c r="BD15" s="133">
        <f t="shared" si="52"/>
        <v>493602.93000000017</v>
      </c>
      <c r="BE15" s="133">
        <f t="shared" si="52"/>
        <v>1650170.3899999997</v>
      </c>
      <c r="BF15" s="128">
        <f>SUM(AT15:BE15)</f>
        <v>-4253923.5099999988</v>
      </c>
      <c r="BH15" s="133">
        <f>+BH7</f>
        <v>-1233319.1099999999</v>
      </c>
      <c r="BI15" s="133">
        <f t="shared" ref="BI15:BM15" si="53">+BI7</f>
        <v>1330673.7899999996</v>
      </c>
      <c r="BJ15" s="133">
        <f t="shared" si="53"/>
        <v>-1604346.4499999997</v>
      </c>
      <c r="BK15" s="133">
        <f t="shared" si="53"/>
        <v>113475.47999999998</v>
      </c>
      <c r="BL15" s="133">
        <f t="shared" si="53"/>
        <v>1247848.3399999999</v>
      </c>
      <c r="BM15" s="133">
        <f t="shared" si="53"/>
        <v>-1351754.7</v>
      </c>
      <c r="BN15" s="133">
        <v>-708159</v>
      </c>
      <c r="BO15" s="133">
        <v>301871</v>
      </c>
      <c r="BP15" s="133">
        <v>529922</v>
      </c>
      <c r="BQ15" s="34"/>
      <c r="BR15" s="34"/>
      <c r="BS15" s="34"/>
      <c r="BT15" s="129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128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128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128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128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128"/>
      <c r="EN15" s="33"/>
    </row>
    <row r="16" spans="1:146" collapsed="1">
      <c r="B16" t="s">
        <v>26</v>
      </c>
      <c r="C16" s="126">
        <v>-18400787.91</v>
      </c>
      <c r="D16" s="127">
        <v>-1856240.59</v>
      </c>
      <c r="E16" s="127">
        <v>-1888117.49</v>
      </c>
      <c r="F16" s="127">
        <f>-1919066.51-11.83-1.76</f>
        <v>-1919080.1</v>
      </c>
      <c r="G16" s="127">
        <f>-1958262.46-21.2</f>
        <v>-1958283.66</v>
      </c>
      <c r="H16" s="127">
        <v>-1999989.21</v>
      </c>
      <c r="I16" s="127">
        <v>-2050538.38</v>
      </c>
      <c r="J16" s="127">
        <v>-2096727.59</v>
      </c>
      <c r="K16" s="127">
        <v>-2139067.63</v>
      </c>
      <c r="L16" s="127">
        <v>-2190385.71</v>
      </c>
      <c r="M16" s="127">
        <v>-2237682.35</v>
      </c>
      <c r="N16" s="127">
        <v>-2282179.64</v>
      </c>
      <c r="O16" s="127">
        <v>-2346602.21</v>
      </c>
      <c r="P16" s="128">
        <f>SUM(D16:O16)</f>
        <v>-24964894.560000002</v>
      </c>
      <c r="Q16" s="34"/>
      <c r="R16" s="127">
        <v>-2400865.2599999998</v>
      </c>
      <c r="S16" s="127">
        <v>-2417917.4752208921</v>
      </c>
      <c r="T16" s="127">
        <v>-2467767.33</v>
      </c>
      <c r="U16" s="127">
        <v>-2505040.5299999998</v>
      </c>
      <c r="V16" s="127">
        <v>-2545148.17</v>
      </c>
      <c r="W16" s="127">
        <f>-2590443.08-11741.9</f>
        <v>-2602184.98</v>
      </c>
      <c r="X16" s="127">
        <v>-2633096.8199999998</v>
      </c>
      <c r="Y16" s="127">
        <v>-2678606.08</v>
      </c>
      <c r="Z16" s="127">
        <v>-2721004.38</v>
      </c>
      <c r="AA16" s="127">
        <v>-2766309.25</v>
      </c>
      <c r="AB16" s="127">
        <v>-2822596.83</v>
      </c>
      <c r="AC16" s="127">
        <v>-2895010.56</v>
      </c>
      <c r="AD16" s="128">
        <f>SUM(R16:AC16)</f>
        <v>-31455547.66522089</v>
      </c>
      <c r="AF16" s="127">
        <v>-2956224.74</v>
      </c>
      <c r="AG16" s="127">
        <v>-2983878.14</v>
      </c>
      <c r="AH16" s="127">
        <v>-3015583.65</v>
      </c>
      <c r="AI16" s="127">
        <v>-3051823.74</v>
      </c>
      <c r="AJ16" s="127">
        <v>-3090478.11</v>
      </c>
      <c r="AK16" s="127">
        <v>-3144399.17</v>
      </c>
      <c r="AL16" s="127">
        <v>-3194729.67</v>
      </c>
      <c r="AM16" s="127">
        <v>-3248918.55</v>
      </c>
      <c r="AN16" s="127">
        <v>-3301140.93</v>
      </c>
      <c r="AO16" s="127">
        <v>-3362595.19</v>
      </c>
      <c r="AP16" s="127">
        <v>-3434444.3</v>
      </c>
      <c r="AQ16" s="127">
        <v>-3491696.74</v>
      </c>
      <c r="AR16" s="128">
        <f>SUM(AF16:AQ16)</f>
        <v>-38275912.93</v>
      </c>
      <c r="AT16" s="127">
        <v>-3559483.52</v>
      </c>
      <c r="AU16" s="127">
        <v>-3633612.22</v>
      </c>
      <c r="AV16" s="127">
        <v>-3698012.19</v>
      </c>
      <c r="AW16" s="127">
        <v>-3758117.36</v>
      </c>
      <c r="AX16" s="127">
        <v>-3807972.94</v>
      </c>
      <c r="AY16" s="127">
        <v>-3862995.34</v>
      </c>
      <c r="AZ16" s="127">
        <v>-3916240.15</v>
      </c>
      <c r="BA16" s="127">
        <v>-3975087.91</v>
      </c>
      <c r="BB16" s="127">
        <v>-4039418.03</v>
      </c>
      <c r="BC16" s="127">
        <v>-4106994.51</v>
      </c>
      <c r="BD16" s="127">
        <v>-4162533.13</v>
      </c>
      <c r="BE16" s="127">
        <v>-4224260.6900000004</v>
      </c>
      <c r="BF16" s="128">
        <f>SUM(AT16:BE16)</f>
        <v>-46744727.989999995</v>
      </c>
      <c r="BH16" s="127">
        <v>-4282135.72</v>
      </c>
      <c r="BI16" s="127">
        <v>-4328464.95</v>
      </c>
      <c r="BJ16" s="127">
        <v>-4392755.0199999996</v>
      </c>
      <c r="BK16" s="127">
        <v>-4457420.55</v>
      </c>
      <c r="BL16" s="127">
        <v>-4504848.92</v>
      </c>
      <c r="BM16" s="127">
        <v>-4558147.5999999996</v>
      </c>
      <c r="BN16" s="127">
        <v>-4624915</v>
      </c>
      <c r="BO16" s="127">
        <v>-4690633</v>
      </c>
      <c r="BP16" s="127">
        <v>-4755545</v>
      </c>
      <c r="BQ16" s="34">
        <v>-4839952.97808515</v>
      </c>
      <c r="BR16" s="34">
        <v>-4899642.3910851534</v>
      </c>
      <c r="BS16" s="34">
        <v>-4959331.8040851532</v>
      </c>
      <c r="BT16" s="129">
        <f>SUM(BH16:BS16)</f>
        <v>-55293792.933255456</v>
      </c>
      <c r="BV16" s="34">
        <v>-5019615.3628079398</v>
      </c>
      <c r="BW16" s="34">
        <v>-5080493.0672535142</v>
      </c>
      <c r="BX16" s="34">
        <v>-5141370.7716990886</v>
      </c>
      <c r="BY16" s="34">
        <v>-5202248.4761446631</v>
      </c>
      <c r="BZ16" s="34">
        <v>-5263126.1805902375</v>
      </c>
      <c r="CA16" s="34">
        <v>-5324003.8850358119</v>
      </c>
      <c r="CB16" s="34">
        <v>-5384881.5894813864</v>
      </c>
      <c r="CC16" s="34">
        <v>-5445759.2939269608</v>
      </c>
      <c r="CD16" s="34">
        <v>-5506636.9983725352</v>
      </c>
      <c r="CE16" s="34">
        <v>-5567514.7028181097</v>
      </c>
      <c r="CF16" s="34">
        <v>-5628392.4072636841</v>
      </c>
      <c r="CG16" s="34">
        <v>-5689270.1117092585</v>
      </c>
      <c r="CH16" s="128">
        <f>SUM(BV16:CG16)</f>
        <v>-64253312.847103186</v>
      </c>
      <c r="CJ16" s="34">
        <v>-5740734.6962626837</v>
      </c>
      <c r="CK16" s="34">
        <v>-5778175.8687989609</v>
      </c>
      <c r="CL16" s="34">
        <v>-5812159.236876905</v>
      </c>
      <c r="CM16" s="34">
        <v>-5843639.9304548493</v>
      </c>
      <c r="CN16" s="34">
        <v>-5874253.951116127</v>
      </c>
      <c r="CO16" s="34">
        <v>-5906981.2093190718</v>
      </c>
      <c r="CP16" s="34">
        <v>-5938715.9183553495</v>
      </c>
      <c r="CQ16" s="34">
        <v>-5969665.3132666275</v>
      </c>
      <c r="CR16" s="34">
        <v>-6004578.742427906</v>
      </c>
      <c r="CS16" s="34">
        <v>-6036815.5655058501</v>
      </c>
      <c r="CT16" s="34">
        <v>-6053092.7794587947</v>
      </c>
      <c r="CU16" s="34">
        <v>-6049779.8129534069</v>
      </c>
      <c r="CV16" s="128">
        <f>SUM(CJ16:CU16)</f>
        <v>-71008593.024796531</v>
      </c>
      <c r="CX16" s="34">
        <v>-6061161.3953300482</v>
      </c>
      <c r="CY16" s="34">
        <v>-6098783.5823387178</v>
      </c>
      <c r="CZ16" s="34">
        <v>-6134521.6416390548</v>
      </c>
      <c r="DA16" s="34">
        <v>-6169709.8920227243</v>
      </c>
      <c r="DB16" s="34">
        <v>-6206536.785323061</v>
      </c>
      <c r="DC16" s="34">
        <v>-6240389.0193733983</v>
      </c>
      <c r="DD16" s="34">
        <v>-6268426.3630070677</v>
      </c>
      <c r="DE16" s="34">
        <v>-6296697.5353074046</v>
      </c>
      <c r="DF16" s="34">
        <v>-6334764.3731077407</v>
      </c>
      <c r="DG16" s="34">
        <v>-6370358.5933664115</v>
      </c>
      <c r="DH16" s="34">
        <v>-6388877.9761667475</v>
      </c>
      <c r="DI16" s="34">
        <v>-6404229.8742170837</v>
      </c>
      <c r="DJ16" s="128">
        <f>SUM(CX16:DI16)</f>
        <v>-74974457.031199455</v>
      </c>
      <c r="DL16" s="34">
        <v>-6438595.9571842877</v>
      </c>
      <c r="DM16" s="34">
        <v>-6483331.5286100255</v>
      </c>
      <c r="DN16" s="34">
        <v>-6523654.9896190967</v>
      </c>
      <c r="DO16" s="34">
        <v>-6559761.7544615017</v>
      </c>
      <c r="DP16" s="34">
        <v>-6594336.877720573</v>
      </c>
      <c r="DQ16" s="34">
        <v>-6633155.407104644</v>
      </c>
      <c r="DR16" s="34">
        <v>-6670493.3478220487</v>
      </c>
      <c r="DS16" s="34">
        <v>-6703268.6032894533</v>
      </c>
      <c r="DT16" s="34">
        <v>-6729824.5458818581</v>
      </c>
      <c r="DU16" s="34">
        <v>-6756640.0251825955</v>
      </c>
      <c r="DV16" s="34">
        <v>-6785825.8022750001</v>
      </c>
      <c r="DW16" s="34">
        <v>-6795706.1089924043</v>
      </c>
      <c r="DX16" s="128">
        <f>SUM(DL16:DW16)</f>
        <v>-79674594.948143482</v>
      </c>
      <c r="DZ16" s="34">
        <v>-6807613.0498595536</v>
      </c>
      <c r="EA16" s="34">
        <v>-6842307.7091681128</v>
      </c>
      <c r="EB16" s="34">
        <v>-6884232.7286433401</v>
      </c>
      <c r="EC16" s="34">
        <v>-6919440.7401602324</v>
      </c>
      <c r="ED16" s="34">
        <v>-6953468.0357604586</v>
      </c>
      <c r="EE16" s="34">
        <v>-6991638.385152353</v>
      </c>
      <c r="EF16" s="34">
        <v>-7031660.0740442453</v>
      </c>
      <c r="EG16" s="34">
        <v>-7070636.165894472</v>
      </c>
      <c r="EH16" s="34">
        <v>-7082540.8224946996</v>
      </c>
      <c r="EI16" s="34">
        <v>-7091528.0621782597</v>
      </c>
      <c r="EJ16" s="34">
        <v>-7115781.9564034855</v>
      </c>
      <c r="EK16" s="34">
        <v>-7122440.5938787125</v>
      </c>
      <c r="EL16" s="128">
        <f>SUM(DZ16:EK16)</f>
        <v>-83913288.323637918</v>
      </c>
      <c r="EN16" s="33">
        <f>P16+AD16+AR16+BF16+BT16+CH16+CV16+DJ16+DX16+EL16</f>
        <v>-570559122.25335693</v>
      </c>
      <c r="EP16" s="33"/>
    </row>
    <row r="17" spans="1:146">
      <c r="B17" t="s">
        <v>27</v>
      </c>
      <c r="C17" s="126"/>
      <c r="D17" s="127">
        <v>1341245</v>
      </c>
      <c r="E17" s="127">
        <v>1340251</v>
      </c>
      <c r="F17" s="127">
        <v>1341119</v>
      </c>
      <c r="G17" s="127">
        <v>1351124</v>
      </c>
      <c r="H17" s="127">
        <v>1363945</v>
      </c>
      <c r="I17" s="127">
        <v>1378679</v>
      </c>
      <c r="J17" s="127">
        <v>1376105</v>
      </c>
      <c r="K17" s="127">
        <v>1361666</v>
      </c>
      <c r="L17" s="127">
        <v>1360981</v>
      </c>
      <c r="M17" s="127">
        <v>1366612</v>
      </c>
      <c r="N17" s="127">
        <v>1377596</v>
      </c>
      <c r="O17" s="127">
        <v>1406905</v>
      </c>
      <c r="P17" s="128">
        <f>SUM(D17:O17)</f>
        <v>16366228</v>
      </c>
      <c r="Q17" s="34"/>
      <c r="R17" s="127">
        <v>1424334</v>
      </c>
      <c r="S17" s="127">
        <v>1422547</v>
      </c>
      <c r="T17" s="127">
        <f>-142666+142547+1421654</f>
        <v>1421535</v>
      </c>
      <c r="U17" s="127">
        <v>1434106</v>
      </c>
      <c r="V17" s="127">
        <v>1445666</v>
      </c>
      <c r="W17" s="127">
        <v>1457598</v>
      </c>
      <c r="X17" s="127">
        <v>1455675</v>
      </c>
      <c r="Y17" s="127">
        <v>1444434</v>
      </c>
      <c r="Z17" s="127">
        <v>1431432</v>
      </c>
      <c r="AA17" s="127">
        <v>1431416</v>
      </c>
      <c r="AB17" s="127">
        <v>1451067</v>
      </c>
      <c r="AC17" s="127">
        <v>1484720</v>
      </c>
      <c r="AD17" s="128">
        <f>SUM(R17:AC17)</f>
        <v>17304530</v>
      </c>
      <c r="AF17" s="127">
        <v>1506053</v>
      </c>
      <c r="AG17" s="127">
        <v>1498158</v>
      </c>
      <c r="AH17" s="127">
        <v>1496222</v>
      </c>
      <c r="AI17" s="127">
        <v>1500372</v>
      </c>
      <c r="AJ17" s="127">
        <v>1508127</v>
      </c>
      <c r="AK17" s="127">
        <v>1528106</v>
      </c>
      <c r="AL17" s="127">
        <v>1535192</v>
      </c>
      <c r="AM17" s="127">
        <v>1532189</v>
      </c>
      <c r="AN17" s="127">
        <v>1527695</v>
      </c>
      <c r="AO17" s="127">
        <v>1542174</v>
      </c>
      <c r="AP17" s="127">
        <v>1576099</v>
      </c>
      <c r="AQ17" s="127">
        <v>1595890</v>
      </c>
      <c r="AR17" s="128">
        <f>SUM(AF17:AQ17)</f>
        <v>18346277</v>
      </c>
      <c r="AT17" s="127">
        <v>1622199</v>
      </c>
      <c r="AU17" s="127">
        <v>1655684</v>
      </c>
      <c r="AV17" s="127">
        <v>1682050</v>
      </c>
      <c r="AW17" s="127">
        <v>1702033</v>
      </c>
      <c r="AX17" s="127">
        <v>1727661</v>
      </c>
      <c r="AY17" s="127">
        <v>1746520</v>
      </c>
      <c r="AZ17" s="127">
        <v>1748978</v>
      </c>
      <c r="BA17" s="127">
        <v>1739462</v>
      </c>
      <c r="BB17" s="127">
        <v>1734438</v>
      </c>
      <c r="BC17" s="127">
        <v>1746925</v>
      </c>
      <c r="BD17" s="127">
        <v>1758434</v>
      </c>
      <c r="BE17" s="127">
        <v>1776295</v>
      </c>
      <c r="BF17" s="128">
        <f>SUM(AT17:BE17)</f>
        <v>20640679</v>
      </c>
      <c r="BH17" s="127">
        <v>1787883</v>
      </c>
      <c r="BI17" s="127">
        <v>1790719</v>
      </c>
      <c r="BJ17" s="127">
        <v>1812304</v>
      </c>
      <c r="BK17" s="127">
        <v>1813658</v>
      </c>
      <c r="BL17" s="127">
        <v>2337649</v>
      </c>
      <c r="BM17" s="127">
        <v>2348797</v>
      </c>
      <c r="BN17" s="127">
        <v>2356522</v>
      </c>
      <c r="BO17" s="127">
        <f>2355018+320242+6792</f>
        <v>2682052</v>
      </c>
      <c r="BP17" s="127">
        <v>2351883</v>
      </c>
      <c r="BQ17" s="34">
        <f>(((BQ14/2)+BQ12)*(BQ8/12))+BQ35</f>
        <v>2521809.3172523994</v>
      </c>
      <c r="BR17" s="34">
        <f>(((BR14/2)+BR12)*(BR8/12))+BR35</f>
        <v>2423832.4082859266</v>
      </c>
      <c r="BS17" s="34">
        <f>(((BS14/2)+BS12)*(BS8/12))+BS35</f>
        <v>2456219.0421775519</v>
      </c>
      <c r="BT17" s="128">
        <f>SUM(BH17:BS17)</f>
        <v>26683327.767715875</v>
      </c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128">
        <f>SUM(BV17:CG17)</f>
        <v>0</v>
      </c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128">
        <f>SUM(CJ17:CU17)</f>
        <v>0</v>
      </c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128">
        <f>SUM(CX17:DI17)</f>
        <v>0</v>
      </c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128">
        <f>SUM(DL17:DW17)</f>
        <v>0</v>
      </c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128">
        <f>SUM(DZ17:EK17)</f>
        <v>0</v>
      </c>
      <c r="EN17" s="33">
        <f>P17+AD17+AR17+BF17+BT17+CH17+CV17+DJ17+DX17+EL17</f>
        <v>99341041.767715871</v>
      </c>
    </row>
    <row r="18" spans="1:146">
      <c r="B18" t="s">
        <v>28</v>
      </c>
      <c r="C18" s="126"/>
      <c r="D18" s="133">
        <f>IF((D6+D16)&gt;D17,-D17,-(D6+D16))</f>
        <v>-1341245</v>
      </c>
      <c r="E18" s="133">
        <f>IF((E6+E16)&gt;E17,-E17,-(E6+E16))</f>
        <v>-1340251</v>
      </c>
      <c r="F18" s="133">
        <f t="shared" ref="F18:O18" si="54">-F17</f>
        <v>-1341119</v>
      </c>
      <c r="G18" s="133">
        <f t="shared" si="54"/>
        <v>-1351124</v>
      </c>
      <c r="H18" s="133">
        <f t="shared" si="54"/>
        <v>-1363945</v>
      </c>
      <c r="I18" s="133">
        <f t="shared" si="54"/>
        <v>-1378679</v>
      </c>
      <c r="J18" s="133">
        <f t="shared" si="54"/>
        <v>-1376105</v>
      </c>
      <c r="K18" s="133">
        <f t="shared" si="54"/>
        <v>-1361666</v>
      </c>
      <c r="L18" s="133">
        <f t="shared" si="54"/>
        <v>-1360981</v>
      </c>
      <c r="M18" s="133">
        <f t="shared" si="54"/>
        <v>-1366612</v>
      </c>
      <c r="N18" s="133">
        <f t="shared" si="54"/>
        <v>-1377596</v>
      </c>
      <c r="O18" s="133">
        <f t="shared" si="54"/>
        <v>-1406905</v>
      </c>
      <c r="P18" s="128">
        <f>SUM(D18:O18)</f>
        <v>-16366228</v>
      </c>
      <c r="Q18" s="34"/>
      <c r="R18" s="133">
        <f t="shared" ref="R18:AC18" si="55">-R17</f>
        <v>-1424334</v>
      </c>
      <c r="S18" s="133">
        <f t="shared" si="55"/>
        <v>-1422547</v>
      </c>
      <c r="T18" s="133">
        <f t="shared" si="55"/>
        <v>-1421535</v>
      </c>
      <c r="U18" s="133">
        <f t="shared" si="55"/>
        <v>-1434106</v>
      </c>
      <c r="V18" s="133">
        <f t="shared" si="55"/>
        <v>-1445666</v>
      </c>
      <c r="W18" s="133">
        <f t="shared" si="55"/>
        <v>-1457598</v>
      </c>
      <c r="X18" s="133">
        <f t="shared" si="55"/>
        <v>-1455675</v>
      </c>
      <c r="Y18" s="133">
        <f t="shared" si="55"/>
        <v>-1444434</v>
      </c>
      <c r="Z18" s="133">
        <f t="shared" si="55"/>
        <v>-1431432</v>
      </c>
      <c r="AA18" s="133">
        <f t="shared" si="55"/>
        <v>-1431416</v>
      </c>
      <c r="AB18" s="133">
        <f t="shared" si="55"/>
        <v>-1451067</v>
      </c>
      <c r="AC18" s="133">
        <f t="shared" si="55"/>
        <v>-1484720</v>
      </c>
      <c r="AD18" s="128">
        <f>SUM(R18:AC18)</f>
        <v>-17304530</v>
      </c>
      <c r="AF18" s="133">
        <f t="shared" ref="AF18:AQ18" si="56">-AF17</f>
        <v>-1506053</v>
      </c>
      <c r="AG18" s="133">
        <f t="shared" si="56"/>
        <v>-1498158</v>
      </c>
      <c r="AH18" s="133">
        <f t="shared" si="56"/>
        <v>-1496222</v>
      </c>
      <c r="AI18" s="133">
        <f t="shared" si="56"/>
        <v>-1500372</v>
      </c>
      <c r="AJ18" s="133">
        <f t="shared" si="56"/>
        <v>-1508127</v>
      </c>
      <c r="AK18" s="133">
        <f t="shared" si="56"/>
        <v>-1528106</v>
      </c>
      <c r="AL18" s="133">
        <f t="shared" si="56"/>
        <v>-1535192</v>
      </c>
      <c r="AM18" s="133">
        <f t="shared" si="56"/>
        <v>-1532189</v>
      </c>
      <c r="AN18" s="133">
        <f t="shared" si="56"/>
        <v>-1527695</v>
      </c>
      <c r="AO18" s="133">
        <f t="shared" si="56"/>
        <v>-1542174</v>
      </c>
      <c r="AP18" s="133">
        <f t="shared" si="56"/>
        <v>-1576099</v>
      </c>
      <c r="AQ18" s="133">
        <f t="shared" si="56"/>
        <v>-1595890</v>
      </c>
      <c r="AR18" s="128">
        <f>SUM(AF18:AQ18)</f>
        <v>-18346277</v>
      </c>
      <c r="AT18" s="133">
        <f t="shared" ref="AT18:BE18" si="57">-AT17</f>
        <v>-1622199</v>
      </c>
      <c r="AU18" s="133">
        <f t="shared" si="57"/>
        <v>-1655684</v>
      </c>
      <c r="AV18" s="133">
        <f t="shared" si="57"/>
        <v>-1682050</v>
      </c>
      <c r="AW18" s="133">
        <f t="shared" si="57"/>
        <v>-1702033</v>
      </c>
      <c r="AX18" s="133">
        <f t="shared" si="57"/>
        <v>-1727661</v>
      </c>
      <c r="AY18" s="133">
        <f t="shared" si="57"/>
        <v>-1746520</v>
      </c>
      <c r="AZ18" s="133">
        <f t="shared" si="57"/>
        <v>-1748978</v>
      </c>
      <c r="BA18" s="133">
        <f t="shared" si="57"/>
        <v>-1739462</v>
      </c>
      <c r="BB18" s="133">
        <f t="shared" si="57"/>
        <v>-1734438</v>
      </c>
      <c r="BC18" s="133">
        <f t="shared" si="57"/>
        <v>-1746925</v>
      </c>
      <c r="BD18" s="133">
        <f t="shared" si="57"/>
        <v>-1758434</v>
      </c>
      <c r="BE18" s="133">
        <f t="shared" si="57"/>
        <v>-1776295</v>
      </c>
      <c r="BF18" s="128">
        <f>SUM(AT18:BE18)</f>
        <v>-20640679</v>
      </c>
      <c r="BH18" s="133">
        <f t="shared" ref="BH18:BS18" si="58">-BH17</f>
        <v>-1787883</v>
      </c>
      <c r="BI18" s="133">
        <f t="shared" si="58"/>
        <v>-1790719</v>
      </c>
      <c r="BJ18" s="133">
        <f t="shared" si="58"/>
        <v>-1812304</v>
      </c>
      <c r="BK18" s="133">
        <f t="shared" si="58"/>
        <v>-1813658</v>
      </c>
      <c r="BL18" s="133">
        <f t="shared" si="58"/>
        <v>-2337649</v>
      </c>
      <c r="BM18" s="133">
        <f t="shared" si="58"/>
        <v>-2348797</v>
      </c>
      <c r="BN18" s="133">
        <f t="shared" si="58"/>
        <v>-2356522</v>
      </c>
      <c r="BO18" s="133">
        <f t="shared" si="58"/>
        <v>-2682052</v>
      </c>
      <c r="BP18" s="133">
        <f t="shared" si="58"/>
        <v>-2351883</v>
      </c>
      <c r="BQ18" s="34">
        <f>-BQ17</f>
        <v>-2521809.3172523994</v>
      </c>
      <c r="BR18" s="34">
        <f t="shared" si="58"/>
        <v>-2423832.4082859266</v>
      </c>
      <c r="BS18" s="34">
        <f t="shared" si="58"/>
        <v>-2456219.0421775519</v>
      </c>
      <c r="BT18" s="128">
        <f>SUM(BH18:BS18)</f>
        <v>-26683327.767715875</v>
      </c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128">
        <f>SUM(BV18:CG18)</f>
        <v>0</v>
      </c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128">
        <f>SUM(CJ18:CU18)</f>
        <v>0</v>
      </c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128">
        <f>SUM(CX18:DI18)</f>
        <v>0</v>
      </c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128">
        <f>SUM(DL18:DW18)</f>
        <v>0</v>
      </c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128">
        <f>SUM(DZ18:EK18)</f>
        <v>0</v>
      </c>
      <c r="EN18" s="33">
        <f>P18+AD18+AR18+BF18+BT18+CH18+CV18+DJ18+DX18+EL18</f>
        <v>-99341041.767715871</v>
      </c>
    </row>
    <row r="19" spans="1:146">
      <c r="B19" s="102" t="s">
        <v>29</v>
      </c>
      <c r="C19" s="134">
        <v>184618684.78</v>
      </c>
      <c r="D19" s="135">
        <f t="shared" ref="D19:P19" si="59">SUM(D12:D18)</f>
        <v>186697462.55000001</v>
      </c>
      <c r="E19" s="135">
        <f t="shared" si="59"/>
        <v>187914877.32999998</v>
      </c>
      <c r="F19" s="135">
        <f t="shared" si="59"/>
        <v>189688349.95999998</v>
      </c>
      <c r="G19" s="135">
        <f t="shared" si="59"/>
        <v>192213754.35999998</v>
      </c>
      <c r="H19" s="135">
        <f t="shared" si="59"/>
        <v>194764973.12999997</v>
      </c>
      <c r="I19" s="135">
        <f t="shared" si="59"/>
        <v>200126719.27999997</v>
      </c>
      <c r="J19" s="135">
        <f t="shared" si="59"/>
        <v>202201710.98999998</v>
      </c>
      <c r="K19" s="135">
        <f t="shared" si="59"/>
        <v>206501571.36999997</v>
      </c>
      <c r="L19" s="135">
        <f t="shared" si="59"/>
        <v>209629808.14999995</v>
      </c>
      <c r="M19" s="135">
        <f t="shared" si="59"/>
        <v>212888248.83999994</v>
      </c>
      <c r="N19" s="135">
        <f t="shared" si="59"/>
        <v>216437252.00999996</v>
      </c>
      <c r="O19" s="135">
        <f t="shared" si="59"/>
        <v>224969700.98999995</v>
      </c>
      <c r="P19" s="136">
        <f t="shared" si="59"/>
        <v>224969700.98999998</v>
      </c>
      <c r="Q19" s="34"/>
      <c r="R19" s="135">
        <f t="shared" ref="R19:AD19" si="60">SUM(R12:R18)</f>
        <v>225999415.38999996</v>
      </c>
      <c r="S19" s="135">
        <f t="shared" si="60"/>
        <v>226771183.25477907</v>
      </c>
      <c r="T19" s="135">
        <f t="shared" si="60"/>
        <v>228673762.64477906</v>
      </c>
      <c r="U19" s="135">
        <f t="shared" si="60"/>
        <v>230011563.34477904</v>
      </c>
      <c r="V19" s="135">
        <f t="shared" si="60"/>
        <v>232036803.78477907</v>
      </c>
      <c r="W19" s="135">
        <f t="shared" si="60"/>
        <v>235057810.57477909</v>
      </c>
      <c r="X19" s="135">
        <f t="shared" si="60"/>
        <v>238534575.14477912</v>
      </c>
      <c r="Y19" s="135">
        <f t="shared" si="60"/>
        <v>241531689.64477909</v>
      </c>
      <c r="Z19" s="135">
        <f t="shared" si="60"/>
        <v>243947703.15477911</v>
      </c>
      <c r="AA19" s="135">
        <f t="shared" si="60"/>
        <v>247145861.60477909</v>
      </c>
      <c r="AB19" s="135">
        <f t="shared" si="60"/>
        <v>251514209.36477908</v>
      </c>
      <c r="AC19" s="135">
        <f t="shared" si="60"/>
        <v>258812074.92477909</v>
      </c>
      <c r="AD19" s="136">
        <f t="shared" si="60"/>
        <v>258812074.92477906</v>
      </c>
      <c r="AF19" s="135">
        <f t="shared" ref="AF19:AR19" si="61">SUM(AF12:AF18)</f>
        <v>259148950.59</v>
      </c>
      <c r="AG19" s="135">
        <f t="shared" si="61"/>
        <v>259485378.23000002</v>
      </c>
      <c r="AH19" s="135">
        <f t="shared" si="61"/>
        <v>261459870.39000002</v>
      </c>
      <c r="AI19" s="135">
        <f t="shared" si="61"/>
        <v>261896193.23999998</v>
      </c>
      <c r="AJ19" s="135">
        <f t="shared" si="61"/>
        <v>265085921.60999995</v>
      </c>
      <c r="AK19" s="135">
        <f t="shared" si="61"/>
        <v>267959719.09000003</v>
      </c>
      <c r="AL19" s="135">
        <f t="shared" si="61"/>
        <v>271351321.32999998</v>
      </c>
      <c r="AM19" s="135">
        <f t="shared" si="61"/>
        <v>273799438.82999998</v>
      </c>
      <c r="AN19" s="135">
        <f t="shared" si="61"/>
        <v>277319215.63999999</v>
      </c>
      <c r="AO19" s="135">
        <f t="shared" si="61"/>
        <v>281579545.19</v>
      </c>
      <c r="AP19" s="135">
        <f t="shared" si="61"/>
        <v>288426159.44999999</v>
      </c>
      <c r="AQ19" s="135">
        <f t="shared" si="61"/>
        <v>295395042.45999998</v>
      </c>
      <c r="AR19" s="136">
        <f t="shared" si="61"/>
        <v>295395042.45999998</v>
      </c>
      <c r="AT19" s="135">
        <f t="shared" ref="AT19:BF19" si="62">SUM(AT12:AT18)</f>
        <v>299499503.30000001</v>
      </c>
      <c r="AU19" s="135">
        <f t="shared" si="62"/>
        <v>301739184.92000002</v>
      </c>
      <c r="AV19" s="135">
        <f t="shared" si="62"/>
        <v>302866592.50000006</v>
      </c>
      <c r="AW19" s="135">
        <f t="shared" si="62"/>
        <v>305621512.60000002</v>
      </c>
      <c r="AX19" s="135">
        <f t="shared" si="62"/>
        <v>309113442.89000005</v>
      </c>
      <c r="AY19" s="135">
        <f t="shared" si="62"/>
        <v>310899985.54000008</v>
      </c>
      <c r="AZ19" s="135">
        <f t="shared" si="62"/>
        <v>314253479.3300001</v>
      </c>
      <c r="BA19" s="135">
        <f t="shared" si="62"/>
        <v>317287019.39000005</v>
      </c>
      <c r="BB19" s="135">
        <f t="shared" si="62"/>
        <v>322775247.57000005</v>
      </c>
      <c r="BC19" s="135">
        <f t="shared" si="62"/>
        <v>324898513.24000007</v>
      </c>
      <c r="BD19" s="135">
        <f t="shared" si="62"/>
        <v>327332041.69000006</v>
      </c>
      <c r="BE19" s="135">
        <f t="shared" si="62"/>
        <v>333466996.19000006</v>
      </c>
      <c r="BF19" s="136">
        <f t="shared" si="62"/>
        <v>333466996.19</v>
      </c>
      <c r="BH19" s="135">
        <f>SUM(BH12:BH18)</f>
        <v>333134633.84999996</v>
      </c>
      <c r="BI19" s="135">
        <f t="shared" ref="BI19:BS19" si="63">SUM(BI12:BI18)</f>
        <v>336078698.08999997</v>
      </c>
      <c r="BJ19" s="135">
        <f>SUM(BJ12:BJ18)</f>
        <v>339559928.19</v>
      </c>
      <c r="BK19" s="135">
        <f t="shared" si="63"/>
        <v>341257881.22000003</v>
      </c>
      <c r="BL19" s="135">
        <f t="shared" si="63"/>
        <v>343378228.34999996</v>
      </c>
      <c r="BM19" s="135">
        <f>SUM(BM12:BM18)</f>
        <v>344812848.11999995</v>
      </c>
      <c r="BN19" s="135">
        <f>SUM(BN12:BN18)</f>
        <v>348208927.18999994</v>
      </c>
      <c r="BO19" s="135">
        <f>SUM(BO12:BO18)</f>
        <v>350876466.70999992</v>
      </c>
      <c r="BP19" s="135">
        <f>SUM(BP12:BP18)</f>
        <v>355145476.15999991</v>
      </c>
      <c r="BQ19" s="137">
        <f t="shared" si="63"/>
        <v>358990855.18191475</v>
      </c>
      <c r="BR19" s="137">
        <f t="shared" si="63"/>
        <v>362776544.7908296</v>
      </c>
      <c r="BS19" s="137">
        <f t="shared" si="63"/>
        <v>366502544.98674446</v>
      </c>
      <c r="BT19" s="136">
        <f>SUM(BT12:BT18)</f>
        <v>367876333.63674456</v>
      </c>
      <c r="BV19" s="137">
        <f>SUM(BV12:BV18)</f>
        <v>370661194.37393653</v>
      </c>
      <c r="BW19" s="137">
        <f>SUM(BW12:BW18)</f>
        <v>374758966.056683</v>
      </c>
      <c r="BX19" s="137">
        <f t="shared" ref="BX19:CH19" si="64">SUM(BX12:BX18)</f>
        <v>378795860.03498393</v>
      </c>
      <c r="BY19" s="137">
        <f t="shared" si="64"/>
        <v>382771876.30883926</v>
      </c>
      <c r="BZ19" s="137">
        <f t="shared" si="64"/>
        <v>386687014.87824905</v>
      </c>
      <c r="CA19" s="137">
        <f t="shared" si="64"/>
        <v>390541275.74321324</v>
      </c>
      <c r="CB19" s="137">
        <f t="shared" si="64"/>
        <v>394334658.90373182</v>
      </c>
      <c r="CC19" s="137">
        <f t="shared" si="64"/>
        <v>398067164.35980487</v>
      </c>
      <c r="CD19" s="137">
        <f t="shared" si="64"/>
        <v>401738792.11143231</v>
      </c>
      <c r="CE19" s="137">
        <f t="shared" si="64"/>
        <v>405349542.15861422</v>
      </c>
      <c r="CF19" s="137">
        <f t="shared" si="64"/>
        <v>408899414.50135052</v>
      </c>
      <c r="CG19" s="137">
        <f t="shared" si="64"/>
        <v>412388409.13964128</v>
      </c>
      <c r="CH19" s="136">
        <f t="shared" si="64"/>
        <v>412388409.13964128</v>
      </c>
      <c r="CJ19" s="137">
        <f t="shared" ref="CJ19:CV19" si="65">SUM(CJ12:CJ18)</f>
        <v>415647674.44337863</v>
      </c>
      <c r="CK19" s="137">
        <f t="shared" si="65"/>
        <v>418869498.57457966</v>
      </c>
      <c r="CL19" s="137">
        <f t="shared" si="65"/>
        <v>422057339.33770275</v>
      </c>
      <c r="CM19" s="137">
        <f t="shared" si="65"/>
        <v>425213699.4072479</v>
      </c>
      <c r="CN19" s="137">
        <f t="shared" si="65"/>
        <v>428339445.45613176</v>
      </c>
      <c r="CO19" s="137">
        <f t="shared" si="65"/>
        <v>431432464.2468127</v>
      </c>
      <c r="CP19" s="137">
        <f t="shared" si="65"/>
        <v>434493748.32845736</v>
      </c>
      <c r="CQ19" s="137">
        <f t="shared" si="65"/>
        <v>437524083.01519072</v>
      </c>
      <c r="CR19" s="137">
        <f t="shared" si="65"/>
        <v>440519504.27276284</v>
      </c>
      <c r="CS19" s="137">
        <f t="shared" si="65"/>
        <v>443482688.70725697</v>
      </c>
      <c r="CT19" s="137">
        <f t="shared" si="65"/>
        <v>446429595.92779815</v>
      </c>
      <c r="CU19" s="137">
        <f t="shared" si="65"/>
        <v>449379816.11484474</v>
      </c>
      <c r="CV19" s="136">
        <f t="shared" si="65"/>
        <v>449379816.11484474</v>
      </c>
      <c r="CX19" s="137">
        <f t="shared" ref="CX19:DJ19" si="66">SUM(CX12:CX18)</f>
        <v>452318654.71951467</v>
      </c>
      <c r="CY19" s="137">
        <f t="shared" si="66"/>
        <v>455219871.13717598</v>
      </c>
      <c r="CZ19" s="137">
        <f t="shared" si="66"/>
        <v>458085349.49553692</v>
      </c>
      <c r="DA19" s="137">
        <f t="shared" si="66"/>
        <v>460915639.60351419</v>
      </c>
      <c r="DB19" s="137">
        <f t="shared" si="66"/>
        <v>463709102.81819111</v>
      </c>
      <c r="DC19" s="137">
        <f t="shared" si="66"/>
        <v>466468713.79881769</v>
      </c>
      <c r="DD19" s="137">
        <f t="shared" si="66"/>
        <v>469200287.43581063</v>
      </c>
      <c r="DE19" s="137">
        <f t="shared" si="66"/>
        <v>471903589.90050322</v>
      </c>
      <c r="DF19" s="137">
        <f t="shared" si="66"/>
        <v>474568825.52739549</v>
      </c>
      <c r="DG19" s="137">
        <f t="shared" si="66"/>
        <v>477198466.9340291</v>
      </c>
      <c r="DH19" s="137">
        <f t="shared" si="66"/>
        <v>479809588.95786238</v>
      </c>
      <c r="DI19" s="137">
        <f t="shared" si="66"/>
        <v>482405359.08364528</v>
      </c>
      <c r="DJ19" s="136">
        <f t="shared" si="66"/>
        <v>482405359.08364534</v>
      </c>
      <c r="DL19" s="137">
        <f t="shared" ref="DL19:DX19" si="67">SUM(DL12:DL18)</f>
        <v>484966763.12646097</v>
      </c>
      <c r="DM19" s="137">
        <f t="shared" si="67"/>
        <v>487483431.59785092</v>
      </c>
      <c r="DN19" s="137">
        <f t="shared" si="67"/>
        <v>489959776.60823184</v>
      </c>
      <c r="DO19" s="137">
        <f t="shared" si="67"/>
        <v>492400014.85377032</v>
      </c>
      <c r="DP19" s="137">
        <f t="shared" si="67"/>
        <v>494805677.97604972</v>
      </c>
      <c r="DQ19" s="137">
        <f t="shared" si="67"/>
        <v>497172522.56894505</v>
      </c>
      <c r="DR19" s="137">
        <f t="shared" si="67"/>
        <v>499502029.22112298</v>
      </c>
      <c r="DS19" s="137">
        <f t="shared" si="67"/>
        <v>501798760.61783355</v>
      </c>
      <c r="DT19" s="137">
        <f t="shared" si="67"/>
        <v>504068936.07195169</v>
      </c>
      <c r="DU19" s="137">
        <f t="shared" si="67"/>
        <v>506312296.04676908</v>
      </c>
      <c r="DV19" s="137">
        <f t="shared" si="67"/>
        <v>508526470.24449408</v>
      </c>
      <c r="DW19" s="137">
        <f t="shared" si="67"/>
        <v>510730764.13550168</v>
      </c>
      <c r="DX19" s="136">
        <f t="shared" si="67"/>
        <v>510730764.13550186</v>
      </c>
      <c r="DZ19" s="137">
        <f t="shared" ref="DZ19:EL19" si="68">SUM(DZ12:DZ18)</f>
        <v>512923151.0856421</v>
      </c>
      <c r="EA19" s="137">
        <f t="shared" si="68"/>
        <v>515080843.37647396</v>
      </c>
      <c r="EB19" s="137">
        <f t="shared" si="68"/>
        <v>517196610.64783061</v>
      </c>
      <c r="EC19" s="137">
        <f t="shared" si="68"/>
        <v>519277169.90767038</v>
      </c>
      <c r="ED19" s="137">
        <f t="shared" si="68"/>
        <v>521323701.87190992</v>
      </c>
      <c r="EE19" s="137">
        <f t="shared" si="68"/>
        <v>523332063.48675758</v>
      </c>
      <c r="EF19" s="137">
        <f t="shared" si="68"/>
        <v>525300403.41271335</v>
      </c>
      <c r="EG19" s="137">
        <f t="shared" si="68"/>
        <v>527229767.2468189</v>
      </c>
      <c r="EH19" s="137">
        <f t="shared" si="68"/>
        <v>529147226.42432421</v>
      </c>
      <c r="EI19" s="137">
        <f t="shared" si="68"/>
        <v>531055698.36214602</v>
      </c>
      <c r="EJ19" s="137">
        <f t="shared" si="68"/>
        <v>532939916.40574253</v>
      </c>
      <c r="EK19" s="137">
        <f t="shared" si="68"/>
        <v>534817475.81186384</v>
      </c>
      <c r="EL19" s="136">
        <f t="shared" si="68"/>
        <v>534817475.81186372</v>
      </c>
      <c r="EP19" s="33"/>
    </row>
    <row r="20" spans="1:146">
      <c r="B20" s="102"/>
      <c r="C20" s="126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28"/>
      <c r="Q20" s="34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2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2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2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9"/>
      <c r="BR20" s="139"/>
      <c r="BS20" s="139"/>
      <c r="BT20" s="128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28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28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28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28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28"/>
    </row>
    <row r="21" spans="1:146" ht="18.75">
      <c r="A21" s="116" t="s">
        <v>30</v>
      </c>
      <c r="C21" s="126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28"/>
      <c r="Q21" s="34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28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28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28"/>
      <c r="BH21" s="157"/>
      <c r="BI21" s="133"/>
      <c r="BJ21" s="133"/>
      <c r="BK21" s="133"/>
      <c r="BL21" s="133"/>
      <c r="BM21" s="133"/>
      <c r="BN21" s="133"/>
      <c r="BO21" s="133"/>
      <c r="BP21" s="133"/>
      <c r="BQ21" s="34"/>
      <c r="BR21" s="34"/>
      <c r="BS21" s="34"/>
      <c r="BT21" s="128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128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128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128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128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128"/>
    </row>
    <row r="22" spans="1:146">
      <c r="B22" t="s">
        <v>23</v>
      </c>
      <c r="C22" s="126">
        <v>-154075178.65000001</v>
      </c>
      <c r="D22" s="133">
        <v>0</v>
      </c>
      <c r="E22" s="133">
        <f t="shared" ref="E22:O22" si="69">D28</f>
        <v>-2325286.37</v>
      </c>
      <c r="F22" s="133">
        <f t="shared" si="69"/>
        <v>-4161868.76</v>
      </c>
      <c r="G22" s="133">
        <f t="shared" si="69"/>
        <v>-5702221.4600000009</v>
      </c>
      <c r="H22" s="133">
        <f t="shared" si="69"/>
        <v>-7025271.3800000008</v>
      </c>
      <c r="I22" s="133">
        <f t="shared" si="69"/>
        <v>-8354086.4400000013</v>
      </c>
      <c r="J22" s="133">
        <f t="shared" si="69"/>
        <v>-11085856.750000004</v>
      </c>
      <c r="K22" s="133">
        <f t="shared" si="69"/>
        <v>-16054204.670000006</v>
      </c>
      <c r="L22" s="133">
        <f t="shared" si="69"/>
        <v>-20808907.510000005</v>
      </c>
      <c r="M22" s="133">
        <f t="shared" si="69"/>
        <v>-24260480.950000003</v>
      </c>
      <c r="N22" s="133">
        <f t="shared" si="69"/>
        <v>-26223143.050000001</v>
      </c>
      <c r="O22" s="133">
        <f t="shared" si="69"/>
        <v>-27482040.91</v>
      </c>
      <c r="P22" s="128">
        <f>D22</f>
        <v>0</v>
      </c>
      <c r="Q22" s="34"/>
      <c r="R22" s="133">
        <f>O28</f>
        <v>-29191310.739999998</v>
      </c>
      <c r="S22" s="133">
        <f t="shared" ref="S22:AC22" si="70">R28</f>
        <v>-31097623.729999997</v>
      </c>
      <c r="T22" s="133">
        <f t="shared" si="70"/>
        <v>-32221294.334779106</v>
      </c>
      <c r="U22" s="133">
        <f t="shared" si="70"/>
        <v>-33620644.004779108</v>
      </c>
      <c r="V22" s="133">
        <f t="shared" si="70"/>
        <v>-34375621.254779108</v>
      </c>
      <c r="W22" s="133">
        <f t="shared" si="70"/>
        <v>-35121633.674779102</v>
      </c>
      <c r="X22" s="133">
        <f t="shared" si="70"/>
        <v>-36837686.765779108</v>
      </c>
      <c r="Y22" s="133">
        <f t="shared" si="70"/>
        <v>-40739913.955779105</v>
      </c>
      <c r="Z22" s="133">
        <f t="shared" si="70"/>
        <v>-45327871.295779109</v>
      </c>
      <c r="AA22" s="133">
        <f t="shared" si="70"/>
        <v>-49066090.345779106</v>
      </c>
      <c r="AB22" s="133">
        <f t="shared" si="70"/>
        <v>-50718223.715779103</v>
      </c>
      <c r="AC22" s="133">
        <f t="shared" si="70"/>
        <v>-51730133.165779106</v>
      </c>
      <c r="AD22" s="128">
        <f>R22</f>
        <v>-29191310.739999998</v>
      </c>
      <c r="AF22" s="133">
        <f>-53340821.28+2.66</f>
        <v>-53340818.620000005</v>
      </c>
      <c r="AG22" s="133">
        <f t="shared" ref="AG22:AQ22" si="71">AF28</f>
        <v>-54892069.440000005</v>
      </c>
      <c r="AH22" s="133">
        <f t="shared" si="71"/>
        <v>-56112116.730000004</v>
      </c>
      <c r="AI22" s="133">
        <f t="shared" si="71"/>
        <v>-56999242.81000001</v>
      </c>
      <c r="AJ22" s="133">
        <f t="shared" si="71"/>
        <v>-57676081.460000008</v>
      </c>
      <c r="AK22" s="133">
        <f t="shared" si="71"/>
        <v>-58054030.040000007</v>
      </c>
      <c r="AL22" s="133">
        <f t="shared" si="71"/>
        <v>-58990017.390000001</v>
      </c>
      <c r="AM22" s="133">
        <f t="shared" si="71"/>
        <v>-62010489.039999999</v>
      </c>
      <c r="AN22" s="133">
        <f t="shared" si="71"/>
        <v>-66179221.88000001</v>
      </c>
      <c r="AO22" s="133">
        <f t="shared" si="71"/>
        <v>-69319781.24000001</v>
      </c>
      <c r="AP22" s="133">
        <f t="shared" si="71"/>
        <v>-70318552.13000001</v>
      </c>
      <c r="AQ22" s="133">
        <f t="shared" si="71"/>
        <v>-70715787.920000017</v>
      </c>
      <c r="AR22" s="128">
        <f>AF22</f>
        <v>-53340818.620000005</v>
      </c>
      <c r="AT22" s="133">
        <f>AQ28</f>
        <v>-71816114.940000027</v>
      </c>
      <c r="AU22" s="133">
        <f t="shared" ref="AU22:BE22" si="72">AT28</f>
        <v>-72897645.670000032</v>
      </c>
      <c r="AV22" s="133">
        <f t="shared" si="72"/>
        <v>-73435691.720000029</v>
      </c>
      <c r="AW22" s="133">
        <f t="shared" si="72"/>
        <v>-73615121.330000028</v>
      </c>
      <c r="AX22" s="133">
        <f t="shared" si="72"/>
        <v>-73452886.090000033</v>
      </c>
      <c r="AY22" s="133">
        <f t="shared" si="72"/>
        <v>-73083402.13000004</v>
      </c>
      <c r="AZ22" s="133">
        <f t="shared" si="72"/>
        <v>-73993173.120000035</v>
      </c>
      <c r="BA22" s="133">
        <f t="shared" si="72"/>
        <v>-77316886.320000023</v>
      </c>
      <c r="BB22" s="133">
        <f t="shared" si="72"/>
        <v>-82814046.910000026</v>
      </c>
      <c r="BC22" s="133">
        <f t="shared" si="72"/>
        <v>-86097838.560000032</v>
      </c>
      <c r="BD22" s="133">
        <f t="shared" si="72"/>
        <v>-87539937.950000033</v>
      </c>
      <c r="BE22" s="133">
        <f t="shared" si="72"/>
        <v>-88074963.410000041</v>
      </c>
      <c r="BF22" s="128">
        <f>AT22</f>
        <v>-71816114.940000027</v>
      </c>
      <c r="BH22" s="133">
        <f>BE28</f>
        <v>-89178588.810000047</v>
      </c>
      <c r="BI22" s="133">
        <f t="shared" ref="BI22:BS22" si="73">BH28</f>
        <v>-90355509.500000045</v>
      </c>
      <c r="BJ22" s="133">
        <f t="shared" si="73"/>
        <v>-90933135.660000041</v>
      </c>
      <c r="BK22" s="133">
        <f t="shared" si="73"/>
        <v>-91270416.850000039</v>
      </c>
      <c r="BL22" s="133">
        <f t="shared" si="73"/>
        <v>-4431008.7500000298</v>
      </c>
      <c r="BM22" s="133">
        <f t="shared" si="73"/>
        <v>-3721222.7800000291</v>
      </c>
      <c r="BN22" s="133">
        <f t="shared" si="73"/>
        <v>-4900623.0300000291</v>
      </c>
      <c r="BO22" s="133">
        <f t="shared" si="73"/>
        <v>-8401572.9400000293</v>
      </c>
      <c r="BP22" s="133">
        <f t="shared" si="73"/>
        <v>-12127839.739999928</v>
      </c>
      <c r="BQ22" s="34">
        <f t="shared" si="73"/>
        <v>-15076240.799999826</v>
      </c>
      <c r="BR22" s="34">
        <f t="shared" si="73"/>
        <v>-14713061.504662277</v>
      </c>
      <c r="BS22" s="34">
        <f t="shared" si="73"/>
        <v>-13587766.705291195</v>
      </c>
      <c r="BT22" s="128">
        <f>BH22</f>
        <v>-89178588.810000047</v>
      </c>
      <c r="BV22" s="34">
        <f>BS28</f>
        <v>-12958826.85902849</v>
      </c>
      <c r="BW22" s="34">
        <f t="shared" ref="BW22:CG22" si="74">BV28</f>
        <v>-12808493.71144712</v>
      </c>
      <c r="BX22" s="34">
        <f t="shared" si="74"/>
        <v>-12567055.34693874</v>
      </c>
      <c r="BY22" s="34">
        <f t="shared" si="74"/>
        <v>-12234299.719503295</v>
      </c>
      <c r="BZ22" s="34">
        <f t="shared" si="74"/>
        <v>-11810013.295638034</v>
      </c>
      <c r="CA22" s="34">
        <f t="shared" si="74"/>
        <v>-11293981.043902688</v>
      </c>
      <c r="CB22" s="34">
        <f t="shared" si="74"/>
        <v>-10685986.424411435</v>
      </c>
      <c r="CC22" s="34">
        <f t="shared" si="74"/>
        <v>-9985811.3782511521</v>
      </c>
      <c r="CD22" s="34">
        <f t="shared" si="74"/>
        <v>-9193236.316825442</v>
      </c>
      <c r="CE22" s="34">
        <f t="shared" si="74"/>
        <v>-8308040.1111239046</v>
      </c>
      <c r="CF22" s="34">
        <f t="shared" si="74"/>
        <v>-7330000.0809161309</v>
      </c>
      <c r="CG22" s="34">
        <f t="shared" si="74"/>
        <v>-6258891.9838698953</v>
      </c>
      <c r="CH22" s="128">
        <f>BV22</f>
        <v>-12958826.85902849</v>
      </c>
      <c r="CJ22" s="34">
        <f>CG28</f>
        <v>-5094490.0045930101</v>
      </c>
      <c r="CK22" s="34">
        <f t="shared" ref="CK22:CU22" si="75">CJ28</f>
        <v>-3846605.1271010884</v>
      </c>
      <c r="CL22" s="34">
        <f t="shared" si="75"/>
        <v>-2529661.4185515647</v>
      </c>
      <c r="CM22" s="34">
        <f t="shared" si="75"/>
        <v>-1146894.8855282469</v>
      </c>
      <c r="CN22" s="34">
        <f t="shared" si="75"/>
        <v>299415.15125548048</v>
      </c>
      <c r="CO22" s="34">
        <f t="shared" si="75"/>
        <v>1808626.9394963845</v>
      </c>
      <c r="CP22" s="34">
        <f t="shared" si="75"/>
        <v>3383080.2151676635</v>
      </c>
      <c r="CQ22" s="34">
        <f t="shared" si="75"/>
        <v>5022010.5164206801</v>
      </c>
      <c r="CR22" s="34">
        <f t="shared" si="75"/>
        <v>6724862.216481002</v>
      </c>
      <c r="CS22" s="34">
        <f t="shared" si="75"/>
        <v>8495830.6482059602</v>
      </c>
      <c r="CT22" s="34">
        <f t="shared" si="75"/>
        <v>10332472.126679281</v>
      </c>
      <c r="CU22" s="34">
        <f t="shared" si="75"/>
        <v>12219061.597885013</v>
      </c>
      <c r="CV22" s="128">
        <f>CJ22</f>
        <v>-5094490.0045930101</v>
      </c>
      <c r="CX22" s="34">
        <f>CU28</f>
        <v>14136245.081877962</v>
      </c>
      <c r="CY22" s="34">
        <f t="shared" ref="CY22:DI22" si="76">CX28</f>
        <v>16098954.984999895</v>
      </c>
      <c r="CZ22" s="34">
        <f t="shared" si="76"/>
        <v>18133671.437912658</v>
      </c>
      <c r="DA22" s="34">
        <f t="shared" si="76"/>
        <v>20238751.519212835</v>
      </c>
      <c r="DB22" s="34">
        <f t="shared" si="76"/>
        <v>22413888.318350904</v>
      </c>
      <c r="DC22" s="34">
        <f t="shared" si="76"/>
        <v>24660965.080542725</v>
      </c>
      <c r="DD22" s="34">
        <f t="shared" si="76"/>
        <v>26977253.464722615</v>
      </c>
      <c r="DE22" s="34">
        <f t="shared" si="76"/>
        <v>29357186.626580294</v>
      </c>
      <c r="DF22" s="34">
        <f t="shared" si="76"/>
        <v>31801248.180932246</v>
      </c>
      <c r="DG22" s="34">
        <f t="shared" si="76"/>
        <v>34319485.33167813</v>
      </c>
      <c r="DH22" s="34">
        <f t="shared" si="76"/>
        <v>36909678.764217816</v>
      </c>
      <c r="DI22" s="34">
        <f t="shared" si="76"/>
        <v>39555008.720954642</v>
      </c>
      <c r="DJ22" s="128">
        <f>CX22</f>
        <v>14136245.081877962</v>
      </c>
      <c r="DL22" s="34">
        <f>DI28</f>
        <v>42252564.586385503</v>
      </c>
      <c r="DM22" s="34">
        <f t="shared" ref="DM22:DW22" si="77">DL28</f>
        <v>45021619.216611929</v>
      </c>
      <c r="DN22" s="34">
        <f t="shared" si="77"/>
        <v>47872802.585855491</v>
      </c>
      <c r="DO22" s="34">
        <f t="shared" si="77"/>
        <v>50801964.896770164</v>
      </c>
      <c r="DP22" s="34">
        <f t="shared" si="77"/>
        <v>53805153.606386133</v>
      </c>
      <c r="DQ22" s="34">
        <f t="shared" si="77"/>
        <v>56881103.079351574</v>
      </c>
      <c r="DR22" s="34">
        <f t="shared" si="77"/>
        <v>60034324.594056733</v>
      </c>
      <c r="DS22" s="34">
        <f t="shared" si="77"/>
        <v>63263607.313224114</v>
      </c>
      <c r="DT22" s="34">
        <f t="shared" si="77"/>
        <v>66564660.195298888</v>
      </c>
      <c r="DU22" s="34">
        <f t="shared" si="77"/>
        <v>69931537.476681754</v>
      </c>
      <c r="DV22" s="34">
        <f t="shared" si="77"/>
        <v>73364774.162304878</v>
      </c>
      <c r="DW22" s="34">
        <f t="shared" si="77"/>
        <v>76867017.950593412</v>
      </c>
      <c r="DX22" s="128">
        <f>DL22</f>
        <v>42252564.586385503</v>
      </c>
      <c r="DZ22" s="34">
        <f>DW28</f>
        <v>80419242.717771217</v>
      </c>
      <c r="EA22" s="34">
        <f t="shared" ref="EA22:EK22" si="78">DZ28</f>
        <v>84023756.404203355</v>
      </c>
      <c r="EB22" s="34">
        <f t="shared" si="78"/>
        <v>87703630.007909596</v>
      </c>
      <c r="EC22" s="34">
        <f t="shared" si="78"/>
        <v>91466379.155841261</v>
      </c>
      <c r="ED22" s="34">
        <f t="shared" si="78"/>
        <v>95305574.107971117</v>
      </c>
      <c r="EE22" s="34">
        <f t="shared" si="78"/>
        <v>99220323.431498185</v>
      </c>
      <c r="EF22" s="34">
        <f t="shared" si="78"/>
        <v>103215061.49265082</v>
      </c>
      <c r="EG22" s="34">
        <f t="shared" si="78"/>
        <v>107291932.98692249</v>
      </c>
      <c r="EH22" s="34">
        <f t="shared" si="78"/>
        <v>111450187.73115729</v>
      </c>
      <c r="EI22" s="34">
        <f t="shared" si="78"/>
        <v>115663051.77631937</v>
      </c>
      <c r="EJ22" s="34">
        <f t="shared" si="78"/>
        <v>119927907.27857201</v>
      </c>
      <c r="EK22" s="34">
        <f t="shared" si="78"/>
        <v>124260322.56704199</v>
      </c>
      <c r="EL22" s="128">
        <f>DZ22</f>
        <v>80419242.717771217</v>
      </c>
    </row>
    <row r="23" spans="1:146">
      <c r="B23" t="s">
        <v>18</v>
      </c>
      <c r="C23" s="126">
        <f t="shared" ref="C23:O23" si="79">-C6</f>
        <v>-48737866.379999995</v>
      </c>
      <c r="D23" s="133">
        <f t="shared" si="79"/>
        <v>-5522771.96</v>
      </c>
      <c r="E23" s="133">
        <f t="shared" si="79"/>
        <v>-5064950.88</v>
      </c>
      <c r="F23" s="133">
        <f t="shared" si="79"/>
        <v>-4800551.8000000007</v>
      </c>
      <c r="G23" s="133">
        <f t="shared" si="79"/>
        <v>-4632457.58</v>
      </c>
      <c r="H23" s="133">
        <f t="shared" si="79"/>
        <v>-4692749.2699999996</v>
      </c>
      <c r="I23" s="133">
        <f t="shared" si="79"/>
        <v>-6160987.6900000004</v>
      </c>
      <c r="J23" s="133">
        <f t="shared" si="79"/>
        <v>-8441180.5099999998</v>
      </c>
      <c r="K23" s="133">
        <f t="shared" si="79"/>
        <v>-8255436.4699999997</v>
      </c>
      <c r="L23" s="133">
        <f t="shared" si="79"/>
        <v>-7002940.1500000004</v>
      </c>
      <c r="M23" s="133">
        <f t="shared" si="79"/>
        <v>-5566956.4500000002</v>
      </c>
      <c r="N23" s="133">
        <f t="shared" si="79"/>
        <v>-4918673.5</v>
      </c>
      <c r="O23" s="133">
        <f t="shared" si="79"/>
        <v>-5462777.04</v>
      </c>
      <c r="P23" s="128">
        <f>SUM(D23:O23)</f>
        <v>-70522433.299999997</v>
      </c>
      <c r="Q23" s="34"/>
      <c r="R23" s="133">
        <f t="shared" ref="R23:AC23" si="80">-R6</f>
        <v>-5731512.25</v>
      </c>
      <c r="S23" s="133">
        <f t="shared" si="80"/>
        <v>-4964135.08</v>
      </c>
      <c r="T23" s="133">
        <f t="shared" si="80"/>
        <v>-5288652</v>
      </c>
      <c r="U23" s="133">
        <f t="shared" si="80"/>
        <v>-4694123.78</v>
      </c>
      <c r="V23" s="133">
        <f t="shared" si="80"/>
        <v>-4736826.59</v>
      </c>
      <c r="W23" s="133">
        <f t="shared" si="80"/>
        <v>-5775836.0710000005</v>
      </c>
      <c r="X23" s="133">
        <f t="shared" si="80"/>
        <v>-7990999.0099999998</v>
      </c>
      <c r="Y23" s="133">
        <f t="shared" si="80"/>
        <v>-8710997.4199999999</v>
      </c>
      <c r="Z23" s="133">
        <f t="shared" si="80"/>
        <v>-7890655.4299999997</v>
      </c>
      <c r="AA23" s="133">
        <f t="shared" si="80"/>
        <v>-5849858.6200000001</v>
      </c>
      <c r="AB23" s="133">
        <f t="shared" si="80"/>
        <v>-5285573.28</v>
      </c>
      <c r="AC23" s="133">
        <f t="shared" si="80"/>
        <v>-5992364.2999999998</v>
      </c>
      <c r="AD23" s="128">
        <f>SUM(R23:AC23)</f>
        <v>-72911533.831</v>
      </c>
      <c r="AF23" s="133">
        <f t="shared" ref="AF23:AQ23" si="81">-AF6</f>
        <v>-6013528.5599999996</v>
      </c>
      <c r="AG23" s="133">
        <f t="shared" si="81"/>
        <v>-5702083.4299999997</v>
      </c>
      <c r="AH23" s="133">
        <f t="shared" si="81"/>
        <v>-5398931.7300000004</v>
      </c>
      <c r="AI23" s="133">
        <f t="shared" si="81"/>
        <v>-5229034.3899999997</v>
      </c>
      <c r="AJ23" s="133">
        <f t="shared" si="81"/>
        <v>-4976553.6900000004</v>
      </c>
      <c r="AK23" s="133">
        <f t="shared" si="81"/>
        <v>-5608492.5199999996</v>
      </c>
      <c r="AL23" s="133">
        <f t="shared" si="81"/>
        <v>-7750393.3200000003</v>
      </c>
      <c r="AM23" s="133">
        <f t="shared" si="81"/>
        <v>-8949840.3900000006</v>
      </c>
      <c r="AN23" s="133">
        <f t="shared" si="81"/>
        <v>-7969395.29</v>
      </c>
      <c r="AO23" s="133">
        <f t="shared" si="81"/>
        <v>-5903540.0800000001</v>
      </c>
      <c r="AP23" s="133">
        <f t="shared" si="81"/>
        <v>-5407779.0899999999</v>
      </c>
      <c r="AQ23" s="133">
        <f t="shared" si="81"/>
        <v>-6187913.7599999998</v>
      </c>
      <c r="AR23" s="128">
        <f>SUM(AF23:AQ23)</f>
        <v>-75097486.25</v>
      </c>
      <c r="AT23" s="133">
        <f t="shared" ref="AT23:BE23" si="82">-AT6</f>
        <v>-6263213.25</v>
      </c>
      <c r="AU23" s="133">
        <f t="shared" si="82"/>
        <v>-5827342.2699999996</v>
      </c>
      <c r="AV23" s="133">
        <f t="shared" si="82"/>
        <v>-5559491.7999999998</v>
      </c>
      <c r="AW23" s="133">
        <f t="shared" si="82"/>
        <v>-5297915.12</v>
      </c>
      <c r="AX23" s="133">
        <f t="shared" si="82"/>
        <v>-5166149.9800000004</v>
      </c>
      <c r="AY23" s="133">
        <f t="shared" si="82"/>
        <v>-6519286.3300000001</v>
      </c>
      <c r="AZ23" s="133">
        <f t="shared" si="82"/>
        <v>-8988931.3499999996</v>
      </c>
      <c r="BA23" s="133">
        <f t="shared" si="82"/>
        <v>-11211710.5</v>
      </c>
      <c r="BB23" s="133">
        <f t="shared" si="82"/>
        <v>-9057647.6799999997</v>
      </c>
      <c r="BC23" s="133">
        <f t="shared" si="82"/>
        <v>-7296018.9000000004</v>
      </c>
      <c r="BD23" s="133">
        <f t="shared" si="82"/>
        <v>-6455992.5899999999</v>
      </c>
      <c r="BE23" s="133">
        <f t="shared" si="82"/>
        <v>-7104181.0899999999</v>
      </c>
      <c r="BF23" s="128">
        <f>SUM(AT23:BE23)</f>
        <v>-84747880.860000014</v>
      </c>
      <c r="BH23" s="133">
        <f t="shared" ref="BH23:BP23" si="83">-BH6</f>
        <v>-7246939.4100000001</v>
      </c>
      <c r="BI23" s="133">
        <f t="shared" si="83"/>
        <v>-6696810.1100000003</v>
      </c>
      <c r="BJ23" s="133">
        <f t="shared" si="83"/>
        <v>-6542340.21</v>
      </c>
      <c r="BK23" s="133">
        <f t="shared" si="83"/>
        <v>-6022567.3799999999</v>
      </c>
      <c r="BL23" s="133">
        <f t="shared" si="83"/>
        <v>-6132711.9500000002</v>
      </c>
      <c r="BM23" s="133">
        <f t="shared" si="83"/>
        <v>-8086344.8499999996</v>
      </c>
      <c r="BN23" s="133">
        <f t="shared" si="83"/>
        <v>-10482386.91</v>
      </c>
      <c r="BO23" s="133">
        <f t="shared" si="83"/>
        <v>-11098951.7999999</v>
      </c>
      <c r="BP23" s="133">
        <f t="shared" si="83"/>
        <v>-10055829.0599999</v>
      </c>
      <c r="BQ23" s="140">
        <v>-6998583</v>
      </c>
      <c r="BR23" s="140">
        <v>-6198180</v>
      </c>
      <c r="BS23" s="140">
        <v>-6786611</v>
      </c>
      <c r="BT23" s="129">
        <f>SUM(BH23:BS23)</f>
        <v>-92348255.679999799</v>
      </c>
      <c r="BV23" s="140">
        <v>-7355783.75</v>
      </c>
      <c r="BW23" s="140">
        <v>-7355783.75</v>
      </c>
      <c r="BX23" s="140">
        <v>-7355783.75</v>
      </c>
      <c r="BY23" s="140">
        <v>-7355783.75</v>
      </c>
      <c r="BZ23" s="140">
        <v>-7355783.75</v>
      </c>
      <c r="CA23" s="140">
        <v>-7355783.75</v>
      </c>
      <c r="CB23" s="140">
        <v>-7355783.75</v>
      </c>
      <c r="CC23" s="140">
        <v>-7355783.75</v>
      </c>
      <c r="CD23" s="140">
        <v>-7355783.75</v>
      </c>
      <c r="CE23" s="140">
        <v>-7355783.75</v>
      </c>
      <c r="CF23" s="140">
        <v>-7355783.75</v>
      </c>
      <c r="CG23" s="140">
        <v>-7355783.75</v>
      </c>
      <c r="CH23" s="129">
        <f>SUM(BV23:CG23)</f>
        <v>-88269405</v>
      </c>
      <c r="CJ23" s="140">
        <v>-7355783.75</v>
      </c>
      <c r="CK23" s="140">
        <v>-7355783.75</v>
      </c>
      <c r="CL23" s="140">
        <v>-7355783.75</v>
      </c>
      <c r="CM23" s="140">
        <v>-7355783.75</v>
      </c>
      <c r="CN23" s="140">
        <v>-7355783.75</v>
      </c>
      <c r="CO23" s="140">
        <v>-7355783.75</v>
      </c>
      <c r="CP23" s="140">
        <v>-7355783.75</v>
      </c>
      <c r="CQ23" s="140">
        <v>-7355783.75</v>
      </c>
      <c r="CR23" s="140">
        <v>-7355783.75</v>
      </c>
      <c r="CS23" s="140">
        <v>-7355783.75</v>
      </c>
      <c r="CT23" s="140">
        <v>-7355783.75</v>
      </c>
      <c r="CU23" s="140">
        <v>-7355783.75</v>
      </c>
      <c r="CV23" s="129">
        <f>SUM(CJ23:CU23)</f>
        <v>-88269405</v>
      </c>
      <c r="CX23" s="140">
        <v>-7355783.75</v>
      </c>
      <c r="CY23" s="140">
        <v>-7355783.75</v>
      </c>
      <c r="CZ23" s="140">
        <v>-7355783.75</v>
      </c>
      <c r="DA23" s="140">
        <v>-7355783.75</v>
      </c>
      <c r="DB23" s="140">
        <v>-7355783.75</v>
      </c>
      <c r="DC23" s="140">
        <v>-7355783.75</v>
      </c>
      <c r="DD23" s="140">
        <v>-7355783.75</v>
      </c>
      <c r="DE23" s="140">
        <v>-7355783.75</v>
      </c>
      <c r="DF23" s="140">
        <v>-7355783.75</v>
      </c>
      <c r="DG23" s="140">
        <v>-7355783.75</v>
      </c>
      <c r="DH23" s="140">
        <v>-7355783.75</v>
      </c>
      <c r="DI23" s="140">
        <v>-7355783.75</v>
      </c>
      <c r="DJ23" s="129">
        <f>SUM(CX23:DI23)</f>
        <v>-88269405</v>
      </c>
      <c r="DL23" s="140">
        <v>-7355783.75</v>
      </c>
      <c r="DM23" s="140">
        <v>-7355783.75</v>
      </c>
      <c r="DN23" s="140">
        <v>-7355783.75</v>
      </c>
      <c r="DO23" s="140">
        <v>-7355783.75</v>
      </c>
      <c r="DP23" s="140">
        <v>-7355783.75</v>
      </c>
      <c r="DQ23" s="140">
        <v>-7355783.75</v>
      </c>
      <c r="DR23" s="140">
        <v>-7355783.75</v>
      </c>
      <c r="DS23" s="140">
        <v>-7355783.75</v>
      </c>
      <c r="DT23" s="140">
        <v>-7355783.75</v>
      </c>
      <c r="DU23" s="140">
        <v>-7355783.75</v>
      </c>
      <c r="DV23" s="140">
        <v>-7355783.75</v>
      </c>
      <c r="DW23" s="140">
        <v>-7355783.75</v>
      </c>
      <c r="DX23" s="129">
        <f>SUM(DL23:DW23)</f>
        <v>-88269405</v>
      </c>
      <c r="DZ23" s="140">
        <v>-7355783.75</v>
      </c>
      <c r="EA23" s="140">
        <v>-7355783.75</v>
      </c>
      <c r="EB23" s="140">
        <v>-7355783.75</v>
      </c>
      <c r="EC23" s="140">
        <v>-7355783.75</v>
      </c>
      <c r="ED23" s="140">
        <v>-7355783.75</v>
      </c>
      <c r="EE23" s="140">
        <v>-7355783.75</v>
      </c>
      <c r="EF23" s="140">
        <v>-7355783.75</v>
      </c>
      <c r="EG23" s="140">
        <v>-7355783.75</v>
      </c>
      <c r="EH23" s="140">
        <v>-7355783.75</v>
      </c>
      <c r="EI23" s="140">
        <v>-7355783.75</v>
      </c>
      <c r="EJ23" s="140">
        <v>-7355783.75</v>
      </c>
      <c r="EK23" s="140">
        <v>-7355783.75</v>
      </c>
      <c r="EL23" s="128">
        <f>SUM(DZ23:EK23)</f>
        <v>-88269405</v>
      </c>
      <c r="EN23" s="33">
        <f>P23+AD23+AR23+BF23+BT23+CH23+CV23+DJ23+DX23+EL23</f>
        <v>-836974614.92099977</v>
      </c>
    </row>
    <row r="24" spans="1:146">
      <c r="B24" t="s">
        <v>26</v>
      </c>
      <c r="C24" s="126">
        <f t="shared" ref="C24:O24" si="84">-C16</f>
        <v>18400787.91</v>
      </c>
      <c r="D24" s="133">
        <f t="shared" si="84"/>
        <v>1856240.59</v>
      </c>
      <c r="E24" s="133">
        <f t="shared" si="84"/>
        <v>1888117.49</v>
      </c>
      <c r="F24" s="133">
        <f t="shared" si="84"/>
        <v>1919080.1</v>
      </c>
      <c r="G24" s="133">
        <f t="shared" si="84"/>
        <v>1958283.66</v>
      </c>
      <c r="H24" s="133">
        <f t="shared" si="84"/>
        <v>1999989.21</v>
      </c>
      <c r="I24" s="133">
        <f t="shared" si="84"/>
        <v>2050538.38</v>
      </c>
      <c r="J24" s="133">
        <f t="shared" si="84"/>
        <v>2096727.59</v>
      </c>
      <c r="K24" s="133">
        <f t="shared" si="84"/>
        <v>2139067.63</v>
      </c>
      <c r="L24" s="133">
        <f t="shared" si="84"/>
        <v>2190385.71</v>
      </c>
      <c r="M24" s="133">
        <f t="shared" si="84"/>
        <v>2237682.35</v>
      </c>
      <c r="N24" s="133">
        <f t="shared" si="84"/>
        <v>2282179.64</v>
      </c>
      <c r="O24" s="133">
        <f t="shared" si="84"/>
        <v>2346602.21</v>
      </c>
      <c r="P24" s="128">
        <f>SUM(D24:O24)</f>
        <v>24964894.560000002</v>
      </c>
      <c r="Q24" s="34"/>
      <c r="R24" s="133">
        <f t="shared" ref="R24:AC24" si="85">-R16</f>
        <v>2400865.2599999998</v>
      </c>
      <c r="S24" s="133">
        <f t="shared" si="85"/>
        <v>2417917.4752208921</v>
      </c>
      <c r="T24" s="133">
        <f t="shared" si="85"/>
        <v>2467767.33</v>
      </c>
      <c r="U24" s="133">
        <f t="shared" si="85"/>
        <v>2505040.5299999998</v>
      </c>
      <c r="V24" s="133">
        <f t="shared" si="85"/>
        <v>2545148.17</v>
      </c>
      <c r="W24" s="133">
        <f t="shared" si="85"/>
        <v>2602184.98</v>
      </c>
      <c r="X24" s="133">
        <f t="shared" si="85"/>
        <v>2633096.8199999998</v>
      </c>
      <c r="Y24" s="133">
        <f t="shared" si="85"/>
        <v>2678606.08</v>
      </c>
      <c r="Z24" s="133">
        <f t="shared" si="85"/>
        <v>2721004.38</v>
      </c>
      <c r="AA24" s="133">
        <f t="shared" si="85"/>
        <v>2766309.25</v>
      </c>
      <c r="AB24" s="133">
        <f t="shared" si="85"/>
        <v>2822596.83</v>
      </c>
      <c r="AC24" s="133">
        <f t="shared" si="85"/>
        <v>2895010.56</v>
      </c>
      <c r="AD24" s="128">
        <f>SUM(R24:AC24)</f>
        <v>31455547.66522089</v>
      </c>
      <c r="AF24" s="133">
        <f t="shared" ref="AF24:AQ24" si="86">-AF16</f>
        <v>2956224.74</v>
      </c>
      <c r="AG24" s="133">
        <f t="shared" si="86"/>
        <v>2983878.14</v>
      </c>
      <c r="AH24" s="133">
        <f t="shared" si="86"/>
        <v>3015583.65</v>
      </c>
      <c r="AI24" s="133">
        <f t="shared" si="86"/>
        <v>3051823.74</v>
      </c>
      <c r="AJ24" s="133">
        <f t="shared" si="86"/>
        <v>3090478.11</v>
      </c>
      <c r="AK24" s="133">
        <f t="shared" si="86"/>
        <v>3144399.17</v>
      </c>
      <c r="AL24" s="133">
        <f t="shared" si="86"/>
        <v>3194729.67</v>
      </c>
      <c r="AM24" s="133">
        <f t="shared" si="86"/>
        <v>3248918.55</v>
      </c>
      <c r="AN24" s="133">
        <f t="shared" si="86"/>
        <v>3301140.93</v>
      </c>
      <c r="AO24" s="133">
        <f t="shared" si="86"/>
        <v>3362595.19</v>
      </c>
      <c r="AP24" s="133">
        <f t="shared" si="86"/>
        <v>3434444.3</v>
      </c>
      <c r="AQ24" s="133">
        <f t="shared" si="86"/>
        <v>3491696.74</v>
      </c>
      <c r="AR24" s="128">
        <f>SUM(AF24:AQ24)</f>
        <v>38275912.93</v>
      </c>
      <c r="AT24" s="133">
        <f t="shared" ref="AT24:BE24" si="87">-AT16</f>
        <v>3559483.52</v>
      </c>
      <c r="AU24" s="133">
        <f t="shared" si="87"/>
        <v>3633612.22</v>
      </c>
      <c r="AV24" s="133">
        <f t="shared" si="87"/>
        <v>3698012.19</v>
      </c>
      <c r="AW24" s="133">
        <f t="shared" si="87"/>
        <v>3758117.36</v>
      </c>
      <c r="AX24" s="133">
        <f t="shared" si="87"/>
        <v>3807972.94</v>
      </c>
      <c r="AY24" s="133">
        <f t="shared" si="87"/>
        <v>3862995.34</v>
      </c>
      <c r="AZ24" s="133">
        <f t="shared" si="87"/>
        <v>3916240.15</v>
      </c>
      <c r="BA24" s="133">
        <f t="shared" si="87"/>
        <v>3975087.91</v>
      </c>
      <c r="BB24" s="133">
        <f t="shared" si="87"/>
        <v>4039418.03</v>
      </c>
      <c r="BC24" s="133">
        <f t="shared" si="87"/>
        <v>4106994.51</v>
      </c>
      <c r="BD24" s="133">
        <f t="shared" si="87"/>
        <v>4162533.13</v>
      </c>
      <c r="BE24" s="133">
        <f t="shared" si="87"/>
        <v>4224260.6900000004</v>
      </c>
      <c r="BF24" s="128">
        <f>SUM(AT24:BE24)</f>
        <v>46744727.989999995</v>
      </c>
      <c r="BH24" s="133">
        <f t="shared" ref="BH24:BS24" si="88">-BH16</f>
        <v>4282135.72</v>
      </c>
      <c r="BI24" s="133">
        <f t="shared" si="88"/>
        <v>4328464.95</v>
      </c>
      <c r="BJ24" s="133">
        <f t="shared" si="88"/>
        <v>4392755.0199999996</v>
      </c>
      <c r="BK24" s="133">
        <f t="shared" si="88"/>
        <v>4457420.55</v>
      </c>
      <c r="BL24" s="133">
        <f t="shared" si="88"/>
        <v>4504848.92</v>
      </c>
      <c r="BM24" s="133">
        <f t="shared" si="88"/>
        <v>4558147.5999999996</v>
      </c>
      <c r="BN24" s="133">
        <f t="shared" si="88"/>
        <v>4624915</v>
      </c>
      <c r="BO24" s="133">
        <f t="shared" si="88"/>
        <v>4690633</v>
      </c>
      <c r="BP24" s="133">
        <f t="shared" si="88"/>
        <v>4755545</v>
      </c>
      <c r="BQ24" s="140">
        <f t="shared" si="88"/>
        <v>4839952.97808515</v>
      </c>
      <c r="BR24" s="140">
        <f t="shared" si="88"/>
        <v>4899642.3910851534</v>
      </c>
      <c r="BS24" s="140">
        <f t="shared" si="88"/>
        <v>4959331.8040851532</v>
      </c>
      <c r="BT24" s="129">
        <f>SUM(BH24:BS24)</f>
        <v>55293792.933255456</v>
      </c>
      <c r="BV24" s="140">
        <f t="shared" ref="BV24:CG24" si="89">-BV16</f>
        <v>5019615.3628079398</v>
      </c>
      <c r="BW24" s="140">
        <f t="shared" si="89"/>
        <v>5080493.0672535142</v>
      </c>
      <c r="BX24" s="140">
        <f t="shared" si="89"/>
        <v>5141370.7716990886</v>
      </c>
      <c r="BY24" s="140">
        <f t="shared" si="89"/>
        <v>5202248.4761446631</v>
      </c>
      <c r="BZ24" s="140">
        <f t="shared" si="89"/>
        <v>5263126.1805902375</v>
      </c>
      <c r="CA24" s="140">
        <f t="shared" si="89"/>
        <v>5324003.8850358119</v>
      </c>
      <c r="CB24" s="140">
        <f t="shared" si="89"/>
        <v>5384881.5894813864</v>
      </c>
      <c r="CC24" s="140">
        <f t="shared" si="89"/>
        <v>5445759.2939269608</v>
      </c>
      <c r="CD24" s="140">
        <f t="shared" si="89"/>
        <v>5506636.9983725352</v>
      </c>
      <c r="CE24" s="140">
        <f t="shared" si="89"/>
        <v>5567514.7028181097</v>
      </c>
      <c r="CF24" s="140">
        <f t="shared" si="89"/>
        <v>5628392.4072636841</v>
      </c>
      <c r="CG24" s="140">
        <f t="shared" si="89"/>
        <v>5689270.1117092585</v>
      </c>
      <c r="CH24" s="129">
        <f>SUM(BV24:CG24)</f>
        <v>64253312.847103186</v>
      </c>
      <c r="CJ24" s="140">
        <f t="shared" ref="CJ24:CU24" si="90">-CJ16</f>
        <v>5740734.6962626837</v>
      </c>
      <c r="CK24" s="140">
        <f t="shared" si="90"/>
        <v>5778175.8687989609</v>
      </c>
      <c r="CL24" s="140">
        <f t="shared" si="90"/>
        <v>5812159.236876905</v>
      </c>
      <c r="CM24" s="140">
        <f t="shared" si="90"/>
        <v>5843639.9304548493</v>
      </c>
      <c r="CN24" s="140">
        <f t="shared" si="90"/>
        <v>5874253.951116127</v>
      </c>
      <c r="CO24" s="140">
        <f t="shared" si="90"/>
        <v>5906981.2093190718</v>
      </c>
      <c r="CP24" s="140">
        <f t="shared" si="90"/>
        <v>5938715.9183553495</v>
      </c>
      <c r="CQ24" s="140">
        <f t="shared" si="90"/>
        <v>5969665.3132666275</v>
      </c>
      <c r="CR24" s="140">
        <f t="shared" si="90"/>
        <v>6004578.742427906</v>
      </c>
      <c r="CS24" s="140">
        <f t="shared" si="90"/>
        <v>6036815.5655058501</v>
      </c>
      <c r="CT24" s="140">
        <f t="shared" si="90"/>
        <v>6053092.7794587947</v>
      </c>
      <c r="CU24" s="140">
        <f t="shared" si="90"/>
        <v>6049779.8129534069</v>
      </c>
      <c r="CV24" s="129">
        <f>SUM(CJ24:CU24)</f>
        <v>71008593.024796531</v>
      </c>
      <c r="CX24" s="140">
        <f t="shared" ref="CX24:DI24" si="91">-CX16</f>
        <v>6061161.3953300482</v>
      </c>
      <c r="CY24" s="140">
        <f t="shared" si="91"/>
        <v>6098783.5823387178</v>
      </c>
      <c r="CZ24" s="140">
        <f t="shared" si="91"/>
        <v>6134521.6416390548</v>
      </c>
      <c r="DA24" s="140">
        <f t="shared" si="91"/>
        <v>6169709.8920227243</v>
      </c>
      <c r="DB24" s="140">
        <f t="shared" si="91"/>
        <v>6206536.785323061</v>
      </c>
      <c r="DC24" s="140">
        <f t="shared" si="91"/>
        <v>6240389.0193733983</v>
      </c>
      <c r="DD24" s="140">
        <f t="shared" si="91"/>
        <v>6268426.3630070677</v>
      </c>
      <c r="DE24" s="140">
        <f t="shared" si="91"/>
        <v>6296697.5353074046</v>
      </c>
      <c r="DF24" s="140">
        <f t="shared" si="91"/>
        <v>6334764.3731077407</v>
      </c>
      <c r="DG24" s="140">
        <f t="shared" si="91"/>
        <v>6370358.5933664115</v>
      </c>
      <c r="DH24" s="140">
        <f t="shared" si="91"/>
        <v>6388877.9761667475</v>
      </c>
      <c r="DI24" s="140">
        <f t="shared" si="91"/>
        <v>6404229.8742170837</v>
      </c>
      <c r="DJ24" s="129">
        <f>SUM(CX24:DI24)</f>
        <v>74974457.031199455</v>
      </c>
      <c r="DL24" s="140">
        <f t="shared" ref="DL24:DW24" si="92">-DL16</f>
        <v>6438595.9571842877</v>
      </c>
      <c r="DM24" s="140">
        <f t="shared" si="92"/>
        <v>6483331.5286100255</v>
      </c>
      <c r="DN24" s="140">
        <f t="shared" si="92"/>
        <v>6523654.9896190967</v>
      </c>
      <c r="DO24" s="140">
        <f t="shared" si="92"/>
        <v>6559761.7544615017</v>
      </c>
      <c r="DP24" s="140">
        <f t="shared" si="92"/>
        <v>6594336.877720573</v>
      </c>
      <c r="DQ24" s="140">
        <f t="shared" si="92"/>
        <v>6633155.407104644</v>
      </c>
      <c r="DR24" s="140">
        <f t="shared" si="92"/>
        <v>6670493.3478220487</v>
      </c>
      <c r="DS24" s="140">
        <f t="shared" si="92"/>
        <v>6703268.6032894533</v>
      </c>
      <c r="DT24" s="140">
        <f t="shared" si="92"/>
        <v>6729824.5458818581</v>
      </c>
      <c r="DU24" s="140">
        <f t="shared" si="92"/>
        <v>6756640.0251825955</v>
      </c>
      <c r="DV24" s="140">
        <f t="shared" si="92"/>
        <v>6785825.8022750001</v>
      </c>
      <c r="DW24" s="140">
        <f t="shared" si="92"/>
        <v>6795706.1089924043</v>
      </c>
      <c r="DX24" s="129">
        <f>SUM(DL24:DW24)</f>
        <v>79674594.948143482</v>
      </c>
      <c r="DZ24" s="140">
        <f t="shared" ref="DZ24:EK24" si="93">-DZ16</f>
        <v>6807613.0498595536</v>
      </c>
      <c r="EA24" s="140">
        <f t="shared" si="93"/>
        <v>6842307.7091681128</v>
      </c>
      <c r="EB24" s="140">
        <f t="shared" si="93"/>
        <v>6884232.7286433401</v>
      </c>
      <c r="EC24" s="140">
        <f t="shared" si="93"/>
        <v>6919440.7401602324</v>
      </c>
      <c r="ED24" s="140">
        <f t="shared" si="93"/>
        <v>6953468.0357604586</v>
      </c>
      <c r="EE24" s="140">
        <f t="shared" si="93"/>
        <v>6991638.385152353</v>
      </c>
      <c r="EF24" s="140">
        <f t="shared" si="93"/>
        <v>7031660.0740442453</v>
      </c>
      <c r="EG24" s="140">
        <f t="shared" si="93"/>
        <v>7070636.165894472</v>
      </c>
      <c r="EH24" s="140">
        <f t="shared" si="93"/>
        <v>7082540.8224946996</v>
      </c>
      <c r="EI24" s="140">
        <f t="shared" si="93"/>
        <v>7091528.0621782597</v>
      </c>
      <c r="EJ24" s="140">
        <f t="shared" si="93"/>
        <v>7115781.9564034855</v>
      </c>
      <c r="EK24" s="140">
        <f t="shared" si="93"/>
        <v>7122440.5938787125</v>
      </c>
      <c r="EL24" s="128">
        <f>SUM(DZ24:EK24)</f>
        <v>83913288.323637918</v>
      </c>
      <c r="EN24" s="33">
        <f>P24+AD24+AR24+BF24+BT24+CH24+CV24+DJ24+DX24+EL24</f>
        <v>570559122.25335693</v>
      </c>
    </row>
    <row r="25" spans="1:146">
      <c r="B25" t="s">
        <v>31</v>
      </c>
      <c r="C25" s="126">
        <v>-746048.6</v>
      </c>
      <c r="D25" s="133">
        <v>0</v>
      </c>
      <c r="E25" s="133">
        <v>0</v>
      </c>
      <c r="F25" s="133">
        <f t="shared" ref="F25:O25" si="94">IF((F34+F35)&lt;0,(F34+F35),0)</f>
        <v>0</v>
      </c>
      <c r="G25" s="133">
        <f t="shared" si="94"/>
        <v>0</v>
      </c>
      <c r="H25" s="133">
        <f t="shared" si="94"/>
        <v>0</v>
      </c>
      <c r="I25" s="133">
        <f t="shared" si="94"/>
        <v>0</v>
      </c>
      <c r="J25" s="133">
        <f t="shared" si="94"/>
        <v>0</v>
      </c>
      <c r="K25" s="133">
        <f t="shared" si="94"/>
        <v>0</v>
      </c>
      <c r="L25" s="133">
        <f t="shared" si="94"/>
        <v>0</v>
      </c>
      <c r="M25" s="133">
        <f t="shared" si="94"/>
        <v>0</v>
      </c>
      <c r="N25" s="133">
        <f t="shared" si="94"/>
        <v>0</v>
      </c>
      <c r="O25" s="133">
        <f t="shared" si="94"/>
        <v>0</v>
      </c>
      <c r="P25" s="128">
        <f>SUM(D25:O25)</f>
        <v>0</v>
      </c>
      <c r="Q25" s="34"/>
      <c r="R25" s="133">
        <f t="shared" ref="R25:AC25" si="95">IF((R34+R35)&lt;0,(R34+R35),0)</f>
        <v>0</v>
      </c>
      <c r="S25" s="133">
        <f t="shared" si="95"/>
        <v>0</v>
      </c>
      <c r="T25" s="133">
        <f t="shared" si="95"/>
        <v>0</v>
      </c>
      <c r="U25" s="133">
        <f t="shared" si="95"/>
        <v>0</v>
      </c>
      <c r="V25" s="133">
        <f t="shared" si="95"/>
        <v>0</v>
      </c>
      <c r="W25" s="133">
        <f t="shared" si="95"/>
        <v>0</v>
      </c>
      <c r="X25" s="133">
        <f t="shared" si="95"/>
        <v>0</v>
      </c>
      <c r="Y25" s="133">
        <f t="shared" si="95"/>
        <v>0</v>
      </c>
      <c r="Z25" s="133">
        <f t="shared" si="95"/>
        <v>0</v>
      </c>
      <c r="AA25" s="133">
        <f t="shared" si="95"/>
        <v>0</v>
      </c>
      <c r="AB25" s="133">
        <f t="shared" si="95"/>
        <v>0</v>
      </c>
      <c r="AC25" s="133">
        <f t="shared" si="95"/>
        <v>0</v>
      </c>
      <c r="AD25" s="128">
        <f>SUM(R25:AC25)</f>
        <v>0</v>
      </c>
      <c r="AF25" s="133">
        <f t="shared" ref="AF25:AQ25" si="96">IF((AF34+AF35)&lt;0,(AF34+AF35),0)</f>
        <v>0</v>
      </c>
      <c r="AG25" s="133">
        <f t="shared" si="96"/>
        <v>0</v>
      </c>
      <c r="AH25" s="133">
        <f t="shared" si="96"/>
        <v>0</v>
      </c>
      <c r="AI25" s="133">
        <f t="shared" si="96"/>
        <v>0</v>
      </c>
      <c r="AJ25" s="133">
        <f t="shared" si="96"/>
        <v>0</v>
      </c>
      <c r="AK25" s="133">
        <f t="shared" si="96"/>
        <v>0</v>
      </c>
      <c r="AL25" s="133">
        <f t="shared" si="96"/>
        <v>0</v>
      </c>
      <c r="AM25" s="133">
        <f t="shared" si="96"/>
        <v>0</v>
      </c>
      <c r="AN25" s="133">
        <f t="shared" si="96"/>
        <v>0</v>
      </c>
      <c r="AO25" s="133">
        <f t="shared" si="96"/>
        <v>0</v>
      </c>
      <c r="AP25" s="133">
        <f t="shared" si="96"/>
        <v>0</v>
      </c>
      <c r="AQ25" s="133">
        <f t="shared" si="96"/>
        <v>0</v>
      </c>
      <c r="AR25" s="128">
        <f>SUM(AF25:AQ25)</f>
        <v>0</v>
      </c>
      <c r="AT25" s="133">
        <f t="shared" ref="AT25:BE25" si="97">IF((AT34+AT35)&lt;0,(AT34+AT35),0)</f>
        <v>0</v>
      </c>
      <c r="AU25" s="133">
        <f t="shared" si="97"/>
        <v>0</v>
      </c>
      <c r="AV25" s="133">
        <f t="shared" si="97"/>
        <v>0</v>
      </c>
      <c r="AW25" s="133">
        <f t="shared" si="97"/>
        <v>0</v>
      </c>
      <c r="AX25" s="133">
        <f t="shared" si="97"/>
        <v>0</v>
      </c>
      <c r="AY25" s="133">
        <f t="shared" si="97"/>
        <v>0</v>
      </c>
      <c r="AZ25" s="133">
        <f t="shared" si="97"/>
        <v>0</v>
      </c>
      <c r="BA25" s="133">
        <f t="shared" si="97"/>
        <v>0</v>
      </c>
      <c r="BB25" s="133">
        <f>IF((BB34+BB35)&lt;0,(BB34+BB35),0)</f>
        <v>0</v>
      </c>
      <c r="BC25" s="133">
        <f t="shared" si="97"/>
        <v>0</v>
      </c>
      <c r="BD25" s="133">
        <f t="shared" si="97"/>
        <v>0</v>
      </c>
      <c r="BE25" s="133">
        <f t="shared" si="97"/>
        <v>0</v>
      </c>
      <c r="BF25" s="128">
        <f>SUM(AT25:BE25)</f>
        <v>0</v>
      </c>
      <c r="BH25" s="177">
        <f t="shared" ref="BH25:BS25" si="98">IF((BH34+BH35)&lt;0,(BH34+BH35),0)</f>
        <v>0</v>
      </c>
      <c r="BI25" s="133">
        <f t="shared" si="98"/>
        <v>0</v>
      </c>
      <c r="BJ25" s="133">
        <f t="shared" si="98"/>
        <v>0</v>
      </c>
      <c r="BK25" s="133">
        <f t="shared" si="98"/>
        <v>0</v>
      </c>
      <c r="BL25" s="133">
        <f t="shared" si="98"/>
        <v>0</v>
      </c>
      <c r="BM25" s="133">
        <f t="shared" si="98"/>
        <v>0</v>
      </c>
      <c r="BN25" s="133">
        <f t="shared" si="98"/>
        <v>0</v>
      </c>
      <c r="BO25" s="133">
        <f t="shared" si="98"/>
        <v>0</v>
      </c>
      <c r="BP25" s="133">
        <f t="shared" si="98"/>
        <v>0</v>
      </c>
      <c r="BQ25" s="140">
        <f t="shared" si="98"/>
        <v>0</v>
      </c>
      <c r="BR25" s="140">
        <f t="shared" si="98"/>
        <v>0</v>
      </c>
      <c r="BS25" s="140">
        <f t="shared" si="98"/>
        <v>0</v>
      </c>
      <c r="BT25" s="129">
        <f>SUM(BH25:BS25)</f>
        <v>0</v>
      </c>
      <c r="BV25" s="140">
        <f t="shared" ref="BV25:CG25" si="99">(((BV14+BV23)/2)+BV12+BV22)*(BV8/12)</f>
        <v>2486501.5347734275</v>
      </c>
      <c r="BW25" s="140">
        <f t="shared" si="99"/>
        <v>2516729.0472548632</v>
      </c>
      <c r="BX25" s="140">
        <f t="shared" si="99"/>
        <v>2547168.6057363562</v>
      </c>
      <c r="BY25" s="140">
        <f t="shared" si="99"/>
        <v>2577821.697720597</v>
      </c>
      <c r="BZ25" s="140">
        <f t="shared" si="99"/>
        <v>2608689.821145107</v>
      </c>
      <c r="CA25" s="140">
        <f t="shared" si="99"/>
        <v>2639774.4844554397</v>
      </c>
      <c r="CB25" s="140">
        <f t="shared" si="99"/>
        <v>2671077.2066788948</v>
      </c>
      <c r="CC25" s="140">
        <f t="shared" si="99"/>
        <v>2702599.517498747</v>
      </c>
      <c r="CD25" s="140">
        <f t="shared" si="99"/>
        <v>2734342.9573290008</v>
      </c>
      <c r="CE25" s="140">
        <f t="shared" si="99"/>
        <v>2766309.0773896636</v>
      </c>
      <c r="CF25" s="140">
        <f t="shared" si="99"/>
        <v>2798499.4397825524</v>
      </c>
      <c r="CG25" s="140">
        <f t="shared" si="99"/>
        <v>2830915.6175676268</v>
      </c>
      <c r="CH25" s="129">
        <f>SUM(BV25:CG25)</f>
        <v>31880429.007332273</v>
      </c>
      <c r="CJ25" s="140">
        <f t="shared" ref="CJ25:CU25" si="100">(((CJ14+CJ23)/2)+CJ12+CJ22)*(CJ8/12)</f>
        <v>2862933.9312292389</v>
      </c>
      <c r="CK25" s="140">
        <f t="shared" si="100"/>
        <v>2894551.5897505623</v>
      </c>
      <c r="CL25" s="140">
        <f t="shared" si="100"/>
        <v>2926391.0461464124</v>
      </c>
      <c r="CM25" s="140">
        <f t="shared" si="100"/>
        <v>2958453.856328879</v>
      </c>
      <c r="CN25" s="140">
        <f t="shared" si="100"/>
        <v>2990741.5871247766</v>
      </c>
      <c r="CO25" s="140">
        <f t="shared" si="100"/>
        <v>3023255.8163522067</v>
      </c>
      <c r="CP25" s="140">
        <f t="shared" si="100"/>
        <v>3055998.1328976671</v>
      </c>
      <c r="CQ25" s="140">
        <f t="shared" si="100"/>
        <v>3088970.1367936945</v>
      </c>
      <c r="CR25" s="140">
        <f t="shared" si="100"/>
        <v>3122173.4392970526</v>
      </c>
      <c r="CS25" s="140">
        <f t="shared" si="100"/>
        <v>3155609.6629674709</v>
      </c>
      <c r="CT25" s="140">
        <f t="shared" si="100"/>
        <v>3189280.441746938</v>
      </c>
      <c r="CU25" s="140">
        <f t="shared" si="100"/>
        <v>3223187.4210395426</v>
      </c>
      <c r="CV25" s="129">
        <f>SUM(CJ25:CU25)</f>
        <v>36491547.061674446</v>
      </c>
      <c r="CX25" s="140">
        <f t="shared" ref="CX25:DI25" si="101">(((CX14+CX23)/2)+CX12+CX22)*(CX8/12)</f>
        <v>3257332.2577918847</v>
      </c>
      <c r="CY25" s="140">
        <f t="shared" si="101"/>
        <v>3291716.620574045</v>
      </c>
      <c r="CZ25" s="140">
        <f t="shared" si="101"/>
        <v>3326342.1896611219</v>
      </c>
      <c r="DA25" s="140">
        <f t="shared" si="101"/>
        <v>3361210.6571153449</v>
      </c>
      <c r="DB25" s="140">
        <f t="shared" si="101"/>
        <v>3396323.7268687589</v>
      </c>
      <c r="DC25" s="140">
        <f t="shared" si="101"/>
        <v>3431683.1148064933</v>
      </c>
      <c r="DD25" s="140">
        <f t="shared" si="101"/>
        <v>3467290.5488506104</v>
      </c>
      <c r="DE25" s="140">
        <f t="shared" si="101"/>
        <v>3503147.7690445473</v>
      </c>
      <c r="DF25" s="140">
        <f t="shared" si="101"/>
        <v>3539256.5276381448</v>
      </c>
      <c r="DG25" s="140">
        <f t="shared" si="101"/>
        <v>3575618.5891732769</v>
      </c>
      <c r="DH25" s="140">
        <f t="shared" si="101"/>
        <v>3612235.730570077</v>
      </c>
      <c r="DI25" s="140">
        <f t="shared" si="101"/>
        <v>3649109.7412137766</v>
      </c>
      <c r="DJ25" s="129">
        <f>SUM(CX25:DI25)</f>
        <v>41411267.473308086</v>
      </c>
      <c r="DL25" s="140">
        <f t="shared" ref="DL25:DW25" si="102">(((DL14+DL23)/2)+DL12+DL22)*(DL8/12)</f>
        <v>3686242.4230421409</v>
      </c>
      <c r="DM25" s="140">
        <f t="shared" si="102"/>
        <v>3723635.5906335316</v>
      </c>
      <c r="DN25" s="140">
        <f t="shared" si="102"/>
        <v>3761291.0712955757</v>
      </c>
      <c r="DO25" s="140">
        <f t="shared" si="102"/>
        <v>3799210.7051544646</v>
      </c>
      <c r="DP25" s="140">
        <f t="shared" si="102"/>
        <v>3837396.3452448728</v>
      </c>
      <c r="DQ25" s="140">
        <f t="shared" si="102"/>
        <v>3875849.8576005157</v>
      </c>
      <c r="DR25" s="140">
        <f t="shared" si="102"/>
        <v>3914573.1213453328</v>
      </c>
      <c r="DS25" s="140">
        <f t="shared" si="102"/>
        <v>3953568.02878532</v>
      </c>
      <c r="DT25" s="140">
        <f t="shared" si="102"/>
        <v>3992836.4855009993</v>
      </c>
      <c r="DU25" s="140">
        <f t="shared" si="102"/>
        <v>4032380.410440539</v>
      </c>
      <c r="DV25" s="140">
        <f t="shared" si="102"/>
        <v>4072201.7360135294</v>
      </c>
      <c r="DW25" s="140">
        <f t="shared" si="102"/>
        <v>4112302.4081854136</v>
      </c>
      <c r="DX25" s="129">
        <f>SUM(DL25:DW25)</f>
        <v>46761488.183242239</v>
      </c>
      <c r="DZ25" s="140">
        <f t="shared" ref="DZ25:EK25" si="103">(((DZ14+DZ23)/2)+DZ12+DZ22)*(DZ8/12)</f>
        <v>4152684.3865725845</v>
      </c>
      <c r="EA25" s="140">
        <f t="shared" si="103"/>
        <v>4193349.6445381413</v>
      </c>
      <c r="EB25" s="140">
        <f t="shared" si="103"/>
        <v>4234300.1692883261</v>
      </c>
      <c r="EC25" s="140">
        <f t="shared" si="103"/>
        <v>4275537.9619696336</v>
      </c>
      <c r="ED25" s="140">
        <f t="shared" si="103"/>
        <v>4317065.0377666</v>
      </c>
      <c r="EE25" s="140">
        <f t="shared" si="103"/>
        <v>4358883.4260002831</v>
      </c>
      <c r="EF25" s="140">
        <f t="shared" si="103"/>
        <v>4400995.1702274252</v>
      </c>
      <c r="EG25" s="140">
        <f t="shared" si="103"/>
        <v>4443402.3283403199</v>
      </c>
      <c r="EH25" s="140">
        <f t="shared" si="103"/>
        <v>4486106.9726673784</v>
      </c>
      <c r="EI25" s="140">
        <f t="shared" si="103"/>
        <v>4529111.1900743898</v>
      </c>
      <c r="EJ25" s="140">
        <f t="shared" si="103"/>
        <v>4572417.0820665117</v>
      </c>
      <c r="EK25" s="140">
        <f t="shared" si="103"/>
        <v>4616026.7648909586</v>
      </c>
      <c r="EL25" s="128">
        <f>SUM(DZ25:EK25)</f>
        <v>52579880.134402558</v>
      </c>
      <c r="EN25" s="33"/>
    </row>
    <row r="26" spans="1:146">
      <c r="B26" t="s">
        <v>28</v>
      </c>
      <c r="C26" s="126"/>
      <c r="D26" s="133">
        <f t="shared" ref="D26:O26" si="104">-D18</f>
        <v>1341245</v>
      </c>
      <c r="E26" s="133">
        <f t="shared" si="104"/>
        <v>1340251</v>
      </c>
      <c r="F26" s="133">
        <f t="shared" si="104"/>
        <v>1341119</v>
      </c>
      <c r="G26" s="133">
        <f t="shared" si="104"/>
        <v>1351124</v>
      </c>
      <c r="H26" s="133">
        <f t="shared" si="104"/>
        <v>1363945</v>
      </c>
      <c r="I26" s="133">
        <f t="shared" si="104"/>
        <v>1378679</v>
      </c>
      <c r="J26" s="133">
        <f t="shared" si="104"/>
        <v>1376105</v>
      </c>
      <c r="K26" s="133">
        <f t="shared" si="104"/>
        <v>1361666</v>
      </c>
      <c r="L26" s="133">
        <f t="shared" si="104"/>
        <v>1360981</v>
      </c>
      <c r="M26" s="133">
        <f t="shared" si="104"/>
        <v>1366612</v>
      </c>
      <c r="N26" s="133">
        <f t="shared" si="104"/>
        <v>1377596</v>
      </c>
      <c r="O26" s="133">
        <f t="shared" si="104"/>
        <v>1406905</v>
      </c>
      <c r="P26" s="128">
        <f>SUM(D26:O26)</f>
        <v>16366228</v>
      </c>
      <c r="Q26" s="34"/>
      <c r="R26" s="133">
        <f t="shared" ref="R26:AC26" si="105">-R18</f>
        <v>1424334</v>
      </c>
      <c r="S26" s="133">
        <f t="shared" si="105"/>
        <v>1422547</v>
      </c>
      <c r="T26" s="133">
        <f t="shared" si="105"/>
        <v>1421535</v>
      </c>
      <c r="U26" s="133">
        <f t="shared" si="105"/>
        <v>1434106</v>
      </c>
      <c r="V26" s="133">
        <f t="shared" si="105"/>
        <v>1445666</v>
      </c>
      <c r="W26" s="133">
        <f t="shared" si="105"/>
        <v>1457598</v>
      </c>
      <c r="X26" s="133">
        <f t="shared" si="105"/>
        <v>1455675</v>
      </c>
      <c r="Y26" s="133">
        <f t="shared" si="105"/>
        <v>1444434</v>
      </c>
      <c r="Z26" s="133">
        <f t="shared" si="105"/>
        <v>1431432</v>
      </c>
      <c r="AA26" s="133">
        <f t="shared" si="105"/>
        <v>1431416</v>
      </c>
      <c r="AB26" s="133">
        <f t="shared" si="105"/>
        <v>1451067</v>
      </c>
      <c r="AC26" s="133">
        <f t="shared" si="105"/>
        <v>1484720</v>
      </c>
      <c r="AD26" s="128">
        <f>SUM(R26:AC26)</f>
        <v>17304530</v>
      </c>
      <c r="AF26" s="133">
        <f t="shared" ref="AF26:AQ26" si="106">-AF18</f>
        <v>1506053</v>
      </c>
      <c r="AG26" s="133">
        <f t="shared" si="106"/>
        <v>1498158</v>
      </c>
      <c r="AH26" s="133">
        <f t="shared" si="106"/>
        <v>1496222</v>
      </c>
      <c r="AI26" s="133">
        <f t="shared" si="106"/>
        <v>1500372</v>
      </c>
      <c r="AJ26" s="133">
        <f t="shared" si="106"/>
        <v>1508127</v>
      </c>
      <c r="AK26" s="133">
        <f t="shared" si="106"/>
        <v>1528106</v>
      </c>
      <c r="AL26" s="133">
        <f t="shared" si="106"/>
        <v>1535192</v>
      </c>
      <c r="AM26" s="133">
        <f t="shared" si="106"/>
        <v>1532189</v>
      </c>
      <c r="AN26" s="133">
        <f t="shared" si="106"/>
        <v>1527695</v>
      </c>
      <c r="AO26" s="133">
        <f t="shared" si="106"/>
        <v>1542174</v>
      </c>
      <c r="AP26" s="133">
        <f t="shared" si="106"/>
        <v>1576099</v>
      </c>
      <c r="AQ26" s="133">
        <f t="shared" si="106"/>
        <v>1595890</v>
      </c>
      <c r="AR26" s="128">
        <f>SUM(AF26:AQ26)</f>
        <v>18346277</v>
      </c>
      <c r="AT26" s="133">
        <f t="shared" ref="AT26:BE26" si="107">-AT18</f>
        <v>1622199</v>
      </c>
      <c r="AU26" s="133">
        <f t="shared" si="107"/>
        <v>1655684</v>
      </c>
      <c r="AV26" s="133">
        <f t="shared" si="107"/>
        <v>1682050</v>
      </c>
      <c r="AW26" s="133">
        <f t="shared" si="107"/>
        <v>1702033</v>
      </c>
      <c r="AX26" s="133">
        <f t="shared" si="107"/>
        <v>1727661</v>
      </c>
      <c r="AY26" s="133">
        <f t="shared" si="107"/>
        <v>1746520</v>
      </c>
      <c r="AZ26" s="133">
        <f t="shared" si="107"/>
        <v>1748978</v>
      </c>
      <c r="BA26" s="133">
        <f t="shared" si="107"/>
        <v>1739462</v>
      </c>
      <c r="BB26" s="133">
        <f t="shared" si="107"/>
        <v>1734438</v>
      </c>
      <c r="BC26" s="133">
        <f t="shared" si="107"/>
        <v>1746925</v>
      </c>
      <c r="BD26" s="133">
        <f t="shared" si="107"/>
        <v>1758434</v>
      </c>
      <c r="BE26" s="133">
        <f t="shared" si="107"/>
        <v>1776295</v>
      </c>
      <c r="BF26" s="128">
        <f>SUM(AT26:BE26)</f>
        <v>20640679</v>
      </c>
      <c r="BH26" s="133">
        <f t="shared" ref="BH26:BS26" si="108">-BH18</f>
        <v>1787883</v>
      </c>
      <c r="BI26" s="133">
        <f t="shared" si="108"/>
        <v>1790719</v>
      </c>
      <c r="BJ26" s="133">
        <f t="shared" si="108"/>
        <v>1812304</v>
      </c>
      <c r="BK26" s="133">
        <f t="shared" si="108"/>
        <v>1813658</v>
      </c>
      <c r="BL26" s="133">
        <f t="shared" si="108"/>
        <v>2337649</v>
      </c>
      <c r="BM26" s="133">
        <f t="shared" si="108"/>
        <v>2348797</v>
      </c>
      <c r="BN26" s="133">
        <f t="shared" si="108"/>
        <v>2356522</v>
      </c>
      <c r="BO26" s="133">
        <f t="shared" si="108"/>
        <v>2682052</v>
      </c>
      <c r="BP26" s="133">
        <f t="shared" si="108"/>
        <v>2351883</v>
      </c>
      <c r="BQ26" s="34">
        <f t="shared" si="108"/>
        <v>2521809.3172523994</v>
      </c>
      <c r="BR26" s="34">
        <f t="shared" si="108"/>
        <v>2423832.4082859266</v>
      </c>
      <c r="BS26" s="34">
        <f t="shared" si="108"/>
        <v>2456219.0421775519</v>
      </c>
      <c r="BT26" s="129">
        <f>SUM(BH26:BS26)</f>
        <v>26683327.767715875</v>
      </c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128">
        <f>SUM(BV26:CG26)</f>
        <v>0</v>
      </c>
      <c r="CJ26" s="34">
        <f t="shared" ref="CJ26:CU26" si="109">-CJ18</f>
        <v>0</v>
      </c>
      <c r="CK26" s="34">
        <f t="shared" si="109"/>
        <v>0</v>
      </c>
      <c r="CL26" s="34">
        <f t="shared" si="109"/>
        <v>0</v>
      </c>
      <c r="CM26" s="34">
        <f t="shared" si="109"/>
        <v>0</v>
      </c>
      <c r="CN26" s="34">
        <f t="shared" si="109"/>
        <v>0</v>
      </c>
      <c r="CO26" s="34">
        <f t="shared" si="109"/>
        <v>0</v>
      </c>
      <c r="CP26" s="34">
        <f t="shared" si="109"/>
        <v>0</v>
      </c>
      <c r="CQ26" s="34">
        <f t="shared" si="109"/>
        <v>0</v>
      </c>
      <c r="CR26" s="34">
        <f t="shared" si="109"/>
        <v>0</v>
      </c>
      <c r="CS26" s="34">
        <f t="shared" si="109"/>
        <v>0</v>
      </c>
      <c r="CT26" s="34">
        <f t="shared" si="109"/>
        <v>0</v>
      </c>
      <c r="CU26" s="34">
        <f t="shared" si="109"/>
        <v>0</v>
      </c>
      <c r="CV26" s="128">
        <f>SUM(CJ26:CU26)</f>
        <v>0</v>
      </c>
      <c r="CX26" s="34">
        <f t="shared" ref="CX26:DI26" si="110">-CX18</f>
        <v>0</v>
      </c>
      <c r="CY26" s="34">
        <f t="shared" si="110"/>
        <v>0</v>
      </c>
      <c r="CZ26" s="34">
        <f t="shared" si="110"/>
        <v>0</v>
      </c>
      <c r="DA26" s="34">
        <f t="shared" si="110"/>
        <v>0</v>
      </c>
      <c r="DB26" s="34">
        <f t="shared" si="110"/>
        <v>0</v>
      </c>
      <c r="DC26" s="34">
        <f t="shared" si="110"/>
        <v>0</v>
      </c>
      <c r="DD26" s="34">
        <f t="shared" si="110"/>
        <v>0</v>
      </c>
      <c r="DE26" s="34">
        <f t="shared" si="110"/>
        <v>0</v>
      </c>
      <c r="DF26" s="34">
        <f t="shared" si="110"/>
        <v>0</v>
      </c>
      <c r="DG26" s="34">
        <f t="shared" si="110"/>
        <v>0</v>
      </c>
      <c r="DH26" s="34">
        <f t="shared" si="110"/>
        <v>0</v>
      </c>
      <c r="DI26" s="34">
        <f t="shared" si="110"/>
        <v>0</v>
      </c>
      <c r="DJ26" s="128">
        <f>SUM(CX26:DI26)</f>
        <v>0</v>
      </c>
      <c r="DL26" s="34">
        <f t="shared" ref="DL26:DW26" si="111">-DL18</f>
        <v>0</v>
      </c>
      <c r="DM26" s="34">
        <f t="shared" si="111"/>
        <v>0</v>
      </c>
      <c r="DN26" s="34">
        <f t="shared" si="111"/>
        <v>0</v>
      </c>
      <c r="DO26" s="34">
        <f t="shared" si="111"/>
        <v>0</v>
      </c>
      <c r="DP26" s="34">
        <f t="shared" si="111"/>
        <v>0</v>
      </c>
      <c r="DQ26" s="34">
        <f t="shared" si="111"/>
        <v>0</v>
      </c>
      <c r="DR26" s="34">
        <f t="shared" si="111"/>
        <v>0</v>
      </c>
      <c r="DS26" s="34">
        <f t="shared" si="111"/>
        <v>0</v>
      </c>
      <c r="DT26" s="34">
        <f t="shared" si="111"/>
        <v>0</v>
      </c>
      <c r="DU26" s="34">
        <f t="shared" si="111"/>
        <v>0</v>
      </c>
      <c r="DV26" s="34">
        <f t="shared" si="111"/>
        <v>0</v>
      </c>
      <c r="DW26" s="34">
        <f t="shared" si="111"/>
        <v>0</v>
      </c>
      <c r="DX26" s="128">
        <f>SUM(DL26:DW26)</f>
        <v>0</v>
      </c>
      <c r="DZ26" s="34">
        <f t="shared" ref="DZ26:EK26" si="112">-DZ18</f>
        <v>0</v>
      </c>
      <c r="EA26" s="34">
        <f t="shared" si="112"/>
        <v>0</v>
      </c>
      <c r="EB26" s="34">
        <f t="shared" si="112"/>
        <v>0</v>
      </c>
      <c r="EC26" s="34">
        <f t="shared" si="112"/>
        <v>0</v>
      </c>
      <c r="ED26" s="34">
        <f t="shared" si="112"/>
        <v>0</v>
      </c>
      <c r="EE26" s="34">
        <f t="shared" si="112"/>
        <v>0</v>
      </c>
      <c r="EF26" s="34">
        <f t="shared" si="112"/>
        <v>0</v>
      </c>
      <c r="EG26" s="34">
        <f t="shared" si="112"/>
        <v>0</v>
      </c>
      <c r="EH26" s="34">
        <f t="shared" si="112"/>
        <v>0</v>
      </c>
      <c r="EI26" s="34">
        <f t="shared" si="112"/>
        <v>0</v>
      </c>
      <c r="EJ26" s="34">
        <f t="shared" si="112"/>
        <v>0</v>
      </c>
      <c r="EK26" s="34">
        <f t="shared" si="112"/>
        <v>0</v>
      </c>
      <c r="EL26" s="128">
        <f>SUM(DZ26:EK26)</f>
        <v>0</v>
      </c>
      <c r="EN26" s="33">
        <f>P26+AD26+AR26+BF26+BT26+CH26+CV26+DJ26+DX26+EL26</f>
        <v>99341041.767715871</v>
      </c>
    </row>
    <row r="27" spans="1:146">
      <c r="B27" t="s">
        <v>32</v>
      </c>
      <c r="C27" s="126">
        <f>-SUM(C22:C26)</f>
        <v>185158305.72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f>IF(O39="Y",-B28-SUM(D23:O26),0)</f>
        <v>0</v>
      </c>
      <c r="P27" s="128">
        <f>SUM(D27:O27)</f>
        <v>0</v>
      </c>
      <c r="Q27" s="34"/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33">
        <f>IF(AC39="Y",-P28-SUM(R23:AC26),0)</f>
        <v>0</v>
      </c>
      <c r="AD27" s="128">
        <f>SUM(R27:AC27)</f>
        <v>0</v>
      </c>
      <c r="AF27" s="133">
        <v>0</v>
      </c>
      <c r="AG27" s="133">
        <v>0</v>
      </c>
      <c r="AH27" s="133">
        <v>0</v>
      </c>
      <c r="AI27" s="133">
        <v>0</v>
      </c>
      <c r="AJ27" s="133">
        <v>0</v>
      </c>
      <c r="AK27" s="133">
        <v>0</v>
      </c>
      <c r="AL27" s="133">
        <v>0</v>
      </c>
      <c r="AM27" s="133">
        <v>0</v>
      </c>
      <c r="AN27" s="133">
        <v>0</v>
      </c>
      <c r="AO27" s="133">
        <v>0</v>
      </c>
      <c r="AP27" s="133">
        <v>0</v>
      </c>
      <c r="AQ27" s="133">
        <v>0</v>
      </c>
      <c r="AR27" s="128">
        <f>SUM(AF27:AQ27)</f>
        <v>0</v>
      </c>
      <c r="AT27" s="133">
        <v>0</v>
      </c>
      <c r="AU27" s="133">
        <v>0</v>
      </c>
      <c r="AV27" s="133">
        <v>0</v>
      </c>
      <c r="AW27" s="133">
        <v>0</v>
      </c>
      <c r="AX27" s="133">
        <v>0</v>
      </c>
      <c r="AY27" s="133">
        <v>0</v>
      </c>
      <c r="AZ27" s="133">
        <v>0</v>
      </c>
      <c r="BA27" s="133">
        <v>0</v>
      </c>
      <c r="BB27" s="133">
        <v>0</v>
      </c>
      <c r="BC27" s="133">
        <v>0</v>
      </c>
      <c r="BD27" s="133">
        <v>0</v>
      </c>
      <c r="BE27" s="133">
        <f>IF(BE39="Y",-AR28-SUM(AT23:BE26),0)</f>
        <v>0</v>
      </c>
      <c r="BF27" s="128">
        <f>SUM(AT27:BE27)</f>
        <v>0</v>
      </c>
      <c r="BH27" s="133">
        <v>0</v>
      </c>
      <c r="BI27" s="133">
        <v>0</v>
      </c>
      <c r="BJ27" s="133">
        <v>0</v>
      </c>
      <c r="BK27" s="133">
        <v>86590896.930000007</v>
      </c>
      <c r="BL27" s="133">
        <v>0</v>
      </c>
      <c r="BM27" s="133">
        <v>0</v>
      </c>
      <c r="BN27" s="133">
        <v>0</v>
      </c>
      <c r="BO27" s="133">
        <v>0</v>
      </c>
      <c r="BP27" s="133">
        <v>0</v>
      </c>
      <c r="BQ27" s="34">
        <v>0</v>
      </c>
      <c r="BR27" s="34">
        <v>0</v>
      </c>
      <c r="BS27" s="34">
        <f>IF(BS39="Y",-BF28-SUM(BH23:BS26),0)</f>
        <v>0</v>
      </c>
      <c r="BT27" s="129">
        <f>SUM(BH27:BS27)</f>
        <v>86590896.930000007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0</v>
      </c>
      <c r="CG27" s="34">
        <f>IF(CG39="Y",-BT28-SUM(BV23:CG26),0)</f>
        <v>0</v>
      </c>
      <c r="CH27" s="128">
        <f>SUM(BV27:CG27)</f>
        <v>0</v>
      </c>
      <c r="CJ27" s="34">
        <v>0</v>
      </c>
      <c r="CK27" s="34">
        <v>0</v>
      </c>
      <c r="CL27" s="34">
        <v>0</v>
      </c>
      <c r="CM27" s="34">
        <v>0</v>
      </c>
      <c r="CN27" s="34">
        <v>0</v>
      </c>
      <c r="CO27" s="34">
        <v>0</v>
      </c>
      <c r="CP27" s="34">
        <v>0</v>
      </c>
      <c r="CQ27" s="34">
        <v>0</v>
      </c>
      <c r="CR27" s="34">
        <v>0</v>
      </c>
      <c r="CS27" s="34">
        <v>0</v>
      </c>
      <c r="CT27" s="34">
        <v>0</v>
      </c>
      <c r="CU27" s="34">
        <f>IF(CU39="Y",-CH28-SUM(CJ23:CU26),0)</f>
        <v>0</v>
      </c>
      <c r="CV27" s="128">
        <f>SUM(CJ27:CU27)</f>
        <v>0</v>
      </c>
      <c r="CX27" s="34">
        <v>0</v>
      </c>
      <c r="CY27" s="34">
        <v>0</v>
      </c>
      <c r="CZ27" s="34">
        <v>0</v>
      </c>
      <c r="DA27" s="34">
        <v>0</v>
      </c>
      <c r="DB27" s="34">
        <v>0</v>
      </c>
      <c r="DC27" s="34">
        <v>0</v>
      </c>
      <c r="DD27" s="34">
        <v>0</v>
      </c>
      <c r="DE27" s="34">
        <v>0</v>
      </c>
      <c r="DF27" s="34">
        <v>0</v>
      </c>
      <c r="DG27" s="34">
        <v>0</v>
      </c>
      <c r="DH27" s="34">
        <v>0</v>
      </c>
      <c r="DI27" s="34">
        <f>IF(DI39="Y",-CV28-SUM(CX23:DI26),0)</f>
        <v>0</v>
      </c>
      <c r="DJ27" s="128">
        <f>SUM(CX27:DI27)</f>
        <v>0</v>
      </c>
      <c r="DL27" s="34">
        <v>0</v>
      </c>
      <c r="DM27" s="34">
        <v>0</v>
      </c>
      <c r="DN27" s="34">
        <v>0</v>
      </c>
      <c r="DO27" s="34">
        <v>0</v>
      </c>
      <c r="DP27" s="34">
        <v>0</v>
      </c>
      <c r="DQ27" s="34">
        <v>0</v>
      </c>
      <c r="DR27" s="34">
        <v>0</v>
      </c>
      <c r="DS27" s="34">
        <v>0</v>
      </c>
      <c r="DT27" s="34">
        <v>0</v>
      </c>
      <c r="DU27" s="34">
        <v>0</v>
      </c>
      <c r="DV27" s="34">
        <v>0</v>
      </c>
      <c r="DW27" s="34">
        <f>IF(DW39="Y",-DJ28-SUM(DL23:DW26),0)</f>
        <v>0</v>
      </c>
      <c r="DX27" s="128">
        <f>SUM(DL27:DW27)</f>
        <v>0</v>
      </c>
      <c r="DZ27" s="34">
        <v>0</v>
      </c>
      <c r="EA27" s="34">
        <v>0</v>
      </c>
      <c r="EB27" s="34">
        <v>0</v>
      </c>
      <c r="EC27" s="34">
        <v>0</v>
      </c>
      <c r="ED27" s="34">
        <v>0</v>
      </c>
      <c r="EE27" s="34">
        <v>0</v>
      </c>
      <c r="EF27" s="34">
        <v>0</v>
      </c>
      <c r="EG27" s="34">
        <v>0</v>
      </c>
      <c r="EH27" s="34">
        <v>0</v>
      </c>
      <c r="EI27" s="34">
        <v>0</v>
      </c>
      <c r="EJ27" s="34">
        <v>0</v>
      </c>
      <c r="EK27" s="34">
        <f>IF(EK39="Y",-DX28-SUM(DZ23:EK26),0)</f>
        <v>0</v>
      </c>
      <c r="EL27" s="128">
        <f>SUM(DZ27:EK27)</f>
        <v>0</v>
      </c>
      <c r="EN27" s="33">
        <f>P27+AD27+AR27+BF27+BT27+CH27+CV27+DJ27+DX27+EL27</f>
        <v>86590896.930000007</v>
      </c>
    </row>
    <row r="28" spans="1:146">
      <c r="B28" s="102" t="s">
        <v>29</v>
      </c>
      <c r="C28" s="134">
        <f t="shared" ref="C28:P28" si="113">SUM(C22:C27)</f>
        <v>0</v>
      </c>
      <c r="D28" s="135">
        <f t="shared" si="113"/>
        <v>-2325286.37</v>
      </c>
      <c r="E28" s="135">
        <f t="shared" si="113"/>
        <v>-4161868.76</v>
      </c>
      <c r="F28" s="135">
        <f t="shared" si="113"/>
        <v>-5702221.4600000009</v>
      </c>
      <c r="G28" s="135">
        <f t="shared" si="113"/>
        <v>-7025271.3800000008</v>
      </c>
      <c r="H28" s="135">
        <f t="shared" si="113"/>
        <v>-8354086.4400000013</v>
      </c>
      <c r="I28" s="135">
        <f t="shared" si="113"/>
        <v>-11085856.750000004</v>
      </c>
      <c r="J28" s="135">
        <f t="shared" si="113"/>
        <v>-16054204.670000006</v>
      </c>
      <c r="K28" s="135">
        <f t="shared" si="113"/>
        <v>-20808907.510000005</v>
      </c>
      <c r="L28" s="135">
        <f t="shared" si="113"/>
        <v>-24260480.950000003</v>
      </c>
      <c r="M28" s="135">
        <f t="shared" si="113"/>
        <v>-26223143.050000001</v>
      </c>
      <c r="N28" s="135">
        <f t="shared" si="113"/>
        <v>-27482040.91</v>
      </c>
      <c r="O28" s="135">
        <f t="shared" si="113"/>
        <v>-29191310.739999998</v>
      </c>
      <c r="P28" s="136">
        <f t="shared" si="113"/>
        <v>-29191310.739999995</v>
      </c>
      <c r="Q28" s="34"/>
      <c r="R28" s="135">
        <f t="shared" ref="R28:AD28" si="114">SUM(R22:R27)</f>
        <v>-31097623.729999997</v>
      </c>
      <c r="S28" s="135">
        <f t="shared" si="114"/>
        <v>-32221294.334779106</v>
      </c>
      <c r="T28" s="135">
        <f t="shared" si="114"/>
        <v>-33620644.004779108</v>
      </c>
      <c r="U28" s="135">
        <f t="shared" si="114"/>
        <v>-34375621.254779108</v>
      </c>
      <c r="V28" s="135">
        <f t="shared" si="114"/>
        <v>-35121633.674779102</v>
      </c>
      <c r="W28" s="135">
        <f t="shared" si="114"/>
        <v>-36837686.765779108</v>
      </c>
      <c r="X28" s="135">
        <f t="shared" si="114"/>
        <v>-40739913.955779105</v>
      </c>
      <c r="Y28" s="135">
        <f t="shared" si="114"/>
        <v>-45327871.295779109</v>
      </c>
      <c r="Z28" s="135">
        <f t="shared" si="114"/>
        <v>-49066090.345779106</v>
      </c>
      <c r="AA28" s="135">
        <f t="shared" si="114"/>
        <v>-50718223.715779103</v>
      </c>
      <c r="AB28" s="135">
        <f t="shared" si="114"/>
        <v>-51730133.165779106</v>
      </c>
      <c r="AC28" s="135">
        <f t="shared" si="114"/>
        <v>-53342766.905779101</v>
      </c>
      <c r="AD28" s="136">
        <f t="shared" si="114"/>
        <v>-53342766.905779108</v>
      </c>
      <c r="AF28" s="135">
        <f t="shared" ref="AF28:AR28" si="115">SUM(AF22:AF27)</f>
        <v>-54892069.440000005</v>
      </c>
      <c r="AG28" s="135">
        <f t="shared" si="115"/>
        <v>-56112116.730000004</v>
      </c>
      <c r="AH28" s="135">
        <f t="shared" si="115"/>
        <v>-56999242.81000001</v>
      </c>
      <c r="AI28" s="135">
        <f t="shared" si="115"/>
        <v>-57676081.460000008</v>
      </c>
      <c r="AJ28" s="135">
        <f t="shared" si="115"/>
        <v>-58054030.040000007</v>
      </c>
      <c r="AK28" s="135">
        <f t="shared" si="115"/>
        <v>-58990017.390000001</v>
      </c>
      <c r="AL28" s="135">
        <f t="shared" si="115"/>
        <v>-62010489.039999999</v>
      </c>
      <c r="AM28" s="135">
        <f t="shared" si="115"/>
        <v>-66179221.88000001</v>
      </c>
      <c r="AN28" s="135">
        <f t="shared" si="115"/>
        <v>-69319781.24000001</v>
      </c>
      <c r="AO28" s="135">
        <f t="shared" si="115"/>
        <v>-70318552.13000001</v>
      </c>
      <c r="AP28" s="135">
        <f t="shared" si="115"/>
        <v>-70715787.920000017</v>
      </c>
      <c r="AQ28" s="135">
        <f t="shared" si="115"/>
        <v>-71816114.940000027</v>
      </c>
      <c r="AR28" s="136">
        <f t="shared" si="115"/>
        <v>-71816114.939999998</v>
      </c>
      <c r="AT28" s="135">
        <f t="shared" ref="AT28:BF28" si="116">SUM(AT22:AT27)</f>
        <v>-72897645.670000032</v>
      </c>
      <c r="AU28" s="135">
        <f t="shared" si="116"/>
        <v>-73435691.720000029</v>
      </c>
      <c r="AV28" s="135">
        <f t="shared" si="116"/>
        <v>-73615121.330000028</v>
      </c>
      <c r="AW28" s="135">
        <f t="shared" si="116"/>
        <v>-73452886.090000033</v>
      </c>
      <c r="AX28" s="135">
        <f t="shared" si="116"/>
        <v>-73083402.13000004</v>
      </c>
      <c r="AY28" s="135">
        <f t="shared" si="116"/>
        <v>-73993173.120000035</v>
      </c>
      <c r="AZ28" s="135">
        <f t="shared" si="116"/>
        <v>-77316886.320000023</v>
      </c>
      <c r="BA28" s="135">
        <f t="shared" si="116"/>
        <v>-82814046.910000026</v>
      </c>
      <c r="BB28" s="135">
        <f t="shared" si="116"/>
        <v>-86097838.560000032</v>
      </c>
      <c r="BC28" s="135">
        <f t="shared" si="116"/>
        <v>-87539937.950000033</v>
      </c>
      <c r="BD28" s="135">
        <f t="shared" si="116"/>
        <v>-88074963.410000041</v>
      </c>
      <c r="BE28" s="135">
        <f t="shared" si="116"/>
        <v>-89178588.810000047</v>
      </c>
      <c r="BF28" s="136">
        <f t="shared" si="116"/>
        <v>-89178588.810000047</v>
      </c>
      <c r="BH28" s="135">
        <f>SUM(BH22:BH27)</f>
        <v>-90355509.500000045</v>
      </c>
      <c r="BI28" s="135">
        <f t="shared" ref="BI28:BS28" si="117">SUM(BI22:BI27)</f>
        <v>-90933135.660000041</v>
      </c>
      <c r="BJ28" s="135">
        <f t="shared" si="117"/>
        <v>-91270416.850000039</v>
      </c>
      <c r="BK28" s="135">
        <f>SUM(BK22:BK27)</f>
        <v>-4431008.7500000298</v>
      </c>
      <c r="BL28" s="135">
        <f t="shared" si="117"/>
        <v>-3721222.7800000291</v>
      </c>
      <c r="BM28" s="135">
        <f t="shared" si="117"/>
        <v>-4900623.0300000291</v>
      </c>
      <c r="BN28" s="135">
        <f t="shared" si="117"/>
        <v>-8401572.9400000293</v>
      </c>
      <c r="BO28" s="135">
        <f t="shared" si="117"/>
        <v>-12127839.739999928</v>
      </c>
      <c r="BP28" s="135">
        <f t="shared" si="117"/>
        <v>-15076240.799999826</v>
      </c>
      <c r="BQ28" s="137">
        <f t="shared" si="117"/>
        <v>-14713061.504662277</v>
      </c>
      <c r="BR28" s="137">
        <f t="shared" si="117"/>
        <v>-13587766.705291195</v>
      </c>
      <c r="BS28" s="137">
        <f t="shared" si="117"/>
        <v>-12958826.85902849</v>
      </c>
      <c r="BT28" s="136">
        <f>SUM(BT22:BT27)</f>
        <v>-12958826.859028488</v>
      </c>
      <c r="BV28" s="137">
        <f>SUM(BV22:BV27)</f>
        <v>-12808493.71144712</v>
      </c>
      <c r="BW28" s="137">
        <f t="shared" ref="BW28:CH28" si="118">SUM(BW22:BW27)</f>
        <v>-12567055.34693874</v>
      </c>
      <c r="BX28" s="137">
        <f t="shared" si="118"/>
        <v>-12234299.719503295</v>
      </c>
      <c r="BY28" s="137">
        <f t="shared" si="118"/>
        <v>-11810013.295638034</v>
      </c>
      <c r="BZ28" s="137">
        <f t="shared" si="118"/>
        <v>-11293981.043902688</v>
      </c>
      <c r="CA28" s="137">
        <f t="shared" si="118"/>
        <v>-10685986.424411435</v>
      </c>
      <c r="CB28" s="137">
        <f t="shared" si="118"/>
        <v>-9985811.3782511521</v>
      </c>
      <c r="CC28" s="137">
        <f t="shared" si="118"/>
        <v>-9193236.316825442</v>
      </c>
      <c r="CD28" s="137">
        <f t="shared" si="118"/>
        <v>-8308040.1111239046</v>
      </c>
      <c r="CE28" s="137">
        <f t="shared" si="118"/>
        <v>-7330000.0809161309</v>
      </c>
      <c r="CF28" s="137">
        <f t="shared" si="118"/>
        <v>-6258891.9838698953</v>
      </c>
      <c r="CG28" s="137">
        <f t="shared" si="118"/>
        <v>-5094490.0045930101</v>
      </c>
      <c r="CH28" s="136">
        <f t="shared" si="118"/>
        <v>-5094490.0045930296</v>
      </c>
      <c r="CJ28" s="137">
        <f t="shared" ref="CJ28:CV28" si="119">SUM(CJ22:CJ27)</f>
        <v>-3846605.1271010884</v>
      </c>
      <c r="CK28" s="137">
        <f t="shared" si="119"/>
        <v>-2529661.4185515647</v>
      </c>
      <c r="CL28" s="137">
        <f t="shared" si="119"/>
        <v>-1146894.8855282469</v>
      </c>
      <c r="CM28" s="137">
        <f t="shared" si="119"/>
        <v>299415.15125548048</v>
      </c>
      <c r="CN28" s="137">
        <f t="shared" si="119"/>
        <v>1808626.9394963845</v>
      </c>
      <c r="CO28" s="137">
        <f t="shared" si="119"/>
        <v>3383080.2151676635</v>
      </c>
      <c r="CP28" s="137">
        <f t="shared" si="119"/>
        <v>5022010.5164206801</v>
      </c>
      <c r="CQ28" s="137">
        <f t="shared" si="119"/>
        <v>6724862.216481002</v>
      </c>
      <c r="CR28" s="137">
        <f t="shared" si="119"/>
        <v>8495830.6482059602</v>
      </c>
      <c r="CS28" s="137">
        <f t="shared" si="119"/>
        <v>10332472.126679281</v>
      </c>
      <c r="CT28" s="137">
        <f t="shared" si="119"/>
        <v>12219061.597885013</v>
      </c>
      <c r="CU28" s="137">
        <f t="shared" si="119"/>
        <v>14136245.081877962</v>
      </c>
      <c r="CV28" s="136">
        <f t="shared" si="119"/>
        <v>14136245.081877962</v>
      </c>
      <c r="CX28" s="137">
        <f t="shared" ref="CX28:DJ28" si="120">SUM(CX22:CX27)</f>
        <v>16098954.984999895</v>
      </c>
      <c r="CY28" s="137">
        <f t="shared" si="120"/>
        <v>18133671.437912658</v>
      </c>
      <c r="CZ28" s="137">
        <f t="shared" si="120"/>
        <v>20238751.519212835</v>
      </c>
      <c r="DA28" s="137">
        <f t="shared" si="120"/>
        <v>22413888.318350904</v>
      </c>
      <c r="DB28" s="137">
        <f t="shared" si="120"/>
        <v>24660965.080542725</v>
      </c>
      <c r="DC28" s="137">
        <f t="shared" si="120"/>
        <v>26977253.464722615</v>
      </c>
      <c r="DD28" s="137">
        <f t="shared" si="120"/>
        <v>29357186.626580294</v>
      </c>
      <c r="DE28" s="137">
        <f t="shared" si="120"/>
        <v>31801248.180932246</v>
      </c>
      <c r="DF28" s="137">
        <f t="shared" si="120"/>
        <v>34319485.33167813</v>
      </c>
      <c r="DG28" s="137">
        <f t="shared" si="120"/>
        <v>36909678.764217816</v>
      </c>
      <c r="DH28" s="137">
        <f t="shared" si="120"/>
        <v>39555008.720954642</v>
      </c>
      <c r="DI28" s="137">
        <f t="shared" si="120"/>
        <v>42252564.586385503</v>
      </c>
      <c r="DJ28" s="136">
        <f t="shared" si="120"/>
        <v>42252564.586385503</v>
      </c>
      <c r="DL28" s="137">
        <f t="shared" ref="DL28:DX28" si="121">SUM(DL22:DL27)</f>
        <v>45021619.216611929</v>
      </c>
      <c r="DM28" s="137">
        <f t="shared" si="121"/>
        <v>47872802.585855491</v>
      </c>
      <c r="DN28" s="137">
        <f t="shared" si="121"/>
        <v>50801964.896770164</v>
      </c>
      <c r="DO28" s="137">
        <f t="shared" si="121"/>
        <v>53805153.606386133</v>
      </c>
      <c r="DP28" s="137">
        <f t="shared" si="121"/>
        <v>56881103.079351574</v>
      </c>
      <c r="DQ28" s="137">
        <f t="shared" si="121"/>
        <v>60034324.594056733</v>
      </c>
      <c r="DR28" s="137">
        <f t="shared" si="121"/>
        <v>63263607.313224114</v>
      </c>
      <c r="DS28" s="137">
        <f t="shared" si="121"/>
        <v>66564660.195298888</v>
      </c>
      <c r="DT28" s="137">
        <f t="shared" si="121"/>
        <v>69931537.476681754</v>
      </c>
      <c r="DU28" s="137">
        <f t="shared" si="121"/>
        <v>73364774.162304878</v>
      </c>
      <c r="DV28" s="137">
        <f t="shared" si="121"/>
        <v>76867017.950593412</v>
      </c>
      <c r="DW28" s="137">
        <f t="shared" si="121"/>
        <v>80419242.717771217</v>
      </c>
      <c r="DX28" s="136">
        <f t="shared" si="121"/>
        <v>80419242.717771232</v>
      </c>
      <c r="DZ28" s="137">
        <f t="shared" ref="DZ28:EL28" si="122">SUM(DZ22:DZ27)</f>
        <v>84023756.404203355</v>
      </c>
      <c r="EA28" s="137">
        <f t="shared" si="122"/>
        <v>87703630.007909596</v>
      </c>
      <c r="EB28" s="137">
        <f t="shared" si="122"/>
        <v>91466379.155841261</v>
      </c>
      <c r="EC28" s="137">
        <f t="shared" si="122"/>
        <v>95305574.107971117</v>
      </c>
      <c r="ED28" s="137">
        <f t="shared" si="122"/>
        <v>99220323.431498185</v>
      </c>
      <c r="EE28" s="137">
        <f t="shared" si="122"/>
        <v>103215061.49265082</v>
      </c>
      <c r="EF28" s="137">
        <f t="shared" si="122"/>
        <v>107291932.98692249</v>
      </c>
      <c r="EG28" s="137">
        <f t="shared" si="122"/>
        <v>111450187.73115729</v>
      </c>
      <c r="EH28" s="137">
        <f t="shared" si="122"/>
        <v>115663051.77631937</v>
      </c>
      <c r="EI28" s="137">
        <f t="shared" si="122"/>
        <v>119927907.27857201</v>
      </c>
      <c r="EJ28" s="137">
        <f t="shared" si="122"/>
        <v>124260322.56704199</v>
      </c>
      <c r="EK28" s="137">
        <f t="shared" si="122"/>
        <v>128643006.17581166</v>
      </c>
      <c r="EL28" s="136">
        <f t="shared" si="122"/>
        <v>128643006.17581169</v>
      </c>
    </row>
    <row r="29" spans="1:146">
      <c r="B29" s="102"/>
      <c r="C29" s="126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28"/>
      <c r="Q29" s="34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2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2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2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9"/>
      <c r="BR29" s="139"/>
      <c r="BS29" s="139"/>
      <c r="BT29" s="128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28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28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28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28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28"/>
    </row>
    <row r="30" spans="1:146" ht="18.75">
      <c r="A30" s="116" t="s">
        <v>33</v>
      </c>
      <c r="C30" s="126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28"/>
      <c r="Q30" s="34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28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28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28"/>
      <c r="BH30" s="133"/>
      <c r="BI30" s="133"/>
      <c r="BJ30" s="133"/>
      <c r="BK30" s="133"/>
      <c r="BL30" s="133"/>
      <c r="BM30" s="133"/>
      <c r="BN30" s="133"/>
      <c r="BO30" s="133"/>
      <c r="BP30" s="133"/>
      <c r="BQ30" s="34"/>
      <c r="BR30" s="34"/>
      <c r="BS30" s="34"/>
      <c r="BT30" s="128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128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128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128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128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128"/>
    </row>
    <row r="31" spans="1:146" ht="15.75" thickBot="1">
      <c r="B31" s="102" t="s">
        <v>29</v>
      </c>
      <c r="C31" s="141">
        <f t="shared" ref="C31:P31" si="123">C19+C28</f>
        <v>184618684.78</v>
      </c>
      <c r="D31" s="142">
        <f t="shared" si="123"/>
        <v>184372176.18000001</v>
      </c>
      <c r="E31" s="142">
        <f t="shared" si="123"/>
        <v>183753008.56999999</v>
      </c>
      <c r="F31" s="142">
        <f t="shared" si="123"/>
        <v>183986128.49999997</v>
      </c>
      <c r="G31" s="142">
        <f t="shared" si="123"/>
        <v>185188482.97999999</v>
      </c>
      <c r="H31" s="142">
        <f t="shared" si="123"/>
        <v>186410886.68999997</v>
      </c>
      <c r="I31" s="142">
        <f t="shared" si="123"/>
        <v>189040862.52999997</v>
      </c>
      <c r="J31" s="142">
        <f t="shared" si="123"/>
        <v>186147506.31999996</v>
      </c>
      <c r="K31" s="142">
        <f t="shared" si="123"/>
        <v>185692663.85999995</v>
      </c>
      <c r="L31" s="142">
        <f t="shared" si="123"/>
        <v>185369327.19999993</v>
      </c>
      <c r="M31" s="142">
        <f t="shared" si="123"/>
        <v>186665105.78999993</v>
      </c>
      <c r="N31" s="142">
        <f t="shared" si="123"/>
        <v>188955211.09999996</v>
      </c>
      <c r="O31" s="142">
        <f t="shared" si="123"/>
        <v>195778390.24999994</v>
      </c>
      <c r="P31" s="143">
        <f t="shared" si="123"/>
        <v>195778390.25</v>
      </c>
      <c r="Q31" s="144"/>
      <c r="R31" s="142">
        <f t="shared" ref="R31:AD31" si="124">R19+R28</f>
        <v>194901791.65999997</v>
      </c>
      <c r="S31" s="142">
        <f t="shared" si="124"/>
        <v>194549888.91999996</v>
      </c>
      <c r="T31" s="142">
        <f t="shared" si="124"/>
        <v>195053118.63999996</v>
      </c>
      <c r="U31" s="142">
        <f t="shared" si="124"/>
        <v>195635942.08999994</v>
      </c>
      <c r="V31" s="142">
        <f t="shared" si="124"/>
        <v>196915170.10999995</v>
      </c>
      <c r="W31" s="142">
        <f t="shared" si="124"/>
        <v>198220123.80899999</v>
      </c>
      <c r="X31" s="142">
        <f t="shared" si="124"/>
        <v>197794661.18900001</v>
      </c>
      <c r="Y31" s="142">
        <f t="shared" si="124"/>
        <v>196203818.34899998</v>
      </c>
      <c r="Z31" s="142">
        <f t="shared" si="124"/>
        <v>194881612.80900002</v>
      </c>
      <c r="AA31" s="142">
        <f t="shared" si="124"/>
        <v>196427637.889</v>
      </c>
      <c r="AB31" s="142">
        <f t="shared" si="124"/>
        <v>199784076.19899997</v>
      </c>
      <c r="AC31" s="142">
        <f t="shared" si="124"/>
        <v>205469308.01899999</v>
      </c>
      <c r="AD31" s="143">
        <f t="shared" si="124"/>
        <v>205469308.01899993</v>
      </c>
      <c r="AE31" s="145"/>
      <c r="AF31" s="142">
        <f t="shared" ref="AF31:AR31" si="125">AF19+AF28</f>
        <v>204256881.15000001</v>
      </c>
      <c r="AG31" s="142">
        <f t="shared" si="125"/>
        <v>203373261.5</v>
      </c>
      <c r="AH31" s="142">
        <f t="shared" si="125"/>
        <v>204460627.58000001</v>
      </c>
      <c r="AI31" s="142">
        <f t="shared" si="125"/>
        <v>204220111.77999997</v>
      </c>
      <c r="AJ31" s="142">
        <f t="shared" si="125"/>
        <v>207031891.56999993</v>
      </c>
      <c r="AK31" s="142">
        <f t="shared" si="125"/>
        <v>208969701.70000005</v>
      </c>
      <c r="AL31" s="142">
        <f t="shared" si="125"/>
        <v>209340832.28999999</v>
      </c>
      <c r="AM31" s="142">
        <f t="shared" si="125"/>
        <v>207620216.94999999</v>
      </c>
      <c r="AN31" s="142">
        <f t="shared" si="125"/>
        <v>207999434.39999998</v>
      </c>
      <c r="AO31" s="142">
        <f t="shared" si="125"/>
        <v>211260993.06</v>
      </c>
      <c r="AP31" s="142">
        <f t="shared" si="125"/>
        <v>217710371.52999997</v>
      </c>
      <c r="AQ31" s="142">
        <f t="shared" si="125"/>
        <v>223578927.51999995</v>
      </c>
      <c r="AR31" s="143">
        <f t="shared" si="125"/>
        <v>223578927.51999998</v>
      </c>
      <c r="AS31" s="145"/>
      <c r="AT31" s="142">
        <f t="shared" ref="AT31:BF31" si="126">AT19+AT28</f>
        <v>226601857.63</v>
      </c>
      <c r="AU31" s="142">
        <f t="shared" si="126"/>
        <v>228303493.19999999</v>
      </c>
      <c r="AV31" s="142">
        <f t="shared" si="126"/>
        <v>229251471.17000002</v>
      </c>
      <c r="AW31" s="142">
        <f t="shared" si="126"/>
        <v>232168626.50999999</v>
      </c>
      <c r="AX31" s="142">
        <f t="shared" si="126"/>
        <v>236030040.75999999</v>
      </c>
      <c r="AY31" s="142">
        <f t="shared" si="126"/>
        <v>236906812.42000005</v>
      </c>
      <c r="AZ31" s="142">
        <f t="shared" si="126"/>
        <v>236936593.01000008</v>
      </c>
      <c r="BA31" s="142">
        <f t="shared" si="126"/>
        <v>234472972.48000002</v>
      </c>
      <c r="BB31" s="142">
        <f t="shared" si="126"/>
        <v>236677409.01000002</v>
      </c>
      <c r="BC31" s="142">
        <f t="shared" si="126"/>
        <v>237358575.29000002</v>
      </c>
      <c r="BD31" s="142">
        <f t="shared" si="126"/>
        <v>239257078.28000003</v>
      </c>
      <c r="BE31" s="142">
        <f t="shared" si="126"/>
        <v>244288407.38</v>
      </c>
      <c r="BF31" s="143">
        <f t="shared" si="126"/>
        <v>244288407.37999994</v>
      </c>
      <c r="BG31" s="145"/>
      <c r="BH31" s="142">
        <f t="shared" ref="BH31:BT31" si="127">BH19+BH28</f>
        <v>242779124.3499999</v>
      </c>
      <c r="BI31" s="142">
        <f t="shared" si="127"/>
        <v>245145562.42999995</v>
      </c>
      <c r="BJ31" s="142">
        <f t="shared" si="127"/>
        <v>248289511.33999997</v>
      </c>
      <c r="BK31" s="142">
        <f t="shared" si="127"/>
        <v>336826872.47000003</v>
      </c>
      <c r="BL31" s="142">
        <f t="shared" si="127"/>
        <v>339657005.56999993</v>
      </c>
      <c r="BM31" s="142">
        <f t="shared" si="127"/>
        <v>339912225.08999991</v>
      </c>
      <c r="BN31" s="142">
        <f t="shared" si="127"/>
        <v>339807354.24999988</v>
      </c>
      <c r="BO31" s="142">
        <f t="shared" si="127"/>
        <v>338748626.96999997</v>
      </c>
      <c r="BP31" s="142">
        <f t="shared" si="127"/>
        <v>340069235.36000007</v>
      </c>
      <c r="BQ31" s="146">
        <f t="shared" si="127"/>
        <v>344277793.67725247</v>
      </c>
      <c r="BR31" s="146">
        <f t="shared" si="127"/>
        <v>349188778.08553839</v>
      </c>
      <c r="BS31" s="146">
        <f t="shared" si="127"/>
        <v>353543718.12771595</v>
      </c>
      <c r="BT31" s="143">
        <f t="shared" si="127"/>
        <v>354917506.77771604</v>
      </c>
      <c r="BU31" s="145"/>
      <c r="BV31" s="146">
        <f t="shared" ref="BV31:CH31" si="128">BV19+BV28</f>
        <v>357852700.66248941</v>
      </c>
      <c r="BW31" s="146">
        <f t="shared" si="128"/>
        <v>362191910.70974427</v>
      </c>
      <c r="BX31" s="146">
        <f t="shared" si="128"/>
        <v>366561560.31548065</v>
      </c>
      <c r="BY31" s="146">
        <f t="shared" si="128"/>
        <v>370961863.01320124</v>
      </c>
      <c r="BZ31" s="146">
        <f t="shared" si="128"/>
        <v>375393033.83434635</v>
      </c>
      <c r="CA31" s="146">
        <f t="shared" si="128"/>
        <v>379855289.31880182</v>
      </c>
      <c r="CB31" s="146">
        <f t="shared" si="128"/>
        <v>384348847.52548069</v>
      </c>
      <c r="CC31" s="146">
        <f t="shared" si="128"/>
        <v>388873928.04297942</v>
      </c>
      <c r="CD31" s="146">
        <f t="shared" si="128"/>
        <v>393430752.00030839</v>
      </c>
      <c r="CE31" s="146">
        <f t="shared" si="128"/>
        <v>398019542.07769811</v>
      </c>
      <c r="CF31" s="146">
        <f t="shared" si="128"/>
        <v>402640522.51748061</v>
      </c>
      <c r="CG31" s="146">
        <f t="shared" si="128"/>
        <v>407293919.13504827</v>
      </c>
      <c r="CH31" s="143">
        <f t="shared" si="128"/>
        <v>407293919.13504827</v>
      </c>
      <c r="CI31" s="145"/>
      <c r="CJ31" s="146">
        <f t="shared" ref="CJ31:CV31" si="129">CJ19+CJ28</f>
        <v>411801069.31627756</v>
      </c>
      <c r="CK31" s="146">
        <f t="shared" si="129"/>
        <v>416339837.15602809</v>
      </c>
      <c r="CL31" s="146">
        <f t="shared" si="129"/>
        <v>420910444.45217448</v>
      </c>
      <c r="CM31" s="146">
        <f t="shared" si="129"/>
        <v>425513114.55850339</v>
      </c>
      <c r="CN31" s="146">
        <f t="shared" si="129"/>
        <v>430148072.39562815</v>
      </c>
      <c r="CO31" s="146">
        <f t="shared" si="129"/>
        <v>434815544.46198034</v>
      </c>
      <c r="CP31" s="146">
        <f t="shared" si="129"/>
        <v>439515758.84487802</v>
      </c>
      <c r="CQ31" s="146">
        <f t="shared" si="129"/>
        <v>444248945.23167175</v>
      </c>
      <c r="CR31" s="146">
        <f t="shared" si="129"/>
        <v>449015334.92096877</v>
      </c>
      <c r="CS31" s="146">
        <f t="shared" si="129"/>
        <v>453815160.83393627</v>
      </c>
      <c r="CT31" s="146">
        <f t="shared" si="129"/>
        <v>458648657.52568316</v>
      </c>
      <c r="CU31" s="146">
        <f t="shared" si="129"/>
        <v>463516061.19672269</v>
      </c>
      <c r="CV31" s="143">
        <f t="shared" si="129"/>
        <v>463516061.19672269</v>
      </c>
      <c r="CW31" s="145"/>
      <c r="CX31" s="146">
        <f t="shared" ref="CX31:DJ31" si="130">CX19+CX28</f>
        <v>468417609.70451456</v>
      </c>
      <c r="CY31" s="146">
        <f t="shared" si="130"/>
        <v>473353542.57508862</v>
      </c>
      <c r="CZ31" s="146">
        <f t="shared" si="130"/>
        <v>478324101.01474977</v>
      </c>
      <c r="DA31" s="146">
        <f t="shared" si="130"/>
        <v>483329527.92186511</v>
      </c>
      <c r="DB31" s="146">
        <f t="shared" si="130"/>
        <v>488370067.89873385</v>
      </c>
      <c r="DC31" s="146">
        <f t="shared" si="130"/>
        <v>493445967.26354033</v>
      </c>
      <c r="DD31" s="146">
        <f t="shared" si="130"/>
        <v>498557474.06239092</v>
      </c>
      <c r="DE31" s="146">
        <f t="shared" si="130"/>
        <v>503704838.08143544</v>
      </c>
      <c r="DF31" s="146">
        <f t="shared" si="130"/>
        <v>508888310.85907364</v>
      </c>
      <c r="DG31" s="146">
        <f t="shared" si="130"/>
        <v>514108145.6982469</v>
      </c>
      <c r="DH31" s="146">
        <f t="shared" si="130"/>
        <v>519364597.67881703</v>
      </c>
      <c r="DI31" s="146">
        <f t="shared" si="130"/>
        <v>524657923.67003077</v>
      </c>
      <c r="DJ31" s="143">
        <f t="shared" si="130"/>
        <v>524657923.67003083</v>
      </c>
      <c r="DK31" s="145"/>
      <c r="DL31" s="146">
        <f t="shared" ref="DL31:DX31" si="131">DL19+DL28</f>
        <v>529988382.34307289</v>
      </c>
      <c r="DM31" s="146">
        <f t="shared" si="131"/>
        <v>535356234.1837064</v>
      </c>
      <c r="DN31" s="146">
        <f t="shared" si="131"/>
        <v>540761741.50500202</v>
      </c>
      <c r="DO31" s="146">
        <f t="shared" si="131"/>
        <v>546205168.46015644</v>
      </c>
      <c r="DP31" s="146">
        <f t="shared" si="131"/>
        <v>551686781.05540133</v>
      </c>
      <c r="DQ31" s="146">
        <f t="shared" si="131"/>
        <v>557206847.16300178</v>
      </c>
      <c r="DR31" s="146">
        <f t="shared" si="131"/>
        <v>562765636.53434706</v>
      </c>
      <c r="DS31" s="146">
        <f t="shared" si="131"/>
        <v>568363420.81313241</v>
      </c>
      <c r="DT31" s="146">
        <f t="shared" si="131"/>
        <v>574000473.54863346</v>
      </c>
      <c r="DU31" s="146">
        <f t="shared" si="131"/>
        <v>579677070.20907402</v>
      </c>
      <c r="DV31" s="146">
        <f t="shared" si="131"/>
        <v>585393488.19508743</v>
      </c>
      <c r="DW31" s="146">
        <f t="shared" si="131"/>
        <v>591150006.85327291</v>
      </c>
      <c r="DX31" s="143">
        <f t="shared" si="131"/>
        <v>591150006.85327315</v>
      </c>
      <c r="DY31" s="145"/>
      <c r="DZ31" s="146">
        <f t="shared" ref="DZ31:EL31" si="132">DZ19+DZ28</f>
        <v>596946907.48984551</v>
      </c>
      <c r="EA31" s="146">
        <f t="shared" si="132"/>
        <v>602784473.38438356</v>
      </c>
      <c r="EB31" s="146">
        <f t="shared" si="132"/>
        <v>608662989.80367184</v>
      </c>
      <c r="EC31" s="146">
        <f t="shared" si="132"/>
        <v>614582744.01564145</v>
      </c>
      <c r="ED31" s="146">
        <f t="shared" si="132"/>
        <v>620544025.30340815</v>
      </c>
      <c r="EE31" s="146">
        <f t="shared" si="132"/>
        <v>626547124.97940838</v>
      </c>
      <c r="EF31" s="146">
        <f t="shared" si="132"/>
        <v>632592336.39963579</v>
      </c>
      <c r="EG31" s="146">
        <f t="shared" si="132"/>
        <v>638679954.9779762</v>
      </c>
      <c r="EH31" s="146">
        <f t="shared" si="132"/>
        <v>644810278.20064354</v>
      </c>
      <c r="EI31" s="146">
        <f t="shared" si="132"/>
        <v>650983605.64071798</v>
      </c>
      <c r="EJ31" s="146">
        <f t="shared" si="132"/>
        <v>657200238.97278452</v>
      </c>
      <c r="EK31" s="146">
        <f t="shared" si="132"/>
        <v>663460481.98767555</v>
      </c>
      <c r="EL31" s="143">
        <f t="shared" si="132"/>
        <v>663460481.98767543</v>
      </c>
      <c r="EO31" s="33"/>
      <c r="EP31" s="33"/>
    </row>
    <row r="32" spans="1:146" ht="15.75" thickTop="1">
      <c r="C32" s="147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9"/>
      <c r="Q32" s="34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9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9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9"/>
      <c r="BH32" s="159"/>
      <c r="BI32" s="159"/>
      <c r="BJ32" s="159"/>
      <c r="BK32" s="159"/>
      <c r="BL32" s="159"/>
      <c r="BM32" s="159"/>
      <c r="BN32" s="159"/>
      <c r="BO32" s="159"/>
      <c r="BP32" s="159"/>
      <c r="BQ32" s="34"/>
      <c r="BR32" s="34"/>
      <c r="BS32" s="34"/>
      <c r="BT32" s="139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139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139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139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139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139"/>
    </row>
    <row r="33" spans="1:144" ht="18.75" hidden="1" outlineLevel="1">
      <c r="A33" s="116" t="s">
        <v>34</v>
      </c>
      <c r="C33" s="126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9"/>
      <c r="Q33" s="34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9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9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9"/>
      <c r="BH33" s="148"/>
      <c r="BI33" s="148"/>
      <c r="BJ33" s="148"/>
      <c r="BK33" s="148"/>
      <c r="BL33" s="148"/>
      <c r="BM33" s="148"/>
      <c r="BN33" s="148"/>
      <c r="BO33" s="148"/>
      <c r="BP33" s="148"/>
      <c r="BQ33" s="150"/>
      <c r="BR33" s="150"/>
      <c r="BS33" s="150"/>
      <c r="BT33" s="149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49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49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49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49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49"/>
    </row>
    <row r="34" spans="1:144" hidden="1" outlineLevel="1">
      <c r="B34" t="s">
        <v>35</v>
      </c>
      <c r="C34" s="151"/>
      <c r="D34" s="148">
        <f t="shared" ref="D34:O34" si="133">(((D14+D16+D18)/2)+D12)*(D8/12)</f>
        <v>1349954.6805154167</v>
      </c>
      <c r="E34" s="148">
        <f t="shared" si="133"/>
        <v>1364550.5106492918</v>
      </c>
      <c r="F34" s="148">
        <f t="shared" si="133"/>
        <v>1378067.7503999998</v>
      </c>
      <c r="G34" s="148">
        <f t="shared" si="133"/>
        <v>1398799.3113467915</v>
      </c>
      <c r="H34" s="148">
        <f t="shared" si="133"/>
        <v>1421553.1171679583</v>
      </c>
      <c r="I34" s="148">
        <f t="shared" si="133"/>
        <v>1451497.8577115831</v>
      </c>
      <c r="J34" s="148">
        <f t="shared" si="133"/>
        <v>1477767.1855771663</v>
      </c>
      <c r="K34" s="148">
        <f t="shared" si="133"/>
        <v>1499748.5758425</v>
      </c>
      <c r="L34" s="148">
        <f t="shared" si="133"/>
        <v>1529803.5050930416</v>
      </c>
      <c r="M34" s="148">
        <f t="shared" si="133"/>
        <v>1555715.3630642078</v>
      </c>
      <c r="N34" s="148">
        <f t="shared" si="133"/>
        <v>1578766.670048333</v>
      </c>
      <c r="O34" s="148">
        <f t="shared" si="133"/>
        <v>1619195.7182407498</v>
      </c>
      <c r="P34" s="149">
        <f>SUM(D34:O34)</f>
        <v>17625420.245657038</v>
      </c>
      <c r="R34" s="148">
        <f t="shared" ref="R34:AC34" si="134">(((R14+R16+R18)/2)+R12)*(R8/12)</f>
        <v>1682785.9631692495</v>
      </c>
      <c r="S34" s="148">
        <f t="shared" si="134"/>
        <v>1694651.3265102347</v>
      </c>
      <c r="T34" s="148">
        <f t="shared" si="134"/>
        <v>1700841.3926013864</v>
      </c>
      <c r="U34" s="148">
        <f t="shared" si="134"/>
        <v>1715451.0868885114</v>
      </c>
      <c r="V34" s="148">
        <f t="shared" si="134"/>
        <v>1727305.0729545529</v>
      </c>
      <c r="W34" s="148">
        <f t="shared" si="134"/>
        <v>1744531.4248103448</v>
      </c>
      <c r="X34" s="148">
        <f t="shared" si="134"/>
        <v>1762987.5500063868</v>
      </c>
      <c r="Y34" s="148">
        <f t="shared" si="134"/>
        <v>1794665.414589595</v>
      </c>
      <c r="Z34" s="148">
        <f t="shared" si="134"/>
        <v>1809196.4880303866</v>
      </c>
      <c r="AA34" s="148">
        <f t="shared" si="134"/>
        <v>1837304.0864136785</v>
      </c>
      <c r="AB34" s="148">
        <f t="shared" si="134"/>
        <v>1860711.5549850117</v>
      </c>
      <c r="AC34" s="148">
        <f t="shared" si="134"/>
        <v>1907696.8274931365</v>
      </c>
      <c r="AD34" s="149">
        <f>SUM(R34:AC34)</f>
        <v>21238128.188452475</v>
      </c>
      <c r="AF34" s="148">
        <f t="shared" ref="AF34:AQ34" si="135">(((AF14+AF16+AF18)/2)+AF12)*(AF8/12)</f>
        <v>1911475.5593959999</v>
      </c>
      <c r="AG34" s="148">
        <f t="shared" si="135"/>
        <v>1913961.1212261247</v>
      </c>
      <c r="AH34" s="148">
        <f t="shared" si="135"/>
        <v>1919918.0747264584</v>
      </c>
      <c r="AI34" s="148">
        <f t="shared" si="135"/>
        <v>1929926.6589947499</v>
      </c>
      <c r="AJ34" s="148">
        <f t="shared" si="135"/>
        <v>1941632.8714113748</v>
      </c>
      <c r="AK34" s="148">
        <f t="shared" si="135"/>
        <v>1966533.1802012913</v>
      </c>
      <c r="AL34" s="148">
        <f t="shared" si="135"/>
        <v>1988439.9566505835</v>
      </c>
      <c r="AM34" s="148">
        <f t="shared" si="135"/>
        <v>2012366.7244059998</v>
      </c>
      <c r="AN34" s="148">
        <f t="shared" si="135"/>
        <v>2035251.1961687917</v>
      </c>
      <c r="AO34" s="148">
        <f t="shared" si="135"/>
        <v>2065236.192995958</v>
      </c>
      <c r="AP34" s="148">
        <f t="shared" si="135"/>
        <v>2104389.9478446664</v>
      </c>
      <c r="AQ34" s="148">
        <f t="shared" si="135"/>
        <v>2129790.4310919996</v>
      </c>
      <c r="AR34" s="149">
        <f>SUM(AF34:AQ34)</f>
        <v>23918921.915114</v>
      </c>
      <c r="AT34" s="148">
        <f t="shared" ref="AT34:BE34" si="136">(((AT14+AT16+AT18)/2)+AT12)*(AT8/12)</f>
        <v>2164272.2035565414</v>
      </c>
      <c r="AU34" s="148">
        <f t="shared" si="136"/>
        <v>2203824.3218992921</v>
      </c>
      <c r="AV34" s="148">
        <f t="shared" si="136"/>
        <v>2232878.0320404582</v>
      </c>
      <c r="AW34" s="148">
        <f t="shared" si="136"/>
        <v>2252925.5175540424</v>
      </c>
      <c r="AX34" s="148">
        <f t="shared" si="136"/>
        <v>2276561.8579279999</v>
      </c>
      <c r="AY34" s="148">
        <f t="shared" si="136"/>
        <v>2297444.6276781247</v>
      </c>
      <c r="AZ34" s="148">
        <f t="shared" si="136"/>
        <v>2315759.7629289171</v>
      </c>
      <c r="BA34" s="148">
        <f t="shared" si="136"/>
        <v>2339285.8828687505</v>
      </c>
      <c r="BB34" s="148">
        <f t="shared" si="136"/>
        <v>2367153.5408115834</v>
      </c>
      <c r="BC34" s="148">
        <f t="shared" si="136"/>
        <v>2397342.7838460836</v>
      </c>
      <c r="BD34" s="148">
        <f t="shared" si="136"/>
        <v>2416258.5471025836</v>
      </c>
      <c r="BE34" s="148">
        <f t="shared" si="136"/>
        <v>2440257.5342624588</v>
      </c>
      <c r="BF34" s="149">
        <f>SUM(AT34:BE34)</f>
        <v>27703964.612476837</v>
      </c>
      <c r="BH34" s="148"/>
      <c r="BI34" s="148"/>
      <c r="BJ34" s="148"/>
      <c r="BK34" s="148"/>
      <c r="BL34" s="148"/>
      <c r="BM34" s="148"/>
      <c r="BN34" s="148"/>
      <c r="BO34" s="148"/>
      <c r="BP34" s="148"/>
      <c r="BQ34" s="152"/>
      <c r="BR34" s="152">
        <f>(((BR14)/2)+BR12)*(BR8/12)</f>
        <v>2548784.6510911323</v>
      </c>
      <c r="BS34" s="152">
        <f>(((BS14)/2)+BS12)*(BS8/12)</f>
        <v>2575341.2636976698</v>
      </c>
      <c r="BT34" s="149">
        <f>SUM(BH34:BS34)</f>
        <v>5124125.9147888022</v>
      </c>
      <c r="BV34" s="152">
        <f t="shared" ref="BV34:CG34" si="137">(((BV14)/2)+BV12)*(BV8/12)</f>
        <v>2603208.1166926376</v>
      </c>
      <c r="BW34" s="152">
        <f t="shared" si="137"/>
        <v>2632381.0421437901</v>
      </c>
      <c r="BX34" s="152">
        <f t="shared" si="137"/>
        <v>2661126.9104982563</v>
      </c>
      <c r="BY34" s="152">
        <f t="shared" si="137"/>
        <v>2689445.7217560373</v>
      </c>
      <c r="BZ34" s="152">
        <f t="shared" si="137"/>
        <v>2717337.4759171326</v>
      </c>
      <c r="CA34" s="152">
        <f t="shared" si="137"/>
        <v>2744802.1729815421</v>
      </c>
      <c r="CB34" s="152">
        <f t="shared" si="137"/>
        <v>2771839.8129492658</v>
      </c>
      <c r="CC34" s="152">
        <f t="shared" si="137"/>
        <v>2798450.3958203038</v>
      </c>
      <c r="CD34" s="152">
        <f t="shared" si="137"/>
        <v>2824633.9215946565</v>
      </c>
      <c r="CE34" s="152">
        <f t="shared" si="137"/>
        <v>2850390.390272323</v>
      </c>
      <c r="CF34" s="152">
        <f t="shared" si="137"/>
        <v>2875719.8018533038</v>
      </c>
      <c r="CG34" s="152">
        <f t="shared" si="137"/>
        <v>2900622.1563375993</v>
      </c>
      <c r="CH34" s="149">
        <f>SUM(BV34:CG34)</f>
        <v>33069957.91881685</v>
      </c>
      <c r="CJ34" s="150">
        <f t="shared" ref="CJ34:CU34" si="138">(((CJ14+CJ16+CJ18)/2)+CJ12)*(CJ8/12)</f>
        <v>2904336.5631674421</v>
      </c>
      <c r="CK34" s="150">
        <f t="shared" si="138"/>
        <v>2927068.9843604891</v>
      </c>
      <c r="CL34" s="150">
        <f t="shared" si="138"/>
        <v>2949550.8839773308</v>
      </c>
      <c r="CM34" s="150">
        <f t="shared" si="138"/>
        <v>2971803.1683979146</v>
      </c>
      <c r="CN34" s="150">
        <f t="shared" si="138"/>
        <v>2993837.6556083043</v>
      </c>
      <c r="CO34" s="150">
        <f t="shared" si="138"/>
        <v>3015649.9732830776</v>
      </c>
      <c r="CP34" s="150">
        <f t="shared" si="138"/>
        <v>3037236.1906077601</v>
      </c>
      <c r="CQ34" s="150">
        <f t="shared" si="138"/>
        <v>3058602.543437846</v>
      </c>
      <c r="CR34" s="150">
        <f t="shared" si="138"/>
        <v>3079737.882412497</v>
      </c>
      <c r="CS34" s="150">
        <f t="shared" si="138"/>
        <v>3100637.6918774196</v>
      </c>
      <c r="CT34" s="150">
        <f t="shared" si="138"/>
        <v>3121367.338357456</v>
      </c>
      <c r="CU34" s="150">
        <f t="shared" si="138"/>
        <v>3142051.5127395703</v>
      </c>
      <c r="CV34" s="149">
        <f>SUM(CJ34:CU34)</f>
        <v>36301880.388227113</v>
      </c>
      <c r="CX34" s="150">
        <f t="shared" ref="CX34:DI34" si="139">(((CX14+CX16+CX18)/2)+CX12)*(CX8/12)</f>
        <v>3162707.3864515158</v>
      </c>
      <c r="CY34" s="150">
        <f t="shared" si="139"/>
        <v>3183191.3794423426</v>
      </c>
      <c r="CZ34" s="150">
        <f t="shared" si="139"/>
        <v>3203418.0613692403</v>
      </c>
      <c r="DA34" s="150">
        <f t="shared" si="139"/>
        <v>3223395.9692649222</v>
      </c>
      <c r="DB34" s="150">
        <f t="shared" si="139"/>
        <v>3243121.2840441316</v>
      </c>
      <c r="DC34" s="150">
        <f t="shared" si="139"/>
        <v>3262598.6917841583</v>
      </c>
      <c r="DD34" s="150">
        <f t="shared" si="139"/>
        <v>3281859.0218304591</v>
      </c>
      <c r="DE34" s="150">
        <f t="shared" si="139"/>
        <v>3300921.8497571209</v>
      </c>
      <c r="DF34" s="150">
        <f t="shared" si="139"/>
        <v>3319751.9971133545</v>
      </c>
      <c r="DG34" s="150">
        <f t="shared" si="139"/>
        <v>3338323.778308447</v>
      </c>
      <c r="DH34" s="150">
        <f t="shared" si="139"/>
        <v>3356705.7560408097</v>
      </c>
      <c r="DI34" s="150">
        <f t="shared" si="139"/>
        <v>3374968.9302555886</v>
      </c>
      <c r="DJ34" s="149">
        <f>SUM(CX34:DI34)</f>
        <v>39250964.105662093</v>
      </c>
      <c r="DL34" s="150">
        <f t="shared" ref="DL34:DW34" si="140">(((DL14+DL16+DL18)/2)+DL12)*(DL8/12)</f>
        <v>3393057.718651948</v>
      </c>
      <c r="DM34" s="150">
        <f t="shared" si="140"/>
        <v>3410869.0579955243</v>
      </c>
      <c r="DN34" s="150">
        <f t="shared" si="140"/>
        <v>3428382.0527828354</v>
      </c>
      <c r="DO34" s="150">
        <f t="shared" si="140"/>
        <v>3445626.9685529727</v>
      </c>
      <c r="DP34" s="150">
        <f t="shared" si="140"/>
        <v>3462623.9676005938</v>
      </c>
      <c r="DQ34" s="150">
        <f t="shared" si="140"/>
        <v>3479363.5384115698</v>
      </c>
      <c r="DR34" s="150">
        <f t="shared" si="140"/>
        <v>3495835.9904036638</v>
      </c>
      <c r="DS34" s="150">
        <f t="shared" si="140"/>
        <v>3512062.5203601401</v>
      </c>
      <c r="DT34" s="150">
        <f t="shared" si="140"/>
        <v>3528080.9461394218</v>
      </c>
      <c r="DU34" s="150">
        <f t="shared" si="140"/>
        <v>3543912.1716564135</v>
      </c>
      <c r="DV34" s="150">
        <f t="shared" si="140"/>
        <v>3559546.9727666061</v>
      </c>
      <c r="DW34" s="150">
        <f t="shared" si="140"/>
        <v>3575044.7495878353</v>
      </c>
      <c r="DX34" s="149">
        <f>SUM(DL34:DW34)</f>
        <v>41834406.654909521</v>
      </c>
      <c r="DZ34" s="150">
        <f t="shared" ref="DZ34:EK34" si="141">(((DZ14+DZ16+DZ18)/2)+DZ12)*(DZ8/12)</f>
        <v>3590466.1076381621</v>
      </c>
      <c r="EA34" s="150">
        <f t="shared" si="141"/>
        <v>3605724.0105758724</v>
      </c>
      <c r="EB34" s="150">
        <f t="shared" si="141"/>
        <v>3620713.1699902485</v>
      </c>
      <c r="EC34" s="150">
        <f t="shared" si="141"/>
        <v>3635431.7852984201</v>
      </c>
      <c r="ED34" s="150">
        <f t="shared" si="141"/>
        <v>3649907.5577668785</v>
      </c>
      <c r="EE34" s="150">
        <f t="shared" si="141"/>
        <v>3664130.0969955265</v>
      </c>
      <c r="EF34" s="150">
        <f t="shared" si="141"/>
        <v>3678078.3776498944</v>
      </c>
      <c r="EG34" s="150">
        <f t="shared" si="141"/>
        <v>3691749.5735883093</v>
      </c>
      <c r="EH34" s="150">
        <f t="shared" si="141"/>
        <v>3705242.3053015345</v>
      </c>
      <c r="EI34" s="150">
        <f t="shared" si="141"/>
        <v>3718661.7586885444</v>
      </c>
      <c r="EJ34" s="150">
        <f t="shared" si="141"/>
        <v>3731964.6187983691</v>
      </c>
      <c r="EK34" s="150">
        <f t="shared" si="141"/>
        <v>3745159.0532032545</v>
      </c>
      <c r="EL34" s="149">
        <f>SUM(DZ34:EK34)</f>
        <v>44037228.415495016</v>
      </c>
    </row>
    <row r="35" spans="1:144" hidden="1" outlineLevel="1">
      <c r="B35" t="s">
        <v>36</v>
      </c>
      <c r="C35" s="151"/>
      <c r="D35" s="148">
        <f t="shared" ref="D35:O35" si="142">(((D23+D24+D26)/2)+D22)*(D8/12)</f>
        <v>-8710.1351942916663</v>
      </c>
      <c r="E35" s="148">
        <f t="shared" si="142"/>
        <v>-24299.801924458334</v>
      </c>
      <c r="F35" s="148">
        <f t="shared" si="142"/>
        <v>-36949.237949083334</v>
      </c>
      <c r="G35" s="148">
        <f t="shared" si="142"/>
        <v>-47675.066929833338</v>
      </c>
      <c r="H35" s="148">
        <f t="shared" si="142"/>
        <v>-57608.511167416669</v>
      </c>
      <c r="I35" s="148">
        <f t="shared" si="142"/>
        <v>-72818.787199208353</v>
      </c>
      <c r="J35" s="148">
        <f t="shared" si="142"/>
        <v>-101662.14673575004</v>
      </c>
      <c r="K35" s="148">
        <f t="shared" si="142"/>
        <v>-138083.07437425002</v>
      </c>
      <c r="L35" s="148">
        <f t="shared" si="142"/>
        <v>-168822.41760641668</v>
      </c>
      <c r="M35" s="148">
        <f t="shared" si="142"/>
        <v>-189103.24156666669</v>
      </c>
      <c r="N35" s="148">
        <f t="shared" si="142"/>
        <v>-201170.66825016667</v>
      </c>
      <c r="O35" s="148">
        <f t="shared" si="142"/>
        <v>-212288.92972229165</v>
      </c>
      <c r="P35" s="149">
        <f>SUM(D35:O35)</f>
        <v>-1259192.0186198335</v>
      </c>
      <c r="R35" s="148">
        <f t="shared" ref="R35:AC35" si="143">(((R23+R24+R26)/2)+R22)*(R8/12)</f>
        <v>-225832.300368875</v>
      </c>
      <c r="S35" s="148">
        <f t="shared" si="143"/>
        <v>-237182.1139176517</v>
      </c>
      <c r="T35" s="148">
        <f t="shared" si="143"/>
        <v>-246632.92736359514</v>
      </c>
      <c r="U35" s="148">
        <f t="shared" si="143"/>
        <v>-254702.67695142847</v>
      </c>
      <c r="V35" s="148">
        <f t="shared" si="143"/>
        <v>-260325.13409030347</v>
      </c>
      <c r="W35" s="148">
        <f t="shared" si="143"/>
        <v>-269547.62115025765</v>
      </c>
      <c r="X35" s="148">
        <f t="shared" si="143"/>
        <v>-290592.76270283677</v>
      </c>
      <c r="Y35" s="148">
        <f t="shared" si="143"/>
        <v>-322395.57892146183</v>
      </c>
      <c r="Z35" s="148">
        <f t="shared" si="143"/>
        <v>-353584.04798233678</v>
      </c>
      <c r="AA35" s="148">
        <f t="shared" si="143"/>
        <v>-373775.40975558682</v>
      </c>
      <c r="AB35" s="148">
        <f t="shared" si="143"/>
        <v>-383754.47015217011</v>
      </c>
      <c r="AC35" s="148">
        <f t="shared" si="143"/>
        <v>-393585.57151804509</v>
      </c>
      <c r="AD35" s="149">
        <f>SUM(R35:AC35)</f>
        <v>-3611910.6148745483</v>
      </c>
      <c r="AF35" s="148">
        <f t="shared" ref="AF35:AQ35" si="144">(((AF23+AF24+AF26)/2)+AF22)*(AF8/12)</f>
        <v>-405422.35985808331</v>
      </c>
      <c r="AG35" s="148">
        <f t="shared" si="144"/>
        <v>-415803.18069512508</v>
      </c>
      <c r="AH35" s="148">
        <f t="shared" si="144"/>
        <v>-423696.30094358337</v>
      </c>
      <c r="AI35" s="148">
        <f t="shared" si="144"/>
        <v>-429554.6521613751</v>
      </c>
      <c r="AJ35" s="148">
        <f t="shared" si="144"/>
        <v>-433505.70932708337</v>
      </c>
      <c r="AK35" s="148">
        <f t="shared" si="144"/>
        <v>-438427.4943315417</v>
      </c>
      <c r="AL35" s="148">
        <f t="shared" si="144"/>
        <v>-453247.73033570836</v>
      </c>
      <c r="AM35" s="148">
        <f t="shared" si="144"/>
        <v>-480177.29215449997</v>
      </c>
      <c r="AN35" s="148">
        <f t="shared" si="144"/>
        <v>-507556.68252033333</v>
      </c>
      <c r="AO35" s="148">
        <f t="shared" si="144"/>
        <v>-523061.92374845833</v>
      </c>
      <c r="AP35" s="148">
        <f t="shared" si="144"/>
        <v>-528291.1321039584</v>
      </c>
      <c r="AQ35" s="148">
        <f t="shared" si="144"/>
        <v>-533900.75279641687</v>
      </c>
      <c r="AR35" s="149">
        <f>SUM(AF35:AQ35)</f>
        <v>-5572645.2109761667</v>
      </c>
      <c r="AT35" s="148">
        <f t="shared" ref="AT35:BE35" si="145">(((AT23+AT24+AT26)/2)+AT22)*(AT8/12)</f>
        <v>-542073.62828495842</v>
      </c>
      <c r="AU35" s="148">
        <f t="shared" si="145"/>
        <v>-548140.2929733753</v>
      </c>
      <c r="AV35" s="148">
        <f t="shared" si="145"/>
        <v>-550827.83721645863</v>
      </c>
      <c r="AW35" s="148">
        <f t="shared" si="145"/>
        <v>-550892.24446075014</v>
      </c>
      <c r="AX35" s="148">
        <f t="shared" si="145"/>
        <v>-548900.51295741682</v>
      </c>
      <c r="AY35" s="148">
        <f t="shared" si="145"/>
        <v>-550924.33812395867</v>
      </c>
      <c r="AZ35" s="148">
        <f t="shared" si="145"/>
        <v>-566782.26431900018</v>
      </c>
      <c r="BA35" s="148">
        <f t="shared" si="145"/>
        <v>-599823.78739070846</v>
      </c>
      <c r="BB35" s="148">
        <f t="shared" si="145"/>
        <v>-632715.77098970849</v>
      </c>
      <c r="BC35" s="148">
        <f t="shared" si="145"/>
        <v>-650418.17117704183</v>
      </c>
      <c r="BD35" s="148">
        <f t="shared" si="145"/>
        <v>-657824.15134433354</v>
      </c>
      <c r="BE35" s="148">
        <f t="shared" si="145"/>
        <v>-663962.26435741701</v>
      </c>
      <c r="BF35" s="149">
        <f>SUM(AT35:BE35)</f>
        <v>-7063285.2635951275</v>
      </c>
      <c r="BH35" s="148"/>
      <c r="BI35" s="148"/>
      <c r="BJ35" s="148"/>
      <c r="BK35" s="148"/>
      <c r="BL35" s="148"/>
      <c r="BM35" s="148"/>
      <c r="BN35" s="148"/>
      <c r="BO35" s="148"/>
      <c r="BP35" s="148"/>
      <c r="BQ35" s="152"/>
      <c r="BR35" s="152">
        <f>(((BR23)/2)+BR22)*(BR8/12)</f>
        <v>-124952.24280520587</v>
      </c>
      <c r="BS35" s="152">
        <f>(((BS23)/2)+BS22)*(BS8/12)</f>
        <v>-119122.22152011775</v>
      </c>
      <c r="BT35" s="149">
        <f>SUM(BH35:BS35)</f>
        <v>-244074.46432532361</v>
      </c>
      <c r="BV35" s="152">
        <f t="shared" ref="BV35:CG35" si="146">(((BV23)/2)+BV22)*(BV8/12)</f>
        <v>-116706.58191920987</v>
      </c>
      <c r="BW35" s="152">
        <f t="shared" si="146"/>
        <v>-115651.99488892655</v>
      </c>
      <c r="BX35" s="152">
        <f t="shared" si="146"/>
        <v>-113958.30476190028</v>
      </c>
      <c r="BY35" s="152">
        <f t="shared" si="146"/>
        <v>-111624.02403544061</v>
      </c>
      <c r="BZ35" s="152">
        <f t="shared" si="146"/>
        <v>-108647.65477202581</v>
      </c>
      <c r="CA35" s="152">
        <f t="shared" si="146"/>
        <v>-105027.68852610236</v>
      </c>
      <c r="CB35" s="152">
        <f t="shared" si="146"/>
        <v>-100762.60627037122</v>
      </c>
      <c r="CC35" s="152">
        <f t="shared" si="146"/>
        <v>-95850.87832155684</v>
      </c>
      <c r="CD35" s="152">
        <f t="shared" si="146"/>
        <v>-90290.964265655479</v>
      </c>
      <c r="CE35" s="152">
        <f t="shared" si="146"/>
        <v>-84081.3128826592</v>
      </c>
      <c r="CF35" s="152">
        <f t="shared" si="146"/>
        <v>-77220.362070751667</v>
      </c>
      <c r="CG35" s="152">
        <f t="shared" si="146"/>
        <v>-69706.538769972321</v>
      </c>
      <c r="CH35" s="149">
        <f>SUM(BV35:CG35)</f>
        <v>-1189528.9114845721</v>
      </c>
      <c r="CJ35" s="150">
        <f t="shared" ref="CJ35:CU35" si="147">(((CJ23+CJ24+CJ26)/2)+CJ22)*(CJ8/12)</f>
        <v>-41402.631938203602</v>
      </c>
      <c r="CK35" s="150">
        <f t="shared" si="147"/>
        <v>-32517.394609926781</v>
      </c>
      <c r="CL35" s="150">
        <f t="shared" si="147"/>
        <v>-23159.837830918485</v>
      </c>
      <c r="CM35" s="150">
        <f t="shared" si="147"/>
        <v>-13349.312069035268</v>
      </c>
      <c r="CN35" s="150">
        <f t="shared" si="147"/>
        <v>-3096.0684835279894</v>
      </c>
      <c r="CO35" s="150">
        <f t="shared" si="147"/>
        <v>7605.8430691287822</v>
      </c>
      <c r="CP35" s="150">
        <f t="shared" si="147"/>
        <v>18761.942289907547</v>
      </c>
      <c r="CQ35" s="150">
        <f t="shared" si="147"/>
        <v>30367.593355848767</v>
      </c>
      <c r="CR35" s="150">
        <f t="shared" si="147"/>
        <v>42435.55688455511</v>
      </c>
      <c r="CS35" s="150">
        <f t="shared" si="147"/>
        <v>54971.971090051586</v>
      </c>
      <c r="CT35" s="150">
        <f t="shared" si="147"/>
        <v>67913.103389481883</v>
      </c>
      <c r="CU35" s="150">
        <f t="shared" si="147"/>
        <v>81135.908299972434</v>
      </c>
      <c r="CV35" s="149">
        <f>SUM(CJ35:CU35)</f>
        <v>189666.67344733397</v>
      </c>
      <c r="CX35" s="150">
        <f t="shared" ref="CX35:DI35" si="148">(((CX23+CX24+CX26)/2)+CX22)*(CX8/12)</f>
        <v>94624.871340369049</v>
      </c>
      <c r="CY35" s="150">
        <f t="shared" si="148"/>
        <v>108525.24113170232</v>
      </c>
      <c r="CZ35" s="150">
        <f t="shared" si="148"/>
        <v>122924.12829188128</v>
      </c>
      <c r="DA35" s="150">
        <f t="shared" si="148"/>
        <v>137814.68785042275</v>
      </c>
      <c r="DB35" s="150">
        <f t="shared" si="148"/>
        <v>153202.44282462724</v>
      </c>
      <c r="DC35" s="150">
        <f t="shared" si="148"/>
        <v>169084.42302233441</v>
      </c>
      <c r="DD35" s="150">
        <f t="shared" si="148"/>
        <v>185431.52702015144</v>
      </c>
      <c r="DE35" s="150">
        <f t="shared" si="148"/>
        <v>202225.91928742651</v>
      </c>
      <c r="DF35" s="150">
        <f t="shared" si="148"/>
        <v>219504.53052479011</v>
      </c>
      <c r="DG35" s="150">
        <f t="shared" si="148"/>
        <v>237294.81086482978</v>
      </c>
      <c r="DH35" s="150">
        <f t="shared" si="148"/>
        <v>255529.97452926784</v>
      </c>
      <c r="DI35" s="150">
        <f t="shared" si="148"/>
        <v>274140.8109581882</v>
      </c>
      <c r="DJ35" s="149">
        <f>SUM(CX35:DI35)</f>
        <v>2160303.3676459906</v>
      </c>
      <c r="DL35" s="150">
        <f t="shared" ref="DL35:DW35" si="149">(((DL23+DL24+DL26)/2)+DL22)*(DL8/12)</f>
        <v>293184.70439019322</v>
      </c>
      <c r="DM35" s="150">
        <f t="shared" si="149"/>
        <v>312766.53263800737</v>
      </c>
      <c r="DN35" s="150">
        <f t="shared" si="149"/>
        <v>332909.01851274027</v>
      </c>
      <c r="DO35" s="150">
        <f t="shared" si="149"/>
        <v>353583.7366014914</v>
      </c>
      <c r="DP35" s="150">
        <f t="shared" si="149"/>
        <v>374772.37764427869</v>
      </c>
      <c r="DQ35" s="150">
        <f t="shared" si="149"/>
        <v>396486.31918894587</v>
      </c>
      <c r="DR35" s="150">
        <f t="shared" si="149"/>
        <v>418737.13094166887</v>
      </c>
      <c r="DS35" s="150">
        <f t="shared" si="149"/>
        <v>441505.50842517993</v>
      </c>
      <c r="DT35" s="150">
        <f t="shared" si="149"/>
        <v>464755.53936157731</v>
      </c>
      <c r="DU35" s="150">
        <f t="shared" si="149"/>
        <v>488468.23878412554</v>
      </c>
      <c r="DV35" s="150">
        <f t="shared" si="149"/>
        <v>512654.76324692334</v>
      </c>
      <c r="DW35" s="150">
        <f t="shared" si="149"/>
        <v>537257.65859757864</v>
      </c>
      <c r="DX35" s="149">
        <f>SUM(DL35:DW35)</f>
        <v>4927081.5283327103</v>
      </c>
      <c r="DZ35" s="150">
        <f t="shared" ref="DZ35:EK35" si="150">(((DZ23+DZ24+DZ26)/2)+DZ22)*(DZ8/12)</f>
        <v>562218.27893442253</v>
      </c>
      <c r="EA35" s="150">
        <f t="shared" si="150"/>
        <v>587625.63396226871</v>
      </c>
      <c r="EB35" s="150">
        <f t="shared" si="150"/>
        <v>613586.99929807731</v>
      </c>
      <c r="EC35" s="150">
        <f t="shared" si="150"/>
        <v>640106.17667121347</v>
      </c>
      <c r="ED35" s="150">
        <f t="shared" si="150"/>
        <v>667157.47999972221</v>
      </c>
      <c r="EE35" s="150">
        <f t="shared" si="150"/>
        <v>694753.32900475664</v>
      </c>
      <c r="EF35" s="150">
        <f t="shared" si="150"/>
        <v>722916.79257753084</v>
      </c>
      <c r="EG35" s="150">
        <f t="shared" si="150"/>
        <v>751652.75475201115</v>
      </c>
      <c r="EH35" s="150">
        <f t="shared" si="150"/>
        <v>780864.66736584355</v>
      </c>
      <c r="EI35" s="150">
        <f t="shared" si="150"/>
        <v>810449.43138584564</v>
      </c>
      <c r="EJ35" s="150">
        <f t="shared" si="150"/>
        <v>840452.46326814289</v>
      </c>
      <c r="EK35" s="150">
        <f t="shared" si="150"/>
        <v>870867.7116877042</v>
      </c>
      <c r="EL35" s="149">
        <f>SUM(DZ35:EK35)</f>
        <v>8542651.7189075388</v>
      </c>
    </row>
    <row r="36" spans="1:144" ht="15.75" hidden="1" outlineLevel="1" thickBot="1">
      <c r="B36" s="102" t="s">
        <v>37</v>
      </c>
      <c r="C36" s="153"/>
      <c r="D36" s="154">
        <f t="shared" ref="D36:O36" si="151">SUM(D34:D35)</f>
        <v>1341244.5453211251</v>
      </c>
      <c r="E36" s="154">
        <f t="shared" si="151"/>
        <v>1340250.7087248336</v>
      </c>
      <c r="F36" s="154">
        <f t="shared" si="151"/>
        <v>1341118.5124509165</v>
      </c>
      <c r="G36" s="154">
        <f t="shared" si="151"/>
        <v>1351124.2444169582</v>
      </c>
      <c r="H36" s="154">
        <f t="shared" si="151"/>
        <v>1363944.6060005417</v>
      </c>
      <c r="I36" s="154">
        <f t="shared" si="151"/>
        <v>1378679.0705123749</v>
      </c>
      <c r="J36" s="154">
        <f t="shared" si="151"/>
        <v>1376105.0388414161</v>
      </c>
      <c r="K36" s="154">
        <f t="shared" si="151"/>
        <v>1361665.5014682501</v>
      </c>
      <c r="L36" s="154">
        <f t="shared" si="151"/>
        <v>1360981.087486625</v>
      </c>
      <c r="M36" s="154">
        <f t="shared" si="151"/>
        <v>1366612.1214975412</v>
      </c>
      <c r="N36" s="154">
        <f t="shared" si="151"/>
        <v>1377596.0017981664</v>
      </c>
      <c r="O36" s="154">
        <f t="shared" si="151"/>
        <v>1406906.7885184581</v>
      </c>
      <c r="P36" s="155">
        <f>SUM(D36:O36)</f>
        <v>16366228.227037208</v>
      </c>
      <c r="R36" s="154">
        <f t="shared" ref="R36:AC36" si="152">SUM(R34:R35)</f>
        <v>1456953.6628003744</v>
      </c>
      <c r="S36" s="154">
        <f t="shared" si="152"/>
        <v>1457469.2125925831</v>
      </c>
      <c r="T36" s="154">
        <f t="shared" si="152"/>
        <v>1454208.4652377912</v>
      </c>
      <c r="U36" s="154">
        <f t="shared" si="152"/>
        <v>1460748.409937083</v>
      </c>
      <c r="V36" s="154">
        <f t="shared" si="152"/>
        <v>1466979.9388642495</v>
      </c>
      <c r="W36" s="154">
        <f t="shared" si="152"/>
        <v>1474983.8036600873</v>
      </c>
      <c r="X36" s="154">
        <f t="shared" si="152"/>
        <v>1472394.7873035502</v>
      </c>
      <c r="Y36" s="154">
        <f t="shared" si="152"/>
        <v>1472269.8356681331</v>
      </c>
      <c r="Z36" s="154">
        <f t="shared" si="152"/>
        <v>1455612.4400480499</v>
      </c>
      <c r="AA36" s="154">
        <f t="shared" si="152"/>
        <v>1463528.6766580916</v>
      </c>
      <c r="AB36" s="154">
        <f t="shared" si="152"/>
        <v>1476957.0848328415</v>
      </c>
      <c r="AC36" s="154">
        <f t="shared" si="152"/>
        <v>1514111.2559750914</v>
      </c>
      <c r="AD36" s="155">
        <f>SUM(R36:AC36)</f>
        <v>17626217.573577926</v>
      </c>
      <c r="AF36" s="154">
        <f t="shared" ref="AF36:AQ36" si="153">SUM(AF34:AF35)</f>
        <v>1506053.1995379166</v>
      </c>
      <c r="AG36" s="154">
        <f t="shared" si="153"/>
        <v>1498157.9405309996</v>
      </c>
      <c r="AH36" s="154">
        <f t="shared" si="153"/>
        <v>1496221.7737828749</v>
      </c>
      <c r="AI36" s="154">
        <f t="shared" si="153"/>
        <v>1500372.0068333747</v>
      </c>
      <c r="AJ36" s="154">
        <f t="shared" si="153"/>
        <v>1508127.1620842915</v>
      </c>
      <c r="AK36" s="154">
        <f t="shared" si="153"/>
        <v>1528105.6858697496</v>
      </c>
      <c r="AL36" s="154">
        <f t="shared" si="153"/>
        <v>1535192.2263148753</v>
      </c>
      <c r="AM36" s="154">
        <f t="shared" si="153"/>
        <v>1532189.4322514997</v>
      </c>
      <c r="AN36" s="154">
        <f t="shared" si="153"/>
        <v>1527694.5136484583</v>
      </c>
      <c r="AO36" s="154">
        <f t="shared" si="153"/>
        <v>1542174.2692474998</v>
      </c>
      <c r="AP36" s="154">
        <f t="shared" si="153"/>
        <v>1576098.815740708</v>
      </c>
      <c r="AQ36" s="154">
        <f t="shared" si="153"/>
        <v>1595889.6782955828</v>
      </c>
      <c r="AR36" s="155">
        <f>SUM(AF36:AQ36)</f>
        <v>18346276.704137832</v>
      </c>
      <c r="AT36" s="154">
        <f t="shared" ref="AT36:BE36" si="154">SUM(AT34:AT35)</f>
        <v>1622198.5752715829</v>
      </c>
      <c r="AU36" s="154">
        <f t="shared" si="154"/>
        <v>1655684.0289259166</v>
      </c>
      <c r="AV36" s="154">
        <f t="shared" si="154"/>
        <v>1682050.1948239994</v>
      </c>
      <c r="AW36" s="154">
        <f t="shared" si="154"/>
        <v>1702033.2730932923</v>
      </c>
      <c r="AX36" s="154">
        <f t="shared" si="154"/>
        <v>1727661.344970583</v>
      </c>
      <c r="AY36" s="154">
        <f t="shared" si="154"/>
        <v>1746520.2895541661</v>
      </c>
      <c r="AZ36" s="154">
        <f t="shared" si="154"/>
        <v>1748977.4986099168</v>
      </c>
      <c r="BA36" s="154">
        <f t="shared" si="154"/>
        <v>1739462.095478042</v>
      </c>
      <c r="BB36" s="154">
        <f t="shared" si="154"/>
        <v>1734437.7698218748</v>
      </c>
      <c r="BC36" s="154">
        <f t="shared" si="154"/>
        <v>1746924.6126690418</v>
      </c>
      <c r="BD36" s="154">
        <f t="shared" si="154"/>
        <v>1758434.39575825</v>
      </c>
      <c r="BE36" s="154">
        <f t="shared" si="154"/>
        <v>1776295.2699050419</v>
      </c>
      <c r="BF36" s="155">
        <f>SUM(AT36:BE36)</f>
        <v>20640679.34888171</v>
      </c>
      <c r="BH36" s="154"/>
      <c r="BI36" s="154"/>
      <c r="BJ36" s="154"/>
      <c r="BK36" s="154"/>
      <c r="BL36" s="154"/>
      <c r="BM36" s="154"/>
      <c r="BN36" s="154"/>
      <c r="BO36" s="154"/>
      <c r="BP36" s="154"/>
      <c r="BQ36" s="156"/>
      <c r="BR36" s="156">
        <f t="shared" ref="BR36:BS36" si="155">SUM(BR34:BR35)</f>
        <v>2423832.4082859266</v>
      </c>
      <c r="BS36" s="156">
        <f t="shared" si="155"/>
        <v>2456219.0421775519</v>
      </c>
      <c r="BT36" s="155">
        <f>SUM(BH36:BS36)</f>
        <v>4880051.4504634785</v>
      </c>
      <c r="BV36" s="156">
        <f>SUM(BV34:BV35)</f>
        <v>2486501.5347734275</v>
      </c>
      <c r="BW36" s="156">
        <f t="shared" ref="BW36:CG36" si="156">SUM(BW34:BW35)</f>
        <v>2516729.0472548637</v>
      </c>
      <c r="BX36" s="156">
        <f t="shared" si="156"/>
        <v>2547168.6057363562</v>
      </c>
      <c r="BY36" s="156">
        <f t="shared" si="156"/>
        <v>2577821.6977205966</v>
      </c>
      <c r="BZ36" s="156">
        <f t="shared" si="156"/>
        <v>2608689.8211451066</v>
      </c>
      <c r="CA36" s="156">
        <f t="shared" si="156"/>
        <v>2639774.4844554397</v>
      </c>
      <c r="CB36" s="156">
        <f t="shared" si="156"/>
        <v>2671077.2066788948</v>
      </c>
      <c r="CC36" s="156">
        <f t="shared" si="156"/>
        <v>2702599.517498747</v>
      </c>
      <c r="CD36" s="156">
        <f t="shared" si="156"/>
        <v>2734342.9573290013</v>
      </c>
      <c r="CE36" s="156">
        <f t="shared" si="156"/>
        <v>2766309.077389664</v>
      </c>
      <c r="CF36" s="156">
        <f t="shared" si="156"/>
        <v>2798499.439782552</v>
      </c>
      <c r="CG36" s="156">
        <f t="shared" si="156"/>
        <v>2830915.6175676268</v>
      </c>
      <c r="CH36" s="155">
        <f>SUM(BV36:CG36)</f>
        <v>31880429.007332273</v>
      </c>
      <c r="CJ36" s="156">
        <f t="shared" ref="CJ36:CU36" si="157">SUM(CJ34:CJ35)</f>
        <v>2862933.9312292384</v>
      </c>
      <c r="CK36" s="156">
        <f t="shared" si="157"/>
        <v>2894551.5897505623</v>
      </c>
      <c r="CL36" s="156">
        <f t="shared" si="157"/>
        <v>2926391.0461464124</v>
      </c>
      <c r="CM36" s="156">
        <f t="shared" si="157"/>
        <v>2958453.8563288795</v>
      </c>
      <c r="CN36" s="156">
        <f t="shared" si="157"/>
        <v>2990741.5871247761</v>
      </c>
      <c r="CO36" s="156">
        <f t="shared" si="157"/>
        <v>3023255.8163522063</v>
      </c>
      <c r="CP36" s="156">
        <f t="shared" si="157"/>
        <v>3055998.1328976676</v>
      </c>
      <c r="CQ36" s="156">
        <f t="shared" si="157"/>
        <v>3088970.1367936949</v>
      </c>
      <c r="CR36" s="156">
        <f t="shared" si="157"/>
        <v>3122173.4392970521</v>
      </c>
      <c r="CS36" s="156">
        <f t="shared" si="157"/>
        <v>3155609.6629674714</v>
      </c>
      <c r="CT36" s="156">
        <f t="shared" si="157"/>
        <v>3189280.441746938</v>
      </c>
      <c r="CU36" s="156">
        <f t="shared" si="157"/>
        <v>3223187.4210395426</v>
      </c>
      <c r="CV36" s="155">
        <f>SUM(CJ36:CU36)</f>
        <v>36491547.061674446</v>
      </c>
      <c r="CX36" s="156">
        <f t="shared" ref="CX36:DI36" si="158">SUM(CX34:CX35)</f>
        <v>3257332.2577918847</v>
      </c>
      <c r="CY36" s="156">
        <f t="shared" si="158"/>
        <v>3291716.620574045</v>
      </c>
      <c r="CZ36" s="156">
        <f t="shared" si="158"/>
        <v>3326342.1896611215</v>
      </c>
      <c r="DA36" s="156">
        <f t="shared" si="158"/>
        <v>3361210.6571153449</v>
      </c>
      <c r="DB36" s="156">
        <f t="shared" si="158"/>
        <v>3396323.7268687589</v>
      </c>
      <c r="DC36" s="156">
        <f t="shared" si="158"/>
        <v>3431683.1148064928</v>
      </c>
      <c r="DD36" s="156">
        <f t="shared" si="158"/>
        <v>3467290.5488506104</v>
      </c>
      <c r="DE36" s="156">
        <f t="shared" si="158"/>
        <v>3503147.7690445473</v>
      </c>
      <c r="DF36" s="156">
        <f t="shared" si="158"/>
        <v>3539256.5276381448</v>
      </c>
      <c r="DG36" s="156">
        <f t="shared" si="158"/>
        <v>3575618.5891732769</v>
      </c>
      <c r="DH36" s="156">
        <f t="shared" si="158"/>
        <v>3612235.7305700774</v>
      </c>
      <c r="DI36" s="156">
        <f t="shared" si="158"/>
        <v>3649109.7412137766</v>
      </c>
      <c r="DJ36" s="155">
        <f>SUM(CX36:DI36)</f>
        <v>41411267.473308086</v>
      </c>
      <c r="DL36" s="156">
        <f t="shared" ref="DL36:DW36" si="159">SUM(DL34:DL35)</f>
        <v>3686242.4230421414</v>
      </c>
      <c r="DM36" s="156">
        <f t="shared" si="159"/>
        <v>3723635.5906335316</v>
      </c>
      <c r="DN36" s="156">
        <f t="shared" si="159"/>
        <v>3761291.0712955757</v>
      </c>
      <c r="DO36" s="156">
        <f t="shared" si="159"/>
        <v>3799210.7051544641</v>
      </c>
      <c r="DP36" s="156">
        <f t="shared" si="159"/>
        <v>3837396.3452448724</v>
      </c>
      <c r="DQ36" s="156">
        <f t="shared" si="159"/>
        <v>3875849.8576005157</v>
      </c>
      <c r="DR36" s="156">
        <f t="shared" si="159"/>
        <v>3914573.1213453328</v>
      </c>
      <c r="DS36" s="156">
        <f t="shared" si="159"/>
        <v>3953568.02878532</v>
      </c>
      <c r="DT36" s="156">
        <f t="shared" si="159"/>
        <v>3992836.4855009993</v>
      </c>
      <c r="DU36" s="156">
        <f t="shared" si="159"/>
        <v>4032380.410440539</v>
      </c>
      <c r="DV36" s="156">
        <f t="shared" si="159"/>
        <v>4072201.7360135294</v>
      </c>
      <c r="DW36" s="156">
        <f t="shared" si="159"/>
        <v>4112302.408185414</v>
      </c>
      <c r="DX36" s="155">
        <f>SUM(DL36:DW36)</f>
        <v>46761488.183242239</v>
      </c>
      <c r="DZ36" s="156">
        <f t="shared" ref="DZ36:EK36" si="160">SUM(DZ34:DZ35)</f>
        <v>4152684.3865725845</v>
      </c>
      <c r="EA36" s="156">
        <f t="shared" si="160"/>
        <v>4193349.6445381409</v>
      </c>
      <c r="EB36" s="156">
        <f t="shared" si="160"/>
        <v>4234300.1692883261</v>
      </c>
      <c r="EC36" s="156">
        <f t="shared" si="160"/>
        <v>4275537.9619696336</v>
      </c>
      <c r="ED36" s="156">
        <f t="shared" si="160"/>
        <v>4317065.037766601</v>
      </c>
      <c r="EE36" s="156">
        <f t="shared" si="160"/>
        <v>4358883.4260002831</v>
      </c>
      <c r="EF36" s="156">
        <f t="shared" si="160"/>
        <v>4400995.1702274252</v>
      </c>
      <c r="EG36" s="156">
        <f t="shared" si="160"/>
        <v>4443402.3283403208</v>
      </c>
      <c r="EH36" s="156">
        <f t="shared" si="160"/>
        <v>4486106.9726673784</v>
      </c>
      <c r="EI36" s="156">
        <f t="shared" si="160"/>
        <v>4529111.1900743898</v>
      </c>
      <c r="EJ36" s="156">
        <f t="shared" si="160"/>
        <v>4572417.0820665117</v>
      </c>
      <c r="EK36" s="156">
        <f t="shared" si="160"/>
        <v>4616026.7648909586</v>
      </c>
      <c r="EL36" s="155">
        <f>SUM(DZ36:EK36)</f>
        <v>52579880.134402566</v>
      </c>
    </row>
    <row r="37" spans="1:144" s="34" customFormat="1" ht="15.75" hidden="1" outlineLevel="1" thickTop="1"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R37" s="133">
        <v>-4.0000081062316903E-3</v>
      </c>
      <c r="S37" s="133">
        <v>-3.9999783039093018E-3</v>
      </c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H37" s="133"/>
      <c r="BI37" s="133"/>
      <c r="BJ37" s="133"/>
      <c r="BK37" s="133"/>
      <c r="BL37" s="133"/>
      <c r="BM37" s="133"/>
      <c r="BN37" s="133"/>
      <c r="BO37" s="133"/>
      <c r="BP37" s="133"/>
    </row>
    <row r="38" spans="1:144" ht="18.75" hidden="1" outlineLevel="1">
      <c r="A38" s="116" t="s">
        <v>38</v>
      </c>
      <c r="D38" s="148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33"/>
      <c r="BH38" s="157"/>
      <c r="BI38" s="157"/>
      <c r="BJ38" s="157"/>
      <c r="BK38" s="157"/>
      <c r="BL38" s="157"/>
      <c r="BM38" s="157"/>
      <c r="BN38" s="157"/>
      <c r="BO38" s="157"/>
      <c r="BP38" s="157"/>
    </row>
    <row r="39" spans="1:144" hidden="1" outlineLevel="1">
      <c r="B39" t="s">
        <v>39</v>
      </c>
      <c r="D39" s="111" t="s">
        <v>40</v>
      </c>
      <c r="E39" s="111" t="s">
        <v>40</v>
      </c>
      <c r="F39" s="111" t="s">
        <v>40</v>
      </c>
      <c r="G39" s="111" t="s">
        <v>40</v>
      </c>
      <c r="H39" s="111" t="s">
        <v>40</v>
      </c>
      <c r="I39" s="111" t="s">
        <v>40</v>
      </c>
      <c r="J39" s="111" t="s">
        <v>40</v>
      </c>
      <c r="K39" s="111" t="s">
        <v>40</v>
      </c>
      <c r="L39" s="111" t="s">
        <v>40</v>
      </c>
      <c r="M39" s="111" t="s">
        <v>40</v>
      </c>
      <c r="N39" s="111" t="s">
        <v>40</v>
      </c>
      <c r="O39" s="111" t="s">
        <v>40</v>
      </c>
      <c r="P39" s="158"/>
      <c r="Q39" s="158"/>
      <c r="R39" s="111" t="s">
        <v>40</v>
      </c>
      <c r="S39" s="111" t="s">
        <v>40</v>
      </c>
      <c r="T39" s="111" t="s">
        <v>40</v>
      </c>
      <c r="U39" s="111" t="s">
        <v>40</v>
      </c>
      <c r="V39" s="111" t="s">
        <v>40</v>
      </c>
      <c r="W39" s="111" t="s">
        <v>40</v>
      </c>
      <c r="X39" s="111" t="s">
        <v>40</v>
      </c>
      <c r="Y39" s="111" t="s">
        <v>40</v>
      </c>
      <c r="Z39" s="111" t="s">
        <v>40</v>
      </c>
      <c r="AA39" s="111" t="s">
        <v>40</v>
      </c>
      <c r="AB39" s="111" t="s">
        <v>40</v>
      </c>
      <c r="AC39" s="111" t="s">
        <v>40</v>
      </c>
      <c r="AD39" s="158"/>
      <c r="AF39" s="111" t="s">
        <v>40</v>
      </c>
      <c r="AG39" s="111" t="s">
        <v>40</v>
      </c>
      <c r="AH39" s="111" t="s">
        <v>40</v>
      </c>
      <c r="AI39" s="111" t="s">
        <v>40</v>
      </c>
      <c r="AJ39" s="111" t="s">
        <v>40</v>
      </c>
      <c r="AK39" s="111" t="s">
        <v>40</v>
      </c>
      <c r="AL39" s="111" t="s">
        <v>40</v>
      </c>
      <c r="AM39" s="111" t="s">
        <v>40</v>
      </c>
      <c r="AN39" s="111" t="s">
        <v>40</v>
      </c>
      <c r="AO39" s="111" t="s">
        <v>40</v>
      </c>
      <c r="AP39" s="111" t="s">
        <v>40</v>
      </c>
      <c r="AQ39" s="111" t="s">
        <v>40</v>
      </c>
      <c r="AR39" s="158"/>
      <c r="AT39" s="111" t="s">
        <v>40</v>
      </c>
      <c r="AU39" s="111" t="s">
        <v>40</v>
      </c>
      <c r="AV39" s="111" t="s">
        <v>40</v>
      </c>
      <c r="AW39" s="111" t="s">
        <v>40</v>
      </c>
      <c r="AX39" s="111" t="s">
        <v>40</v>
      </c>
      <c r="AY39" s="111" t="s">
        <v>40</v>
      </c>
      <c r="AZ39" s="111" t="s">
        <v>40</v>
      </c>
      <c r="BA39" s="111" t="s">
        <v>40</v>
      </c>
      <c r="BB39" s="111" t="s">
        <v>40</v>
      </c>
      <c r="BC39" s="111" t="s">
        <v>40</v>
      </c>
      <c r="BD39" s="111" t="s">
        <v>40</v>
      </c>
      <c r="BE39" s="111" t="s">
        <v>40</v>
      </c>
      <c r="BF39" s="158"/>
      <c r="BH39" s="111"/>
      <c r="BI39" s="111"/>
      <c r="BJ39" s="111"/>
      <c r="BK39" s="111"/>
      <c r="BL39" s="111"/>
      <c r="BM39" s="111"/>
      <c r="BN39" s="111"/>
      <c r="BO39" s="111"/>
      <c r="BP39" s="111"/>
      <c r="BQ39" s="158"/>
      <c r="BR39" s="158" t="s">
        <v>40</v>
      </c>
      <c r="BS39" s="158" t="s">
        <v>40</v>
      </c>
      <c r="BT39" s="158"/>
      <c r="BV39" s="158" t="s">
        <v>40</v>
      </c>
      <c r="BW39" s="158" t="s">
        <v>40</v>
      </c>
      <c r="BX39" s="158" t="s">
        <v>40</v>
      </c>
      <c r="BY39" s="158" t="s">
        <v>40</v>
      </c>
      <c r="BZ39" s="158" t="s">
        <v>40</v>
      </c>
      <c r="CA39" s="158" t="s">
        <v>40</v>
      </c>
      <c r="CB39" s="158" t="s">
        <v>40</v>
      </c>
      <c r="CC39" s="158" t="s">
        <v>40</v>
      </c>
      <c r="CD39" s="158" t="s">
        <v>40</v>
      </c>
      <c r="CE39" s="158" t="s">
        <v>40</v>
      </c>
      <c r="CF39" s="158" t="s">
        <v>40</v>
      </c>
      <c r="CG39" s="158" t="s">
        <v>40</v>
      </c>
      <c r="CH39" s="158"/>
      <c r="CJ39" s="158" t="s">
        <v>40</v>
      </c>
      <c r="CK39" s="158" t="s">
        <v>40</v>
      </c>
      <c r="CL39" s="158" t="s">
        <v>40</v>
      </c>
      <c r="CM39" s="158" t="s">
        <v>40</v>
      </c>
      <c r="CN39" s="158" t="s">
        <v>40</v>
      </c>
      <c r="CO39" s="158" t="s">
        <v>40</v>
      </c>
      <c r="CP39" s="158" t="s">
        <v>40</v>
      </c>
      <c r="CQ39" s="158" t="s">
        <v>40</v>
      </c>
      <c r="CR39" s="158" t="s">
        <v>40</v>
      </c>
      <c r="CS39" s="158" t="s">
        <v>40</v>
      </c>
      <c r="CT39" s="158" t="s">
        <v>40</v>
      </c>
      <c r="CU39" s="158" t="s">
        <v>40</v>
      </c>
      <c r="CV39" s="158"/>
      <c r="CX39" s="158" t="s">
        <v>40</v>
      </c>
      <c r="CY39" s="158" t="s">
        <v>40</v>
      </c>
      <c r="CZ39" s="158" t="s">
        <v>40</v>
      </c>
      <c r="DA39" s="158" t="s">
        <v>40</v>
      </c>
      <c r="DB39" s="158" t="s">
        <v>40</v>
      </c>
      <c r="DC39" s="158" t="s">
        <v>40</v>
      </c>
      <c r="DD39" s="158" t="s">
        <v>40</v>
      </c>
      <c r="DE39" s="158" t="s">
        <v>40</v>
      </c>
      <c r="DF39" s="158" t="s">
        <v>40</v>
      </c>
      <c r="DG39" s="158" t="s">
        <v>40</v>
      </c>
      <c r="DH39" s="158" t="s">
        <v>40</v>
      </c>
      <c r="DI39" s="158" t="s">
        <v>40</v>
      </c>
      <c r="DJ39" s="158"/>
      <c r="DL39" s="158" t="s">
        <v>40</v>
      </c>
      <c r="DM39" s="158" t="s">
        <v>40</v>
      </c>
      <c r="DN39" s="158" t="s">
        <v>40</v>
      </c>
      <c r="DO39" s="158" t="s">
        <v>40</v>
      </c>
      <c r="DP39" s="158" t="s">
        <v>40</v>
      </c>
      <c r="DQ39" s="158" t="s">
        <v>40</v>
      </c>
      <c r="DR39" s="158" t="s">
        <v>40</v>
      </c>
      <c r="DS39" s="158" t="s">
        <v>40</v>
      </c>
      <c r="DT39" s="158" t="s">
        <v>40</v>
      </c>
      <c r="DU39" s="158" t="s">
        <v>40</v>
      </c>
      <c r="DV39" s="158" t="s">
        <v>40</v>
      </c>
      <c r="DW39" s="158" t="s">
        <v>40</v>
      </c>
      <c r="DX39" s="158"/>
      <c r="DZ39" s="158" t="s">
        <v>40</v>
      </c>
      <c r="EA39" s="158" t="s">
        <v>40</v>
      </c>
      <c r="EB39" s="158" t="s">
        <v>40</v>
      </c>
      <c r="EC39" s="158" t="s">
        <v>40</v>
      </c>
      <c r="ED39" s="158" t="s">
        <v>40</v>
      </c>
      <c r="EE39" s="158" t="s">
        <v>40</v>
      </c>
      <c r="EF39" s="158" t="s">
        <v>40</v>
      </c>
      <c r="EG39" s="158" t="s">
        <v>40</v>
      </c>
      <c r="EH39" s="158" t="s">
        <v>40</v>
      </c>
      <c r="EI39" s="158" t="s">
        <v>40</v>
      </c>
      <c r="EJ39" s="158" t="s">
        <v>40</v>
      </c>
      <c r="EK39" s="158" t="s">
        <v>40</v>
      </c>
      <c r="EL39" s="158"/>
    </row>
    <row r="40" spans="1:144" hidden="1" outlineLevel="1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N40" s="33"/>
    </row>
    <row r="41" spans="1:144" hidden="1" outlineLevel="1">
      <c r="B41" t="s">
        <v>41</v>
      </c>
      <c r="D41" s="159">
        <v>184372176.18000001</v>
      </c>
      <c r="E41" s="159">
        <v>183753008.56999999</v>
      </c>
      <c r="F41" s="159">
        <v>183986128.5</v>
      </c>
      <c r="G41" s="159">
        <v>185188482.97999999</v>
      </c>
      <c r="AV41" s="160"/>
      <c r="AW41" s="34"/>
      <c r="BF41" s="33"/>
      <c r="BJ41" s="160"/>
      <c r="BL41" s="160"/>
      <c r="CV41" s="33"/>
      <c r="DJ41" s="33"/>
      <c r="DX41" s="33"/>
      <c r="EL41" s="33"/>
    </row>
    <row r="42" spans="1:144" hidden="1" outlineLevel="1">
      <c r="D42" s="159">
        <f>+D31-D41</f>
        <v>0</v>
      </c>
      <c r="E42" s="159">
        <f>+E31-E41</f>
        <v>0</v>
      </c>
      <c r="F42" s="159">
        <f>+F31-F41</f>
        <v>0</v>
      </c>
      <c r="G42" s="159">
        <f>+G31-G41</f>
        <v>0</v>
      </c>
      <c r="AU42" s="160"/>
      <c r="BF42" s="33"/>
      <c r="BI42" s="160"/>
      <c r="BK42" s="160"/>
      <c r="BT42" s="33"/>
      <c r="CH42" s="33"/>
      <c r="CV42" s="33"/>
      <c r="DJ42" s="33"/>
      <c r="DX42" s="33"/>
      <c r="EL42" s="33"/>
    </row>
    <row r="43" spans="1:144" hidden="1" outlineLevel="1">
      <c r="C43" s="160"/>
    </row>
    <row r="44" spans="1:144" ht="18.75" collapsed="1">
      <c r="A44" s="116" t="s">
        <v>42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N44" s="33"/>
    </row>
    <row r="45" spans="1:144">
      <c r="B45" t="s">
        <v>43</v>
      </c>
      <c r="C45" s="34">
        <v>192000000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>
        <v>229000000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>
        <v>258000000</v>
      </c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>
        <v>282000000</v>
      </c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>
        <v>300000000</v>
      </c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>
        <v>310000000</v>
      </c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>
        <v>316000000</v>
      </c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>
        <v>316000000</v>
      </c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>
        <v>316000000</v>
      </c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>
        <v>316000000</v>
      </c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>
        <v>316000000</v>
      </c>
      <c r="EN45" s="33"/>
    </row>
    <row r="46" spans="1:144">
      <c r="B46" t="s">
        <v>44</v>
      </c>
      <c r="C46" s="34">
        <v>185158305.72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3">
        <f>C46-SUM(D23:O26)</f>
        <v>214349616.45999998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3">
        <f>P46-SUM(R23:AC26)</f>
        <v>238501072.62577909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3">
        <f>AD46-SUM(AF23:AQ26)</f>
        <v>256976368.94577909</v>
      </c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3">
        <f>AR46-SUM(AT23:BE26)</f>
        <v>274338842.81577909</v>
      </c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3">
        <f>BF46-SUM(BH23:BS26)</f>
        <v>284709977.79480755</v>
      </c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3">
        <f>BT46-SUM(BV23:CG26)</f>
        <v>276845640.94037211</v>
      </c>
      <c r="CV46" s="33">
        <f>CH46-SUM(CJ23:CU26)</f>
        <v>257614905.85390115</v>
      </c>
      <c r="DJ46" s="33">
        <f>CV46-SUM(CX23:DI26)</f>
        <v>229498586.34939361</v>
      </c>
      <c r="DX46" s="33">
        <f>DJ46-SUM(DL23:DW26)</f>
        <v>191331908.21800789</v>
      </c>
      <c r="EL46" s="33">
        <f>DX46-SUM(DZ23:EK26)</f>
        <v>143108144.75996742</v>
      </c>
    </row>
    <row r="47" spans="1:144" ht="15.75" thickBot="1">
      <c r="B47" t="s">
        <v>45</v>
      </c>
      <c r="C47" s="144">
        <f>C46-C45</f>
        <v>-6841694.2800000012</v>
      </c>
      <c r="D47" s="33"/>
      <c r="P47" s="144">
        <f>P46-P45</f>
        <v>-14650383.540000021</v>
      </c>
      <c r="AD47" s="144">
        <f>AD46-AD45</f>
        <v>-19498927.374220908</v>
      </c>
      <c r="AR47" s="144">
        <f>AR46-AR45</f>
        <v>-25023631.054220915</v>
      </c>
      <c r="BF47" s="144">
        <f>BF46-BF45</f>
        <v>-25661157.18422091</v>
      </c>
      <c r="BT47" s="144">
        <f>BT46-BT45</f>
        <v>-25290022.205192447</v>
      </c>
      <c r="CH47" s="144">
        <f>CH46-CH45</f>
        <v>-39154359.059627891</v>
      </c>
      <c r="CV47" s="144">
        <f>CV46-CV45</f>
        <v>-58385094.146098852</v>
      </c>
      <c r="DJ47" s="144">
        <f>DJ46-DJ45</f>
        <v>-86501413.650606394</v>
      </c>
      <c r="DX47" s="144">
        <f>DX46-DX45</f>
        <v>-124668091.78199211</v>
      </c>
      <c r="EL47" s="144">
        <f>EL46-EL45</f>
        <v>-172891855.24003258</v>
      </c>
    </row>
    <row r="48" spans="1:144" ht="15.75" thickTop="1">
      <c r="D48" s="33"/>
      <c r="CV48" s="33"/>
      <c r="DJ48" s="33"/>
      <c r="DX48" s="33"/>
      <c r="EL48" s="33"/>
    </row>
    <row r="49" spans="30:142">
      <c r="AU49" s="132"/>
      <c r="BF49" s="33"/>
      <c r="BI49" s="132"/>
      <c r="BK49" s="132"/>
      <c r="BT49" s="33"/>
      <c r="CH49" s="33"/>
      <c r="CV49" s="33"/>
      <c r="DJ49" s="33"/>
      <c r="DX49" s="33"/>
      <c r="EL49" s="33"/>
    </row>
    <row r="50" spans="30:142">
      <c r="AD50" s="33"/>
      <c r="AR50" s="33"/>
      <c r="BF50" s="33"/>
      <c r="BT50" s="33"/>
      <c r="CH50" s="33"/>
      <c r="CV50" s="33"/>
      <c r="DJ50" s="33"/>
      <c r="DX50" s="33"/>
      <c r="EL50" s="33"/>
    </row>
  </sheetData>
  <pageMargins left="0.2" right="0.2" top="0.75" bottom="0.75" header="0.3" footer="0.3"/>
  <pageSetup scale="51" fitToHeight="0" orientation="landscape" r:id="rId1"/>
  <ignoredErrors>
    <ignoredError sqref="BH25:BS25" formula="1"/>
    <ignoredError sqref="P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opLeftCell="A12" zoomScaleNormal="100" workbookViewId="0">
      <selection activeCell="A59" sqref="A59"/>
    </sheetView>
  </sheetViews>
  <sheetFormatPr defaultRowHeight="15"/>
  <cols>
    <col min="1" max="1" width="57.5703125" customWidth="1"/>
    <col min="2" max="2" width="17.5703125" customWidth="1"/>
    <col min="3" max="3" width="12.5703125" customWidth="1"/>
    <col min="4" max="4" width="2.5703125" customWidth="1"/>
    <col min="5" max="6" width="15.7109375" customWidth="1"/>
    <col min="7" max="7" width="13.28515625" customWidth="1"/>
  </cols>
  <sheetData>
    <row r="1" spans="1:7" ht="15.75">
      <c r="A1" s="180"/>
      <c r="B1" s="180"/>
      <c r="C1" s="180"/>
      <c r="D1" s="180"/>
      <c r="E1" s="180"/>
      <c r="F1" s="180"/>
    </row>
    <row r="2" spans="1:7" ht="15.75">
      <c r="A2" s="181" t="s">
        <v>46</v>
      </c>
      <c r="B2" s="182"/>
      <c r="C2" s="182"/>
      <c r="D2" s="182"/>
      <c r="E2" s="182"/>
      <c r="F2" s="182"/>
      <c r="G2" s="7"/>
    </row>
    <row r="3" spans="1:7">
      <c r="A3" s="8"/>
      <c r="B3" s="9"/>
      <c r="C3" s="10"/>
      <c r="D3" s="11"/>
      <c r="E3" s="10"/>
      <c r="F3" s="10"/>
      <c r="G3" s="11"/>
    </row>
    <row r="4" spans="1:7">
      <c r="A4" s="11"/>
      <c r="B4" s="183" t="s">
        <v>47</v>
      </c>
      <c r="C4" s="184"/>
      <c r="D4" s="12"/>
      <c r="E4" s="183" t="s">
        <v>48</v>
      </c>
      <c r="F4" s="184"/>
      <c r="G4" s="11"/>
    </row>
    <row r="5" spans="1:7">
      <c r="A5" s="11"/>
      <c r="B5" s="13" t="s">
        <v>49</v>
      </c>
      <c r="C5" s="13" t="s">
        <v>50</v>
      </c>
      <c r="D5" s="13"/>
      <c r="E5" s="13" t="s">
        <v>51</v>
      </c>
      <c r="F5" s="13" t="s">
        <v>50</v>
      </c>
      <c r="G5" s="11"/>
    </row>
    <row r="6" spans="1:7">
      <c r="A6" s="11"/>
      <c r="B6" s="13">
        <v>2026</v>
      </c>
      <c r="C6" s="13">
        <v>2026</v>
      </c>
      <c r="D6" s="13"/>
      <c r="E6" s="14">
        <v>2026</v>
      </c>
      <c r="F6" s="14">
        <v>2026</v>
      </c>
      <c r="G6" s="11"/>
    </row>
    <row r="7" spans="1:7">
      <c r="A7" s="15" t="s">
        <v>52</v>
      </c>
      <c r="B7" s="73"/>
      <c r="C7" s="74"/>
      <c r="D7" s="75"/>
      <c r="E7" s="76"/>
      <c r="F7" s="76"/>
      <c r="G7" s="77"/>
    </row>
    <row r="8" spans="1:7">
      <c r="A8" s="19" t="s">
        <v>53</v>
      </c>
      <c r="B8" s="16"/>
      <c r="C8" s="99">
        <v>394</v>
      </c>
      <c r="D8" s="21"/>
      <c r="E8" s="20"/>
      <c r="F8" s="96">
        <v>340</v>
      </c>
      <c r="G8" s="77"/>
    </row>
    <row r="9" spans="1:7">
      <c r="A9" s="3" t="s">
        <v>54</v>
      </c>
      <c r="B9" s="41"/>
      <c r="C9" s="99">
        <v>45</v>
      </c>
      <c r="D9" s="21"/>
      <c r="E9" s="20"/>
      <c r="F9" s="96">
        <v>50</v>
      </c>
      <c r="G9" s="77"/>
    </row>
    <row r="10" spans="1:7">
      <c r="A10" s="19" t="s">
        <v>55</v>
      </c>
      <c r="B10" s="24"/>
      <c r="C10" s="100">
        <f>13760/1000</f>
        <v>13.76</v>
      </c>
      <c r="D10" s="22"/>
      <c r="E10" s="20"/>
      <c r="F10" s="96">
        <v>20</v>
      </c>
      <c r="G10" s="77"/>
    </row>
    <row r="11" spans="1:7">
      <c r="A11" s="3" t="s">
        <v>56</v>
      </c>
      <c r="B11" s="24"/>
      <c r="C11" s="100">
        <v>50</v>
      </c>
      <c r="D11" s="22"/>
      <c r="E11" s="21"/>
      <c r="F11" s="96">
        <v>47.1</v>
      </c>
      <c r="G11" s="77"/>
    </row>
    <row r="12" spans="1:7">
      <c r="A12" s="3" t="s">
        <v>57</v>
      </c>
      <c r="B12" s="24"/>
      <c r="C12" s="101">
        <v>1.75</v>
      </c>
      <c r="D12" s="22"/>
      <c r="E12" s="21"/>
      <c r="F12" s="96">
        <v>2</v>
      </c>
      <c r="G12" s="77"/>
    </row>
    <row r="13" spans="1:7" ht="15.75" thickBot="1">
      <c r="A13" s="23" t="s">
        <v>58</v>
      </c>
      <c r="B13" s="42"/>
      <c r="C13" s="43">
        <f>SUM(C8:C12)</f>
        <v>504.51</v>
      </c>
      <c r="D13" s="22"/>
      <c r="E13" s="43"/>
      <c r="F13" s="43">
        <f>SUM(F8:F12)</f>
        <v>459.1</v>
      </c>
      <c r="G13" s="77"/>
    </row>
    <row r="14" spans="1:7" ht="15.75" thickTop="1">
      <c r="A14" s="8"/>
      <c r="B14" s="24"/>
      <c r="C14" s="18"/>
      <c r="D14" s="25"/>
      <c r="E14" s="18"/>
      <c r="F14" s="18"/>
      <c r="G14" s="77"/>
    </row>
    <row r="15" spans="1:7">
      <c r="A15" s="26" t="s">
        <v>59</v>
      </c>
      <c r="B15" s="24"/>
      <c r="C15" s="18"/>
      <c r="D15" s="25"/>
      <c r="E15" s="18"/>
      <c r="F15" s="18"/>
      <c r="G15" s="77"/>
    </row>
    <row r="16" spans="1:7">
      <c r="A16" s="19" t="s">
        <v>60</v>
      </c>
      <c r="B16" s="92">
        <v>180</v>
      </c>
      <c r="C16" s="70">
        <f>B16*$F$24/$E$24</f>
        <v>3.3929299405047207E-2</v>
      </c>
      <c r="D16" s="27"/>
      <c r="E16" s="20" t="s">
        <v>61</v>
      </c>
      <c r="F16" s="20" t="s">
        <v>61</v>
      </c>
      <c r="G16" s="77"/>
    </row>
    <row r="17" spans="1:15">
      <c r="A17" s="19" t="s">
        <v>62</v>
      </c>
      <c r="B17" s="92">
        <v>84941</v>
      </c>
      <c r="C17" s="67">
        <f>B17*$F$24/$E$24</f>
        <v>16.01104789313397</v>
      </c>
      <c r="D17" s="27"/>
      <c r="E17" s="20" t="s">
        <v>61</v>
      </c>
      <c r="F17" s="20" t="s">
        <v>61</v>
      </c>
      <c r="G17" s="77"/>
    </row>
    <row r="18" spans="1:15">
      <c r="A18" s="23" t="s">
        <v>63</v>
      </c>
      <c r="B18" s="91">
        <f>SUM(B16:B17)</f>
        <v>85121</v>
      </c>
      <c r="C18" s="69">
        <f>B18*$F$24/$E$24</f>
        <v>16.044977192539019</v>
      </c>
      <c r="D18" s="24"/>
      <c r="E18" s="28">
        <v>58973.697004875037</v>
      </c>
      <c r="F18" s="69">
        <f>E18*B35</f>
        <v>11.116312348338562</v>
      </c>
      <c r="G18" s="77"/>
      <c r="H18" s="29"/>
      <c r="O18" s="29"/>
    </row>
    <row r="19" spans="1:15">
      <c r="A19" s="30"/>
      <c r="B19" s="88"/>
      <c r="C19" s="18"/>
      <c r="D19" s="25"/>
      <c r="E19" s="18"/>
      <c r="F19" s="18"/>
      <c r="G19" s="77"/>
    </row>
    <row r="20" spans="1:15">
      <c r="A20" s="26" t="s">
        <v>64</v>
      </c>
      <c r="B20" s="88"/>
      <c r="C20" s="18"/>
      <c r="D20" s="25"/>
      <c r="E20" s="18"/>
      <c r="F20" s="18"/>
      <c r="G20" s="77"/>
      <c r="O20" s="29"/>
    </row>
    <row r="21" spans="1:15">
      <c r="A21" s="19" t="s">
        <v>65</v>
      </c>
      <c r="B21" s="92">
        <v>223385</v>
      </c>
      <c r="C21" s="67">
        <f>B21*$F$24/$E$24</f>
        <v>42.10720304220262</v>
      </c>
      <c r="D21" s="27"/>
      <c r="E21" s="20" t="s">
        <v>61</v>
      </c>
      <c r="F21" s="20" t="s">
        <v>61</v>
      </c>
      <c r="G21" s="77"/>
    </row>
    <row r="22" spans="1:15">
      <c r="A22" s="23" t="s">
        <v>66</v>
      </c>
      <c r="B22" s="90">
        <f>B21</f>
        <v>223385</v>
      </c>
      <c r="C22" s="68">
        <f>B22*$F$24/$E$24</f>
        <v>42.10720304220262</v>
      </c>
      <c r="D22" s="24"/>
      <c r="E22" s="28">
        <v>241946.30299484509</v>
      </c>
      <c r="F22" s="69">
        <f>E22*B35</f>
        <v>45.605936412535385</v>
      </c>
      <c r="G22" s="77"/>
    </row>
    <row r="23" spans="1:15">
      <c r="A23" s="13"/>
      <c r="B23" s="87"/>
      <c r="C23" s="21"/>
      <c r="D23" s="17"/>
      <c r="E23" s="18"/>
      <c r="F23" s="18"/>
      <c r="G23" s="77"/>
    </row>
    <row r="24" spans="1:15" ht="15.75" thickBot="1">
      <c r="A24" s="26" t="s">
        <v>67</v>
      </c>
      <c r="B24" s="89">
        <f>B18+B22</f>
        <v>308506</v>
      </c>
      <c r="C24" s="40">
        <f>B24*$F$24/$E$24</f>
        <v>58.152180234741643</v>
      </c>
      <c r="D24" s="27"/>
      <c r="E24" s="97">
        <v>300919.99999971985</v>
      </c>
      <c r="F24" s="86">
        <f>B37</f>
        <v>56.722248760873896</v>
      </c>
      <c r="G24" s="77"/>
    </row>
    <row r="25" spans="1:15" ht="15.75" thickTop="1">
      <c r="A25" s="26" t="s">
        <v>68</v>
      </c>
      <c r="B25" s="93" t="s">
        <v>69</v>
      </c>
      <c r="C25" s="31"/>
      <c r="D25" s="27"/>
      <c r="E25" s="18"/>
      <c r="F25" s="18"/>
      <c r="G25" s="77"/>
      <c r="H25" s="32"/>
      <c r="I25" s="33"/>
      <c r="J25" s="34"/>
    </row>
    <row r="26" spans="1:15">
      <c r="A26" s="9"/>
      <c r="B26" s="94"/>
      <c r="C26" s="35"/>
      <c r="D26" s="79"/>
      <c r="E26" s="35"/>
      <c r="F26" s="35"/>
      <c r="G26" s="77"/>
    </row>
    <row r="27" spans="1:15">
      <c r="A27" s="61" t="s">
        <v>70</v>
      </c>
      <c r="B27" s="94"/>
      <c r="C27" s="35"/>
      <c r="D27" s="79"/>
      <c r="E27" s="35"/>
      <c r="F27" s="35"/>
      <c r="G27" s="77"/>
      <c r="K27" s="29"/>
      <c r="L27" s="29"/>
    </row>
    <row r="28" spans="1:15">
      <c r="A28" s="19" t="s">
        <v>71</v>
      </c>
      <c r="B28" s="92">
        <v>102248</v>
      </c>
      <c r="C28" s="70">
        <f>B28*B35</f>
        <v>19.273350030929262</v>
      </c>
      <c r="D28" s="79"/>
      <c r="E28" s="35"/>
      <c r="F28" s="35"/>
      <c r="G28" s="77"/>
    </row>
    <row r="29" spans="1:15">
      <c r="A29" s="9"/>
      <c r="B29" s="95"/>
      <c r="C29" s="78"/>
      <c r="D29" s="77"/>
      <c r="E29" s="78"/>
      <c r="F29" s="78"/>
      <c r="G29" s="77"/>
    </row>
    <row r="30" spans="1:15">
      <c r="A30" s="36" t="s">
        <v>72</v>
      </c>
      <c r="B30" s="37"/>
      <c r="C30" s="38"/>
      <c r="D30" s="39"/>
      <c r="E30" s="10"/>
      <c r="F30" s="10"/>
      <c r="G30" s="11"/>
    </row>
    <row r="31" spans="1:15" ht="26.1" customHeight="1">
      <c r="A31" s="179" t="s">
        <v>73</v>
      </c>
      <c r="B31" s="179"/>
      <c r="C31" s="179"/>
      <c r="D31" s="179"/>
      <c r="E31" s="179"/>
      <c r="F31" s="179"/>
      <c r="G31" s="179"/>
    </row>
    <row r="32" spans="1:15">
      <c r="A32" s="179" t="s">
        <v>74</v>
      </c>
      <c r="B32" s="179"/>
      <c r="C32" s="179"/>
      <c r="D32" s="179"/>
      <c r="E32" s="179"/>
      <c r="F32" s="179"/>
      <c r="G32" s="179"/>
    </row>
    <row r="33" spans="1:7">
      <c r="A33" s="178" t="s">
        <v>75</v>
      </c>
      <c r="B33" s="178"/>
      <c r="C33" s="178"/>
      <c r="D33" s="178"/>
      <c r="E33" s="178"/>
      <c r="F33" s="178"/>
      <c r="G33" s="178"/>
    </row>
    <row r="34" spans="1:7" ht="27.75" customHeight="1">
      <c r="A34" s="178" t="s">
        <v>76</v>
      </c>
      <c r="B34" s="178"/>
      <c r="C34" s="178"/>
      <c r="D34" s="178"/>
      <c r="E34" s="178"/>
      <c r="F34" s="178"/>
      <c r="G34" s="178"/>
    </row>
    <row r="35" spans="1:7" ht="24.75">
      <c r="A35" s="98" t="s">
        <v>77</v>
      </c>
      <c r="B35" s="162">
        <v>1.8849610780581784E-4</v>
      </c>
      <c r="C35" s="163"/>
      <c r="D35" s="164"/>
      <c r="E35" s="165"/>
      <c r="F35" s="165"/>
      <c r="G35" s="166"/>
    </row>
    <row r="36" spans="1:7" ht="24.75" thickBot="1">
      <c r="A36" s="161" t="s">
        <v>120</v>
      </c>
      <c r="B36" s="167">
        <f>E24</f>
        <v>300919.99999971985</v>
      </c>
      <c r="C36" s="168" t="s">
        <v>51</v>
      </c>
      <c r="D36" s="164"/>
      <c r="E36" s="165"/>
      <c r="F36" s="165"/>
      <c r="G36" s="166"/>
    </row>
    <row r="37" spans="1:7" ht="24">
      <c r="A37" s="161" t="s">
        <v>121</v>
      </c>
      <c r="B37" s="169">
        <f>B35*B36</f>
        <v>56.722248760873896</v>
      </c>
      <c r="C37" s="170" t="s">
        <v>50</v>
      </c>
      <c r="D37" s="171"/>
      <c r="E37" s="165"/>
      <c r="F37" s="165"/>
      <c r="G37" s="166"/>
    </row>
    <row r="38" spans="1:7" ht="24.75">
      <c r="A38" s="98" t="s">
        <v>122</v>
      </c>
      <c r="B38" s="172"/>
      <c r="C38" s="163"/>
      <c r="D38" s="166"/>
      <c r="E38" s="165"/>
      <c r="F38" s="165"/>
      <c r="G38" s="166"/>
    </row>
    <row r="39" spans="1:7" ht="24.75">
      <c r="A39" s="98" t="s">
        <v>123</v>
      </c>
      <c r="B39" s="173"/>
      <c r="C39" s="174"/>
      <c r="D39" s="175"/>
      <c r="E39" s="176"/>
      <c r="F39" s="176"/>
      <c r="G39" s="175"/>
    </row>
  </sheetData>
  <mergeCells count="8">
    <mergeCell ref="A34:G34"/>
    <mergeCell ref="A32:G32"/>
    <mergeCell ref="A33:G33"/>
    <mergeCell ref="A1:F1"/>
    <mergeCell ref="A2:F2"/>
    <mergeCell ref="B4:C4"/>
    <mergeCell ref="E4:F4"/>
    <mergeCell ref="A31:G31"/>
  </mergeCells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42DB-0510-4EED-A5AD-62EFC8FC2731}">
  <dimension ref="A1:Z36"/>
  <sheetViews>
    <sheetView zoomScaleNormal="100" workbookViewId="0">
      <pane xSplit="1" ySplit="4" topLeftCell="B5" activePane="bottomRight" state="frozen"/>
      <selection activeCell="EO45" sqref="EO45"/>
      <selection pane="topRight" activeCell="EO45" sqref="EO45"/>
      <selection pane="bottomLeft" activeCell="EO45" sqref="EO45"/>
      <selection pane="bottomRight" activeCell="EO45" sqref="EO45"/>
    </sheetView>
  </sheetViews>
  <sheetFormatPr defaultColWidth="9.140625" defaultRowHeight="12.75" outlineLevelCol="1"/>
  <cols>
    <col min="1" max="1" width="47.42578125" style="45" customWidth="1"/>
    <col min="2" max="2" width="13.5703125" style="45" customWidth="1" outlineLevel="1"/>
    <col min="3" max="3" width="12.5703125" style="45" customWidth="1" outlineLevel="1"/>
    <col min="4" max="4" width="13.28515625" style="45" bestFit="1" customWidth="1"/>
    <col min="5" max="7" width="12.140625" style="45" bestFit="1" customWidth="1"/>
    <col min="8" max="9" width="15.28515625" style="45" customWidth="1"/>
    <col min="10" max="10" width="15" style="45" bestFit="1" customWidth="1"/>
    <col min="11" max="11" width="1.7109375" style="45" customWidth="1"/>
    <col min="12" max="23" width="14" style="45" customWidth="1" outlineLevel="1"/>
    <col min="24" max="24" width="13.42578125" style="45" customWidth="1" outlineLevel="1"/>
    <col min="25" max="25" width="1.7109375" style="45" customWidth="1" outlineLevel="1"/>
    <col min="26" max="26" width="15.7109375" style="45" customWidth="1"/>
    <col min="27" max="16384" width="9.140625" style="45"/>
  </cols>
  <sheetData>
    <row r="1" spans="1:26">
      <c r="A1" s="44"/>
    </row>
    <row r="2" spans="1:26">
      <c r="A2" s="46" t="s">
        <v>78</v>
      </c>
      <c r="B2" s="46"/>
      <c r="H2" s="191" t="s">
        <v>79</v>
      </c>
      <c r="I2" s="191"/>
      <c r="J2" s="191"/>
    </row>
    <row r="3" spans="1:26">
      <c r="B3" s="47" t="s">
        <v>80</v>
      </c>
      <c r="C3" s="47" t="s">
        <v>81</v>
      </c>
      <c r="D3" s="47" t="s">
        <v>82</v>
      </c>
      <c r="E3" s="186" t="s">
        <v>83</v>
      </c>
      <c r="F3" s="186"/>
      <c r="G3" s="186"/>
      <c r="H3" s="64" t="s">
        <v>84</v>
      </c>
      <c r="I3" s="62" t="s">
        <v>85</v>
      </c>
      <c r="J3" s="71" t="s">
        <v>86</v>
      </c>
      <c r="X3" s="48" t="s">
        <v>87</v>
      </c>
      <c r="Z3" s="48" t="s">
        <v>88</v>
      </c>
    </row>
    <row r="4" spans="1:26">
      <c r="B4" s="49" t="s">
        <v>89</v>
      </c>
      <c r="C4" s="50" t="s">
        <v>90</v>
      </c>
      <c r="D4" s="49" t="s">
        <v>89</v>
      </c>
      <c r="E4" s="51">
        <v>45931</v>
      </c>
      <c r="F4" s="51">
        <v>45962</v>
      </c>
      <c r="G4" s="51">
        <v>45992</v>
      </c>
      <c r="H4" s="65" t="s">
        <v>91</v>
      </c>
      <c r="I4" s="63" t="s">
        <v>1</v>
      </c>
      <c r="J4" s="72" t="s">
        <v>1</v>
      </c>
      <c r="L4" s="51">
        <v>46023</v>
      </c>
      <c r="M4" s="51">
        <v>46054</v>
      </c>
      <c r="N4" s="51">
        <v>46082</v>
      </c>
      <c r="O4" s="51">
        <v>46113</v>
      </c>
      <c r="P4" s="51">
        <v>46143</v>
      </c>
      <c r="Q4" s="51">
        <v>46174</v>
      </c>
      <c r="R4" s="51">
        <v>46204</v>
      </c>
      <c r="S4" s="51">
        <v>46235</v>
      </c>
      <c r="T4" s="51">
        <v>46266</v>
      </c>
      <c r="U4" s="51">
        <v>46296</v>
      </c>
      <c r="V4" s="51">
        <v>46327</v>
      </c>
      <c r="W4" s="51">
        <v>46357</v>
      </c>
      <c r="X4" s="51" t="s">
        <v>92</v>
      </c>
      <c r="Z4" s="48" t="s">
        <v>1</v>
      </c>
    </row>
    <row r="5" spans="1:26">
      <c r="B5" s="83"/>
      <c r="C5" s="83"/>
      <c r="D5" s="83"/>
      <c r="E5" s="83"/>
      <c r="F5" s="83"/>
      <c r="G5" s="83"/>
      <c r="H5" s="52"/>
      <c r="I5" s="52"/>
      <c r="J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Z5" s="1"/>
    </row>
    <row r="6" spans="1:26">
      <c r="A6" s="46" t="s">
        <v>93</v>
      </c>
      <c r="B6" s="81"/>
      <c r="C6" s="81"/>
      <c r="D6" s="81"/>
      <c r="E6" s="81"/>
      <c r="F6" s="81"/>
      <c r="G6" s="81"/>
      <c r="Z6" s="1"/>
    </row>
    <row r="7" spans="1:26" ht="15">
      <c r="A7" s="3" t="s">
        <v>94</v>
      </c>
      <c r="B7" s="66">
        <v>8396486.2400000002</v>
      </c>
      <c r="C7" s="66">
        <v>445000</v>
      </c>
      <c r="D7" s="66">
        <f>SUM(B7:C7)</f>
        <v>8841486.2400000002</v>
      </c>
      <c r="E7" s="66">
        <f>1008042.845-100000</f>
        <v>908042.84499999997</v>
      </c>
      <c r="F7" s="66">
        <f>1285929.24-300000</f>
        <v>985929.24</v>
      </c>
      <c r="G7" s="66">
        <f>843769.44-300000</f>
        <v>543769.43999999994</v>
      </c>
      <c r="H7" s="53">
        <f t="shared" ref="H7:H12" si="0">SUM(D7:G7)</f>
        <v>11279227.765000001</v>
      </c>
      <c r="I7" s="54">
        <v>11000000</v>
      </c>
      <c r="J7" s="54">
        <v>11000000</v>
      </c>
      <c r="K7" s="55"/>
      <c r="L7" s="80">
        <f>+$Z$7/12</f>
        <v>1416666.6666666667</v>
      </c>
      <c r="M7" s="80">
        <f t="shared" ref="M7:W7" si="1">+$Z$7/12</f>
        <v>1416666.6666666667</v>
      </c>
      <c r="N7" s="80">
        <f t="shared" si="1"/>
        <v>1416666.6666666667</v>
      </c>
      <c r="O7" s="80">
        <f t="shared" si="1"/>
        <v>1416666.6666666667</v>
      </c>
      <c r="P7" s="80">
        <f t="shared" si="1"/>
        <v>1416666.6666666667</v>
      </c>
      <c r="Q7" s="80">
        <f t="shared" si="1"/>
        <v>1416666.6666666667</v>
      </c>
      <c r="R7" s="80">
        <f t="shared" si="1"/>
        <v>1416666.6666666667</v>
      </c>
      <c r="S7" s="80">
        <f t="shared" si="1"/>
        <v>1416666.6666666667</v>
      </c>
      <c r="T7" s="80">
        <f t="shared" si="1"/>
        <v>1416666.6666666667</v>
      </c>
      <c r="U7" s="80">
        <f>+$Z$7/12</f>
        <v>1416666.6666666667</v>
      </c>
      <c r="V7" s="80">
        <f>+$Z$7/12</f>
        <v>1416666.6666666667</v>
      </c>
      <c r="W7" s="80">
        <f t="shared" si="1"/>
        <v>1416666.6666666667</v>
      </c>
      <c r="X7" s="53">
        <f>SUM(L7:W7)</f>
        <v>16999999.999999996</v>
      </c>
      <c r="Y7" s="81"/>
      <c r="Z7" s="54">
        <v>17000000</v>
      </c>
    </row>
    <row r="8" spans="1:26" ht="15">
      <c r="A8" s="3" t="s">
        <v>54</v>
      </c>
      <c r="B8" s="66">
        <v>5485928.6699999999</v>
      </c>
      <c r="C8" s="66"/>
      <c r="D8" s="66">
        <f t="shared" ref="D8:D12" si="2">SUM(B8:C8)</f>
        <v>5485928.6699999999</v>
      </c>
      <c r="E8" s="66">
        <v>675000</v>
      </c>
      <c r="F8" s="66">
        <v>675000</v>
      </c>
      <c r="G8" s="66">
        <v>675000</v>
      </c>
      <c r="H8" s="53">
        <f t="shared" si="0"/>
        <v>7510928.6699999999</v>
      </c>
      <c r="I8" s="54">
        <v>8500000</v>
      </c>
      <c r="J8" s="54">
        <v>12500000</v>
      </c>
      <c r="K8" s="55"/>
      <c r="L8" s="80">
        <f>+$Z$8/12</f>
        <v>1250000</v>
      </c>
      <c r="M8" s="80">
        <f t="shared" ref="M8:W8" si="3">+$Z$8/12</f>
        <v>1250000</v>
      </c>
      <c r="N8" s="80">
        <f t="shared" si="3"/>
        <v>1250000</v>
      </c>
      <c r="O8" s="80">
        <f t="shared" si="3"/>
        <v>1250000</v>
      </c>
      <c r="P8" s="80">
        <f t="shared" si="3"/>
        <v>1250000</v>
      </c>
      <c r="Q8" s="80">
        <f t="shared" si="3"/>
        <v>1250000</v>
      </c>
      <c r="R8" s="80">
        <f t="shared" si="3"/>
        <v>1250000</v>
      </c>
      <c r="S8" s="80">
        <f t="shared" si="3"/>
        <v>1250000</v>
      </c>
      <c r="T8" s="80">
        <f t="shared" si="3"/>
        <v>1250000</v>
      </c>
      <c r="U8" s="80">
        <f t="shared" si="3"/>
        <v>1250000</v>
      </c>
      <c r="V8" s="80">
        <f t="shared" si="3"/>
        <v>1250000</v>
      </c>
      <c r="W8" s="80">
        <f t="shared" si="3"/>
        <v>1250000</v>
      </c>
      <c r="X8" s="53">
        <f t="shared" ref="X8:X12" si="4">SUM(L8:W8)</f>
        <v>15000000</v>
      </c>
      <c r="Y8" s="81"/>
      <c r="Z8" s="54">
        <v>15000000</v>
      </c>
    </row>
    <row r="9" spans="1:26" ht="15">
      <c r="A9" s="3" t="s">
        <v>57</v>
      </c>
      <c r="B9" s="66">
        <v>96672</v>
      </c>
      <c r="C9" s="66"/>
      <c r="D9" s="66">
        <f t="shared" si="2"/>
        <v>96672</v>
      </c>
      <c r="E9" s="66">
        <v>15000</v>
      </c>
      <c r="F9" s="66">
        <v>3000</v>
      </c>
      <c r="G9" s="66">
        <v>9000</v>
      </c>
      <c r="H9" s="53">
        <f t="shared" si="0"/>
        <v>123672</v>
      </c>
      <c r="I9" s="54">
        <v>265000</v>
      </c>
      <c r="J9" s="54">
        <v>265000</v>
      </c>
      <c r="K9" s="55"/>
      <c r="L9" s="80">
        <f>+$Z$9/12</f>
        <v>36666.666666666664</v>
      </c>
      <c r="M9" s="80">
        <f t="shared" ref="M9:W9" si="5">+$Z$9/12</f>
        <v>36666.666666666664</v>
      </c>
      <c r="N9" s="80">
        <f t="shared" si="5"/>
        <v>36666.666666666664</v>
      </c>
      <c r="O9" s="80">
        <f t="shared" si="5"/>
        <v>36666.666666666664</v>
      </c>
      <c r="P9" s="80">
        <f t="shared" si="5"/>
        <v>36666.666666666664</v>
      </c>
      <c r="Q9" s="80">
        <f t="shared" si="5"/>
        <v>36666.666666666664</v>
      </c>
      <c r="R9" s="80">
        <f t="shared" si="5"/>
        <v>36666.666666666664</v>
      </c>
      <c r="S9" s="80">
        <f t="shared" si="5"/>
        <v>36666.666666666664</v>
      </c>
      <c r="T9" s="80">
        <f t="shared" si="5"/>
        <v>36666.666666666664</v>
      </c>
      <c r="U9" s="80">
        <f t="shared" si="5"/>
        <v>36666.666666666664</v>
      </c>
      <c r="V9" s="80">
        <f t="shared" si="5"/>
        <v>36666.666666666664</v>
      </c>
      <c r="W9" s="80">
        <f t="shared" si="5"/>
        <v>36666.666666666664</v>
      </c>
      <c r="X9" s="53">
        <f t="shared" si="4"/>
        <v>440000.00000000006</v>
      </c>
      <c r="Y9" s="81"/>
      <c r="Z9" s="54">
        <v>440000</v>
      </c>
    </row>
    <row r="10" spans="1:26" ht="15">
      <c r="A10" s="3" t="s">
        <v>95</v>
      </c>
      <c r="B10" s="66">
        <v>50807.65</v>
      </c>
      <c r="C10" s="66"/>
      <c r="D10" s="66">
        <f t="shared" si="2"/>
        <v>50807.65</v>
      </c>
      <c r="E10" s="66">
        <f>($J10-$D10)/3</f>
        <v>66397.45</v>
      </c>
      <c r="F10" s="66">
        <f>($J10-$D10)/3</f>
        <v>66397.45</v>
      </c>
      <c r="G10" s="66">
        <f>($J10-$D10)/3</f>
        <v>66397.45</v>
      </c>
      <c r="H10" s="53">
        <f t="shared" si="0"/>
        <v>250000</v>
      </c>
      <c r="I10" s="54">
        <v>250000</v>
      </c>
      <c r="J10" s="54">
        <v>250000</v>
      </c>
      <c r="K10" s="55"/>
      <c r="L10" s="80">
        <f>+$Z$10/12</f>
        <v>20833.333333333332</v>
      </c>
      <c r="M10" s="80">
        <f t="shared" ref="M10:W10" si="6">+$Z$10/12</f>
        <v>20833.333333333332</v>
      </c>
      <c r="N10" s="80">
        <f t="shared" si="6"/>
        <v>20833.333333333332</v>
      </c>
      <c r="O10" s="80">
        <f t="shared" si="6"/>
        <v>20833.333333333332</v>
      </c>
      <c r="P10" s="80">
        <f t="shared" si="6"/>
        <v>20833.333333333332</v>
      </c>
      <c r="Q10" s="80">
        <f t="shared" si="6"/>
        <v>20833.333333333332</v>
      </c>
      <c r="R10" s="80">
        <f t="shared" si="6"/>
        <v>20833.333333333332</v>
      </c>
      <c r="S10" s="80">
        <f t="shared" si="6"/>
        <v>20833.333333333332</v>
      </c>
      <c r="T10" s="80">
        <f t="shared" si="6"/>
        <v>20833.333333333332</v>
      </c>
      <c r="U10" s="80">
        <f t="shared" si="6"/>
        <v>20833.333333333332</v>
      </c>
      <c r="V10" s="80">
        <f t="shared" si="6"/>
        <v>20833.333333333332</v>
      </c>
      <c r="W10" s="80">
        <f t="shared" si="6"/>
        <v>20833.333333333332</v>
      </c>
      <c r="X10" s="53">
        <f t="shared" si="4"/>
        <v>250000.00000000003</v>
      </c>
      <c r="Y10" s="81"/>
      <c r="Z10" s="54">
        <v>250000</v>
      </c>
    </row>
    <row r="11" spans="1:26" ht="15">
      <c r="A11" s="3" t="s">
        <v>96</v>
      </c>
      <c r="B11" s="66">
        <v>1604532.57</v>
      </c>
      <c r="C11" s="66"/>
      <c r="D11" s="66">
        <f t="shared" si="2"/>
        <v>1604532.57</v>
      </c>
      <c r="E11" s="66">
        <v>5000</v>
      </c>
      <c r="F11" s="66">
        <v>5000</v>
      </c>
      <c r="G11" s="66">
        <v>225000</v>
      </c>
      <c r="H11" s="53">
        <f t="shared" si="0"/>
        <v>1839532.57</v>
      </c>
      <c r="I11" s="54">
        <v>1700000</v>
      </c>
      <c r="J11" s="54">
        <v>1700000</v>
      </c>
      <c r="K11" s="55"/>
      <c r="L11" s="80">
        <f>+$Z$11/12</f>
        <v>158333.33333333334</v>
      </c>
      <c r="M11" s="80">
        <f t="shared" ref="M11:W11" si="7">+$Z$11/12</f>
        <v>158333.33333333334</v>
      </c>
      <c r="N11" s="80">
        <f t="shared" si="7"/>
        <v>158333.33333333334</v>
      </c>
      <c r="O11" s="80">
        <f t="shared" si="7"/>
        <v>158333.33333333334</v>
      </c>
      <c r="P11" s="80">
        <f t="shared" si="7"/>
        <v>158333.33333333334</v>
      </c>
      <c r="Q11" s="80">
        <f t="shared" si="7"/>
        <v>158333.33333333334</v>
      </c>
      <c r="R11" s="80">
        <f t="shared" si="7"/>
        <v>158333.33333333334</v>
      </c>
      <c r="S11" s="80">
        <f t="shared" si="7"/>
        <v>158333.33333333334</v>
      </c>
      <c r="T11" s="80">
        <f t="shared" si="7"/>
        <v>158333.33333333334</v>
      </c>
      <c r="U11" s="80">
        <f t="shared" si="7"/>
        <v>158333.33333333334</v>
      </c>
      <c r="V11" s="80">
        <f t="shared" si="7"/>
        <v>158333.33333333334</v>
      </c>
      <c r="W11" s="80">
        <f t="shared" si="7"/>
        <v>158333.33333333334</v>
      </c>
      <c r="X11" s="53">
        <f>SUM(L11:W11)</f>
        <v>1899999.9999999998</v>
      </c>
      <c r="Y11" s="81"/>
      <c r="Z11" s="54">
        <v>1900000</v>
      </c>
    </row>
    <row r="12" spans="1:26" ht="15">
      <c r="A12" s="3" t="s">
        <v>97</v>
      </c>
      <c r="B12" s="66">
        <v>20824070.359999999</v>
      </c>
      <c r="C12" s="66">
        <f>283348.62+63942.07</f>
        <v>347290.69</v>
      </c>
      <c r="D12" s="66">
        <f t="shared" si="2"/>
        <v>21171361.050000001</v>
      </c>
      <c r="E12" s="66">
        <v>1497862.33</v>
      </c>
      <c r="F12" s="66">
        <v>2297862.33</v>
      </c>
      <c r="G12" s="66">
        <v>2397862.33</v>
      </c>
      <c r="H12" s="53">
        <f t="shared" si="0"/>
        <v>27364948.039999999</v>
      </c>
      <c r="I12" s="54">
        <v>23500000</v>
      </c>
      <c r="J12" s="54">
        <v>25065000</v>
      </c>
      <c r="K12" s="55"/>
      <c r="L12" s="80">
        <f>+$Z$12/12</f>
        <v>2083333.3333333333</v>
      </c>
      <c r="M12" s="80">
        <f t="shared" ref="M12:W12" si="8">+$Z$12/12</f>
        <v>2083333.3333333333</v>
      </c>
      <c r="N12" s="80">
        <f t="shared" si="8"/>
        <v>2083333.3333333333</v>
      </c>
      <c r="O12" s="80">
        <f t="shared" si="8"/>
        <v>2083333.3333333333</v>
      </c>
      <c r="P12" s="80">
        <f t="shared" si="8"/>
        <v>2083333.3333333333</v>
      </c>
      <c r="Q12" s="80">
        <f t="shared" si="8"/>
        <v>2083333.3333333333</v>
      </c>
      <c r="R12" s="80">
        <f t="shared" si="8"/>
        <v>2083333.3333333333</v>
      </c>
      <c r="S12" s="80">
        <f t="shared" si="8"/>
        <v>2083333.3333333333</v>
      </c>
      <c r="T12" s="80">
        <f t="shared" si="8"/>
        <v>2083333.3333333333</v>
      </c>
      <c r="U12" s="80">
        <f t="shared" si="8"/>
        <v>2083333.3333333333</v>
      </c>
      <c r="V12" s="80">
        <f t="shared" si="8"/>
        <v>2083333.3333333333</v>
      </c>
      <c r="W12" s="80">
        <f t="shared" si="8"/>
        <v>2083333.3333333333</v>
      </c>
      <c r="X12" s="53">
        <f t="shared" si="4"/>
        <v>24999999.999999996</v>
      </c>
      <c r="Y12" s="81"/>
      <c r="Z12" s="54">
        <v>25000000</v>
      </c>
    </row>
    <row r="13" spans="1:26" ht="15">
      <c r="A13" s="48"/>
      <c r="B13" s="84">
        <f t="shared" ref="B13:J13" si="9">SUM(B7:B12)</f>
        <v>36458497.490000002</v>
      </c>
      <c r="C13" s="84">
        <f t="shared" si="9"/>
        <v>792290.69</v>
      </c>
      <c r="D13" s="84">
        <f t="shared" si="9"/>
        <v>37250788.18</v>
      </c>
      <c r="E13" s="84">
        <f t="shared" si="9"/>
        <v>3167302.625</v>
      </c>
      <c r="F13" s="84">
        <f t="shared" si="9"/>
        <v>4033189.02</v>
      </c>
      <c r="G13" s="84">
        <f t="shared" si="9"/>
        <v>3917029.2199999997</v>
      </c>
      <c r="H13" s="56">
        <f t="shared" si="9"/>
        <v>48368309.045000002</v>
      </c>
      <c r="I13" s="56">
        <f t="shared" ref="I13" si="10">SUM(I7:I12)</f>
        <v>45215000</v>
      </c>
      <c r="J13" s="56">
        <f t="shared" si="9"/>
        <v>50780000</v>
      </c>
      <c r="K13" s="55"/>
      <c r="L13" s="82">
        <f t="shared" ref="L13:X13" si="11">SUM(L7:L12)</f>
        <v>4965833.333333334</v>
      </c>
      <c r="M13" s="82">
        <f t="shared" si="11"/>
        <v>4965833.333333334</v>
      </c>
      <c r="N13" s="82">
        <f t="shared" si="11"/>
        <v>4965833.333333334</v>
      </c>
      <c r="O13" s="82">
        <f t="shared" si="11"/>
        <v>4965833.333333334</v>
      </c>
      <c r="P13" s="82">
        <f t="shared" si="11"/>
        <v>4965833.333333334</v>
      </c>
      <c r="Q13" s="82">
        <f t="shared" si="11"/>
        <v>4965833.333333334</v>
      </c>
      <c r="R13" s="82">
        <f t="shared" si="11"/>
        <v>4965833.333333334</v>
      </c>
      <c r="S13" s="82">
        <f t="shared" si="11"/>
        <v>4965833.333333334</v>
      </c>
      <c r="T13" s="82">
        <f t="shared" si="11"/>
        <v>4965833.333333334</v>
      </c>
      <c r="U13" s="82">
        <f t="shared" si="11"/>
        <v>4965833.333333334</v>
      </c>
      <c r="V13" s="82">
        <f t="shared" si="11"/>
        <v>4965833.333333334</v>
      </c>
      <c r="W13" s="82">
        <f t="shared" si="11"/>
        <v>4965833.333333334</v>
      </c>
      <c r="X13" s="56">
        <f t="shared" si="11"/>
        <v>59589999.999999985</v>
      </c>
      <c r="Y13" s="81"/>
      <c r="Z13" s="56">
        <f>SUM(Z7:Z12)</f>
        <v>59590000</v>
      </c>
    </row>
    <row r="14" spans="1:26" ht="15">
      <c r="B14" s="66"/>
      <c r="C14" s="66"/>
      <c r="D14" s="66"/>
      <c r="E14" s="66"/>
      <c r="F14" s="66"/>
      <c r="G14" s="66"/>
      <c r="H14" s="54"/>
      <c r="I14" s="54"/>
      <c r="J14" s="54"/>
      <c r="K14" s="55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54"/>
      <c r="Y14" s="81"/>
      <c r="Z14" s="54"/>
    </row>
    <row r="15" spans="1:26" ht="15">
      <c r="A15" s="46" t="s">
        <v>98</v>
      </c>
      <c r="B15" s="66"/>
      <c r="C15" s="66"/>
      <c r="D15" s="66"/>
      <c r="E15" s="66"/>
      <c r="F15" s="66"/>
      <c r="G15" s="66"/>
      <c r="H15" s="54"/>
      <c r="I15" s="54"/>
      <c r="J15" s="54"/>
      <c r="K15" s="55"/>
      <c r="L15" s="80" t="s">
        <v>99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54"/>
      <c r="Y15" s="81"/>
      <c r="Z15" s="54"/>
    </row>
    <row r="16" spans="1:26" ht="15">
      <c r="A16" s="3" t="s">
        <v>100</v>
      </c>
      <c r="B16" s="66">
        <f>8556606.96+8464987.932</f>
        <v>17021594.892000001</v>
      </c>
      <c r="C16" s="66">
        <f>(652829.16+1359602.89+600+282668.85)*0.6</f>
        <v>1377420.5399999998</v>
      </c>
      <c r="D16" s="66">
        <f>SUM(B16:C16)</f>
        <v>18399015.432</v>
      </c>
      <c r="E16" s="190">
        <v>2497345.33</v>
      </c>
      <c r="F16" s="190">
        <v>3545346.33</v>
      </c>
      <c r="G16" s="190">
        <v>3545347.33</v>
      </c>
      <c r="H16" s="189">
        <f>SUM(D16:G17)</f>
        <v>36449578.719999999</v>
      </c>
      <c r="I16" s="192">
        <v>45000000</v>
      </c>
      <c r="J16" s="192">
        <v>42500000</v>
      </c>
      <c r="K16" s="55"/>
      <c r="L16" s="185">
        <f>$Z$16/12</f>
        <v>3541666.6666666665</v>
      </c>
      <c r="M16" s="185">
        <f t="shared" ref="M16:W16" si="12">$Z$16/12</f>
        <v>3541666.6666666665</v>
      </c>
      <c r="N16" s="185">
        <f t="shared" si="12"/>
        <v>3541666.6666666665</v>
      </c>
      <c r="O16" s="185">
        <f t="shared" si="12"/>
        <v>3541666.6666666665</v>
      </c>
      <c r="P16" s="185">
        <f t="shared" si="12"/>
        <v>3541666.6666666665</v>
      </c>
      <c r="Q16" s="185">
        <f t="shared" si="12"/>
        <v>3541666.6666666665</v>
      </c>
      <c r="R16" s="185">
        <f t="shared" si="12"/>
        <v>3541666.6666666665</v>
      </c>
      <c r="S16" s="185">
        <f t="shared" si="12"/>
        <v>3541666.6666666665</v>
      </c>
      <c r="T16" s="185">
        <f t="shared" si="12"/>
        <v>3541666.6666666665</v>
      </c>
      <c r="U16" s="185">
        <f t="shared" si="12"/>
        <v>3541666.6666666665</v>
      </c>
      <c r="V16" s="185">
        <f t="shared" si="12"/>
        <v>3541666.6666666665</v>
      </c>
      <c r="W16" s="185">
        <f t="shared" si="12"/>
        <v>3541666.6666666665</v>
      </c>
      <c r="X16" s="189">
        <f>SUM(L16:W16)</f>
        <v>42500000</v>
      </c>
      <c r="Y16" s="187"/>
      <c r="Z16" s="188">
        <v>42500000</v>
      </c>
    </row>
    <row r="17" spans="1:26" ht="15">
      <c r="A17" s="3" t="s">
        <v>101</v>
      </c>
      <c r="B17" s="66">
        <f>1900918.65+5643325.288</f>
        <v>7544243.9379999992</v>
      </c>
      <c r="C17" s="66">
        <f>(652829.16+1359602.89+600+282668.85)*0.4</f>
        <v>918280.36</v>
      </c>
      <c r="D17" s="66">
        <f t="shared" ref="D17:D19" si="13">SUM(B17:C17)</f>
        <v>8462524.2979999986</v>
      </c>
      <c r="E17" s="190"/>
      <c r="F17" s="190"/>
      <c r="G17" s="190"/>
      <c r="H17" s="189"/>
      <c r="I17" s="192"/>
      <c r="J17" s="192"/>
      <c r="K17" s="5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9"/>
      <c r="Y17" s="187"/>
      <c r="Z17" s="188"/>
    </row>
    <row r="18" spans="1:26" ht="15">
      <c r="A18" s="3" t="s">
        <v>102</v>
      </c>
      <c r="B18" s="66">
        <v>6141.71</v>
      </c>
      <c r="C18" s="66"/>
      <c r="D18" s="66">
        <f t="shared" si="13"/>
        <v>6141.71</v>
      </c>
      <c r="E18" s="66">
        <v>2000</v>
      </c>
      <c r="F18" s="66">
        <v>90000</v>
      </c>
      <c r="G18" s="66">
        <v>2000</v>
      </c>
      <c r="H18" s="53">
        <f>SUM(D18:G18)</f>
        <v>100141.71</v>
      </c>
      <c r="I18" s="54">
        <v>500000</v>
      </c>
      <c r="J18" s="54">
        <v>500000</v>
      </c>
      <c r="K18" s="55"/>
      <c r="L18" s="80">
        <f>$Z$18/12</f>
        <v>41666.666666666664</v>
      </c>
      <c r="M18" s="80">
        <f t="shared" ref="M18:W18" si="14">$Z$18/12</f>
        <v>41666.666666666664</v>
      </c>
      <c r="N18" s="80">
        <f t="shared" si="14"/>
        <v>41666.666666666664</v>
      </c>
      <c r="O18" s="80">
        <f t="shared" si="14"/>
        <v>41666.666666666664</v>
      </c>
      <c r="P18" s="80">
        <f t="shared" si="14"/>
        <v>41666.666666666664</v>
      </c>
      <c r="Q18" s="80">
        <f t="shared" si="14"/>
        <v>41666.666666666664</v>
      </c>
      <c r="R18" s="80">
        <f t="shared" si="14"/>
        <v>41666.666666666664</v>
      </c>
      <c r="S18" s="80">
        <f t="shared" si="14"/>
        <v>41666.666666666664</v>
      </c>
      <c r="T18" s="80">
        <f t="shared" si="14"/>
        <v>41666.666666666664</v>
      </c>
      <c r="U18" s="80">
        <f t="shared" si="14"/>
        <v>41666.666666666664</v>
      </c>
      <c r="V18" s="80">
        <f t="shared" si="14"/>
        <v>41666.666666666664</v>
      </c>
      <c r="W18" s="80">
        <f t="shared" si="14"/>
        <v>41666.666666666664</v>
      </c>
      <c r="X18" s="53">
        <f>SUM(L18:W18)</f>
        <v>500000.00000000006</v>
      </c>
      <c r="Y18" s="81"/>
      <c r="Z18" s="54">
        <v>500000</v>
      </c>
    </row>
    <row r="19" spans="1:26" ht="15">
      <c r="A19" s="85" t="s">
        <v>56</v>
      </c>
      <c r="B19" s="66">
        <v>1650667.36</v>
      </c>
      <c r="C19" s="66"/>
      <c r="D19" s="66">
        <f t="shared" si="13"/>
        <v>1650667.36</v>
      </c>
      <c r="E19" s="66">
        <v>92000</v>
      </c>
      <c r="F19" s="66">
        <v>34000</v>
      </c>
      <c r="G19" s="66">
        <v>600000</v>
      </c>
      <c r="H19" s="53">
        <f>SUM(D19:G19)</f>
        <v>2376667.3600000003</v>
      </c>
      <c r="I19" s="54">
        <v>3500000</v>
      </c>
      <c r="J19" s="54">
        <v>2600000</v>
      </c>
      <c r="K19" s="55"/>
      <c r="L19" s="80">
        <f>$Z$19/12</f>
        <v>416666.66666666669</v>
      </c>
      <c r="M19" s="80">
        <f t="shared" ref="M19:W19" si="15">$Z$19/12</f>
        <v>416666.66666666669</v>
      </c>
      <c r="N19" s="80">
        <f t="shared" si="15"/>
        <v>416666.66666666669</v>
      </c>
      <c r="O19" s="80">
        <f t="shared" si="15"/>
        <v>416666.66666666669</v>
      </c>
      <c r="P19" s="80">
        <f t="shared" si="15"/>
        <v>416666.66666666669</v>
      </c>
      <c r="Q19" s="80">
        <f t="shared" si="15"/>
        <v>416666.66666666669</v>
      </c>
      <c r="R19" s="80">
        <f t="shared" si="15"/>
        <v>416666.66666666669</v>
      </c>
      <c r="S19" s="80">
        <f t="shared" si="15"/>
        <v>416666.66666666669</v>
      </c>
      <c r="T19" s="80">
        <f t="shared" si="15"/>
        <v>416666.66666666669</v>
      </c>
      <c r="U19" s="80">
        <f t="shared" si="15"/>
        <v>416666.66666666669</v>
      </c>
      <c r="V19" s="80">
        <f t="shared" si="15"/>
        <v>416666.66666666669</v>
      </c>
      <c r="W19" s="80">
        <f t="shared" si="15"/>
        <v>416666.66666666669</v>
      </c>
      <c r="X19" s="53">
        <f>SUM(L19:W19)</f>
        <v>5000000</v>
      </c>
      <c r="Y19" s="81"/>
      <c r="Z19" s="54">
        <v>5000000</v>
      </c>
    </row>
    <row r="20" spans="1:26" ht="15">
      <c r="A20" s="48"/>
      <c r="B20" s="84">
        <f>SUM(B16:B19)</f>
        <v>26222647.899999999</v>
      </c>
      <c r="C20" s="84">
        <f t="shared" ref="C20:G20" si="16">SUM(C16:C19)</f>
        <v>2295700.9</v>
      </c>
      <c r="D20" s="84">
        <f t="shared" si="16"/>
        <v>28518348.799999997</v>
      </c>
      <c r="E20" s="84">
        <f t="shared" si="16"/>
        <v>2591345.33</v>
      </c>
      <c r="F20" s="84">
        <f t="shared" si="16"/>
        <v>3669346.33</v>
      </c>
      <c r="G20" s="84">
        <f t="shared" si="16"/>
        <v>4147347.33</v>
      </c>
      <c r="H20" s="56">
        <f>SUM(H16:H19)</f>
        <v>38926387.789999999</v>
      </c>
      <c r="I20" s="56">
        <f>SUM(I16:I19)</f>
        <v>49000000</v>
      </c>
      <c r="J20" s="56">
        <f>SUM(J16:J19)</f>
        <v>45600000</v>
      </c>
      <c r="K20" s="55"/>
      <c r="L20" s="82">
        <f>SUM(L16:L19)</f>
        <v>3999999.9999999995</v>
      </c>
      <c r="M20" s="82">
        <f t="shared" ref="M20:W20" si="17">SUM(M16:M19)</f>
        <v>3999999.9999999995</v>
      </c>
      <c r="N20" s="82">
        <f t="shared" si="17"/>
        <v>3999999.9999999995</v>
      </c>
      <c r="O20" s="82">
        <f t="shared" si="17"/>
        <v>3999999.9999999995</v>
      </c>
      <c r="P20" s="82">
        <f t="shared" si="17"/>
        <v>3999999.9999999995</v>
      </c>
      <c r="Q20" s="82">
        <f t="shared" si="17"/>
        <v>3999999.9999999995</v>
      </c>
      <c r="R20" s="82">
        <f t="shared" si="17"/>
        <v>3999999.9999999995</v>
      </c>
      <c r="S20" s="82">
        <f t="shared" si="17"/>
        <v>3999999.9999999995</v>
      </c>
      <c r="T20" s="82">
        <f t="shared" si="17"/>
        <v>3999999.9999999995</v>
      </c>
      <c r="U20" s="82">
        <f t="shared" si="17"/>
        <v>3999999.9999999995</v>
      </c>
      <c r="V20" s="82">
        <f t="shared" si="17"/>
        <v>3999999.9999999995</v>
      </c>
      <c r="W20" s="82">
        <f t="shared" si="17"/>
        <v>3999999.9999999995</v>
      </c>
      <c r="X20" s="56">
        <f>SUM(X16:X19)</f>
        <v>48000000</v>
      </c>
      <c r="Y20" s="81"/>
      <c r="Z20" s="56">
        <f>SUM(Z16:Z19)</f>
        <v>48000000</v>
      </c>
    </row>
    <row r="21" spans="1:26" ht="15">
      <c r="A21" s="48"/>
      <c r="B21" s="66"/>
      <c r="C21" s="66"/>
      <c r="D21" s="66"/>
      <c r="E21" s="66"/>
      <c r="F21" s="66"/>
      <c r="G21" s="66"/>
      <c r="H21" s="53"/>
      <c r="I21" s="53"/>
      <c r="J21" s="53"/>
      <c r="K21" s="55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53"/>
      <c r="Y21" s="81"/>
      <c r="Z21" s="54"/>
    </row>
    <row r="22" spans="1:26" ht="15">
      <c r="A22" s="3" t="s">
        <v>103</v>
      </c>
      <c r="B22" s="66">
        <v>554886.43999999994</v>
      </c>
      <c r="C22" s="66"/>
      <c r="D22" s="66">
        <f t="shared" ref="D22:D26" si="18">SUM(B22:C22)</f>
        <v>554886.43999999994</v>
      </c>
      <c r="E22" s="66">
        <f t="shared" ref="E22:G26" si="19">($J22-$D22)/3</f>
        <v>348371.1866666667</v>
      </c>
      <c r="F22" s="66">
        <f t="shared" si="19"/>
        <v>348371.1866666667</v>
      </c>
      <c r="G22" s="66">
        <f t="shared" si="19"/>
        <v>348371.1866666667</v>
      </c>
      <c r="H22" s="53">
        <f>SUM(D22:G22)</f>
        <v>1600000.0000000002</v>
      </c>
      <c r="I22" s="54">
        <v>1600000</v>
      </c>
      <c r="J22" s="54">
        <v>1600000</v>
      </c>
      <c r="K22" s="55"/>
      <c r="L22" s="80">
        <f>+$Z$22/12</f>
        <v>133333.33333333334</v>
      </c>
      <c r="M22" s="80">
        <f t="shared" ref="M22:W22" si="20">+$Z$22/12</f>
        <v>133333.33333333334</v>
      </c>
      <c r="N22" s="80">
        <f t="shared" si="20"/>
        <v>133333.33333333334</v>
      </c>
      <c r="O22" s="80">
        <f t="shared" si="20"/>
        <v>133333.33333333334</v>
      </c>
      <c r="P22" s="80">
        <f t="shared" si="20"/>
        <v>133333.33333333334</v>
      </c>
      <c r="Q22" s="80">
        <f t="shared" si="20"/>
        <v>133333.33333333334</v>
      </c>
      <c r="R22" s="80">
        <f t="shared" si="20"/>
        <v>133333.33333333334</v>
      </c>
      <c r="S22" s="80">
        <f t="shared" si="20"/>
        <v>133333.33333333334</v>
      </c>
      <c r="T22" s="80">
        <f t="shared" si="20"/>
        <v>133333.33333333334</v>
      </c>
      <c r="U22" s="80">
        <f t="shared" si="20"/>
        <v>133333.33333333334</v>
      </c>
      <c r="V22" s="80">
        <f t="shared" si="20"/>
        <v>133333.33333333334</v>
      </c>
      <c r="W22" s="80">
        <f t="shared" si="20"/>
        <v>133333.33333333334</v>
      </c>
      <c r="X22" s="53">
        <f>SUM(L22:W22)</f>
        <v>1599999.9999999998</v>
      </c>
      <c r="Y22" s="81"/>
      <c r="Z22" s="54">
        <v>1600000</v>
      </c>
    </row>
    <row r="23" spans="1:26" ht="15">
      <c r="A23" s="3" t="s">
        <v>104</v>
      </c>
      <c r="B23" s="66">
        <v>99356.46</v>
      </c>
      <c r="C23" s="66"/>
      <c r="D23" s="66">
        <f t="shared" si="18"/>
        <v>99356.46</v>
      </c>
      <c r="E23" s="66">
        <v>3300</v>
      </c>
      <c r="F23" s="66">
        <v>3300</v>
      </c>
      <c r="G23" s="66">
        <v>3300</v>
      </c>
      <c r="H23" s="53">
        <f>SUM(D23:G23)</f>
        <v>109256.46</v>
      </c>
      <c r="I23" s="54">
        <v>250000</v>
      </c>
      <c r="J23" s="54">
        <v>250000</v>
      </c>
      <c r="K23" s="55"/>
      <c r="L23" s="80">
        <f>$Z$23/12</f>
        <v>20833.333333333332</v>
      </c>
      <c r="M23" s="80">
        <f t="shared" ref="M23:W23" si="21">$Z$23/12</f>
        <v>20833.333333333332</v>
      </c>
      <c r="N23" s="80">
        <f t="shared" si="21"/>
        <v>20833.333333333332</v>
      </c>
      <c r="O23" s="80">
        <f t="shared" si="21"/>
        <v>20833.333333333332</v>
      </c>
      <c r="P23" s="80">
        <f t="shared" si="21"/>
        <v>20833.333333333332</v>
      </c>
      <c r="Q23" s="80">
        <f t="shared" si="21"/>
        <v>20833.333333333332</v>
      </c>
      <c r="R23" s="80">
        <f t="shared" si="21"/>
        <v>20833.333333333332</v>
      </c>
      <c r="S23" s="80">
        <f t="shared" si="21"/>
        <v>20833.333333333332</v>
      </c>
      <c r="T23" s="80">
        <f t="shared" si="21"/>
        <v>20833.333333333332</v>
      </c>
      <c r="U23" s="80">
        <f t="shared" si="21"/>
        <v>20833.333333333332</v>
      </c>
      <c r="V23" s="80">
        <f t="shared" si="21"/>
        <v>20833.333333333332</v>
      </c>
      <c r="W23" s="80">
        <f t="shared" si="21"/>
        <v>20833.333333333332</v>
      </c>
      <c r="X23" s="53">
        <f>SUM(L23:W23)</f>
        <v>250000.00000000003</v>
      </c>
      <c r="Y23" s="81"/>
      <c r="Z23" s="54">
        <v>250000</v>
      </c>
    </row>
    <row r="24" spans="1:26" ht="15">
      <c r="A24" s="3" t="s">
        <v>105</v>
      </c>
      <c r="B24" s="66">
        <v>155916.73000000001</v>
      </c>
      <c r="C24" s="66"/>
      <c r="D24" s="66">
        <f t="shared" si="18"/>
        <v>155916.73000000001</v>
      </c>
      <c r="E24" s="66">
        <f t="shared" si="19"/>
        <v>118226.75666666667</v>
      </c>
      <c r="F24" s="66">
        <f t="shared" si="19"/>
        <v>118226.75666666667</v>
      </c>
      <c r="G24" s="66">
        <f t="shared" si="19"/>
        <v>118226.75666666667</v>
      </c>
      <c r="H24" s="53">
        <f>SUM(D24:G24)</f>
        <v>510597</v>
      </c>
      <c r="I24" s="54">
        <v>510597</v>
      </c>
      <c r="J24" s="54">
        <v>510597</v>
      </c>
      <c r="K24" s="55"/>
      <c r="L24" s="80">
        <f>+$Z$24/12</f>
        <v>42549.75</v>
      </c>
      <c r="M24" s="80">
        <f t="shared" ref="M24:W24" si="22">+$Z$24/12</f>
        <v>42549.75</v>
      </c>
      <c r="N24" s="80">
        <f t="shared" si="22"/>
        <v>42549.75</v>
      </c>
      <c r="O24" s="80">
        <f t="shared" si="22"/>
        <v>42549.75</v>
      </c>
      <c r="P24" s="80">
        <f t="shared" si="22"/>
        <v>42549.75</v>
      </c>
      <c r="Q24" s="80">
        <f t="shared" si="22"/>
        <v>42549.75</v>
      </c>
      <c r="R24" s="80">
        <f t="shared" si="22"/>
        <v>42549.75</v>
      </c>
      <c r="S24" s="80">
        <f t="shared" si="22"/>
        <v>42549.75</v>
      </c>
      <c r="T24" s="80">
        <f t="shared" si="22"/>
        <v>42549.75</v>
      </c>
      <c r="U24" s="80">
        <f t="shared" si="22"/>
        <v>42549.75</v>
      </c>
      <c r="V24" s="80">
        <f t="shared" si="22"/>
        <v>42549.75</v>
      </c>
      <c r="W24" s="80">
        <f t="shared" si="22"/>
        <v>42549.75</v>
      </c>
      <c r="X24" s="53">
        <f>SUM(L24:W24)</f>
        <v>510597</v>
      </c>
      <c r="Y24" s="81"/>
      <c r="Z24" s="54">
        <v>510597</v>
      </c>
    </row>
    <row r="25" spans="1:26" ht="15">
      <c r="A25" s="3" t="s">
        <v>106</v>
      </c>
      <c r="B25" s="66">
        <v>96456.58</v>
      </c>
      <c r="C25" s="66">
        <f>9520+25914.3</f>
        <v>35434.300000000003</v>
      </c>
      <c r="D25" s="66">
        <f t="shared" si="18"/>
        <v>131890.88</v>
      </c>
      <c r="E25" s="66">
        <f t="shared" si="19"/>
        <v>-6936.9600000000019</v>
      </c>
      <c r="F25" s="66">
        <f t="shared" si="19"/>
        <v>-6936.9600000000019</v>
      </c>
      <c r="G25" s="66">
        <f t="shared" si="19"/>
        <v>-6936.9600000000019</v>
      </c>
      <c r="H25" s="53">
        <f>SUM(D25:G25)</f>
        <v>111079.99999999999</v>
      </c>
      <c r="I25" s="54">
        <v>111080</v>
      </c>
      <c r="J25" s="54">
        <v>111080</v>
      </c>
      <c r="K25" s="55"/>
      <c r="L25" s="80">
        <f>+$Z$25/12</f>
        <v>9256.6666666666661</v>
      </c>
      <c r="M25" s="80">
        <f t="shared" ref="M25:W25" si="23">+$Z$25/12</f>
        <v>9256.6666666666661</v>
      </c>
      <c r="N25" s="80">
        <f t="shared" si="23"/>
        <v>9256.6666666666661</v>
      </c>
      <c r="O25" s="80">
        <f t="shared" si="23"/>
        <v>9256.6666666666661</v>
      </c>
      <c r="P25" s="80">
        <f t="shared" si="23"/>
        <v>9256.6666666666661</v>
      </c>
      <c r="Q25" s="80">
        <f t="shared" si="23"/>
        <v>9256.6666666666661</v>
      </c>
      <c r="R25" s="80">
        <f t="shared" si="23"/>
        <v>9256.6666666666661</v>
      </c>
      <c r="S25" s="80">
        <f t="shared" si="23"/>
        <v>9256.6666666666661</v>
      </c>
      <c r="T25" s="80">
        <f t="shared" si="23"/>
        <v>9256.6666666666661</v>
      </c>
      <c r="U25" s="80">
        <f t="shared" si="23"/>
        <v>9256.6666666666661</v>
      </c>
      <c r="V25" s="80">
        <f t="shared" si="23"/>
        <v>9256.6666666666661</v>
      </c>
      <c r="W25" s="80">
        <f t="shared" si="23"/>
        <v>9256.6666666666661</v>
      </c>
      <c r="X25" s="53">
        <f>SUM(L25:W25)</f>
        <v>111080.00000000001</v>
      </c>
      <c r="Y25" s="81"/>
      <c r="Z25" s="54">
        <v>111080</v>
      </c>
    </row>
    <row r="26" spans="1:26" ht="15">
      <c r="A26" s="3" t="s">
        <v>107</v>
      </c>
      <c r="B26" s="66">
        <v>59372.480000000003</v>
      </c>
      <c r="C26" s="66">
        <v>11537.01</v>
      </c>
      <c r="D26" s="66">
        <f t="shared" si="18"/>
        <v>70909.490000000005</v>
      </c>
      <c r="E26" s="66">
        <f t="shared" si="19"/>
        <v>2196.8366666666648</v>
      </c>
      <c r="F26" s="66">
        <f t="shared" si="19"/>
        <v>2196.8366666666648</v>
      </c>
      <c r="G26" s="66">
        <f t="shared" si="19"/>
        <v>2196.8366666666648</v>
      </c>
      <c r="H26" s="53">
        <f>SUM(D26:G26)</f>
        <v>77500.000000000015</v>
      </c>
      <c r="I26" s="54">
        <v>77500</v>
      </c>
      <c r="J26" s="54">
        <v>77500</v>
      </c>
      <c r="K26" s="55"/>
      <c r="L26" s="80">
        <f>+$Z$26/12</f>
        <v>6458.333333333333</v>
      </c>
      <c r="M26" s="80">
        <f t="shared" ref="M26:W26" si="24">+$Z$26/12</f>
        <v>6458.333333333333</v>
      </c>
      <c r="N26" s="80">
        <f t="shared" si="24"/>
        <v>6458.333333333333</v>
      </c>
      <c r="O26" s="80">
        <f t="shared" si="24"/>
        <v>6458.333333333333</v>
      </c>
      <c r="P26" s="80">
        <f t="shared" si="24"/>
        <v>6458.333333333333</v>
      </c>
      <c r="Q26" s="80">
        <f t="shared" si="24"/>
        <v>6458.333333333333</v>
      </c>
      <c r="R26" s="80">
        <f t="shared" si="24"/>
        <v>6458.333333333333</v>
      </c>
      <c r="S26" s="80">
        <f t="shared" si="24"/>
        <v>6458.333333333333</v>
      </c>
      <c r="T26" s="80">
        <f t="shared" si="24"/>
        <v>6458.333333333333</v>
      </c>
      <c r="U26" s="80">
        <f t="shared" si="24"/>
        <v>6458.333333333333</v>
      </c>
      <c r="V26" s="80">
        <f t="shared" si="24"/>
        <v>6458.333333333333</v>
      </c>
      <c r="W26" s="80">
        <f t="shared" si="24"/>
        <v>6458.333333333333</v>
      </c>
      <c r="X26" s="53">
        <f>SUM(L26:W26)</f>
        <v>77500</v>
      </c>
      <c r="Y26" s="81"/>
      <c r="Z26" s="54">
        <v>77500</v>
      </c>
    </row>
    <row r="27" spans="1:26" ht="15">
      <c r="B27" s="66"/>
      <c r="C27" s="66"/>
      <c r="D27" s="66"/>
      <c r="E27" s="66"/>
      <c r="F27" s="66"/>
      <c r="G27" s="66"/>
      <c r="H27" s="54"/>
      <c r="I27" s="54"/>
      <c r="J27" s="54"/>
      <c r="K27" s="55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54"/>
      <c r="Y27" s="81"/>
      <c r="Z27" s="54"/>
    </row>
    <row r="28" spans="1:26">
      <c r="A28" s="57" t="s">
        <v>108</v>
      </c>
      <c r="B28" s="58">
        <f>+B13+B20+SUM(B22:B26)</f>
        <v>63647134.079999998</v>
      </c>
      <c r="C28" s="58">
        <f>+C13+C20+SUM(C22:C26)</f>
        <v>3134962.9</v>
      </c>
      <c r="D28" s="58">
        <f>+D13+D20+SUM(D22:D26)</f>
        <v>66782096.979999997</v>
      </c>
      <c r="E28" s="58">
        <f t="shared" ref="E28:J28" si="25">+E13+E20+SUM(E22:E27)</f>
        <v>6223805.7750000004</v>
      </c>
      <c r="F28" s="58">
        <f t="shared" si="25"/>
        <v>8167693.1699999999</v>
      </c>
      <c r="G28" s="58">
        <f t="shared" si="25"/>
        <v>8529534.3699999992</v>
      </c>
      <c r="H28" s="58">
        <f t="shared" si="25"/>
        <v>89703130.295000002</v>
      </c>
      <c r="I28" s="58">
        <f t="shared" ref="I28" si="26">+I13+I20+SUM(I22:I27)</f>
        <v>96764177</v>
      </c>
      <c r="J28" s="58">
        <f t="shared" si="25"/>
        <v>98929177</v>
      </c>
      <c r="K28" s="6"/>
      <c r="L28" s="58">
        <f t="shared" ref="L28:X28" si="27">+L13+L20+SUM(L22:L27)</f>
        <v>9178264.75</v>
      </c>
      <c r="M28" s="58">
        <f t="shared" si="27"/>
        <v>9178264.75</v>
      </c>
      <c r="N28" s="58">
        <f t="shared" si="27"/>
        <v>9178264.75</v>
      </c>
      <c r="O28" s="58">
        <f t="shared" si="27"/>
        <v>9178264.75</v>
      </c>
      <c r="P28" s="58">
        <f t="shared" si="27"/>
        <v>9178264.75</v>
      </c>
      <c r="Q28" s="58">
        <f t="shared" si="27"/>
        <v>9178264.75</v>
      </c>
      <c r="R28" s="58">
        <f t="shared" si="27"/>
        <v>9178264.75</v>
      </c>
      <c r="S28" s="58">
        <f t="shared" si="27"/>
        <v>9178264.75</v>
      </c>
      <c r="T28" s="58">
        <f t="shared" si="27"/>
        <v>9178264.75</v>
      </c>
      <c r="U28" s="58">
        <f t="shared" si="27"/>
        <v>9178264.75</v>
      </c>
      <c r="V28" s="58">
        <f t="shared" si="27"/>
        <v>9178264.75</v>
      </c>
      <c r="W28" s="58">
        <f t="shared" si="27"/>
        <v>9178264.75</v>
      </c>
      <c r="X28" s="58">
        <f t="shared" si="27"/>
        <v>110139176.99999999</v>
      </c>
      <c r="Y28" s="58"/>
      <c r="Z28" s="58">
        <f>+Z13+Z20+SUM(Z22:Z27)</f>
        <v>110139177</v>
      </c>
    </row>
    <row r="29" spans="1:26" s="46" customFormat="1">
      <c r="B29" s="2"/>
      <c r="C29" s="2"/>
      <c r="D29" s="2"/>
      <c r="E29" s="2"/>
      <c r="F29" s="2"/>
      <c r="G29" s="2"/>
      <c r="H29" s="5"/>
      <c r="I29" s="5"/>
      <c r="J29" s="5"/>
    </row>
    <row r="30" spans="1:26" ht="14.25" customHeight="1">
      <c r="A30" s="59"/>
      <c r="B30" s="1"/>
      <c r="C30" s="1"/>
      <c r="D30" s="1"/>
      <c r="E30" s="1"/>
      <c r="F30" s="1"/>
      <c r="G30" s="1"/>
      <c r="H30" s="4"/>
      <c r="I30" s="4"/>
      <c r="J30" s="4"/>
    </row>
    <row r="31" spans="1:26">
      <c r="B31" s="1"/>
      <c r="C31" s="1"/>
      <c r="D31" s="1"/>
    </row>
    <row r="32" spans="1:26">
      <c r="A32" s="46" t="s">
        <v>72</v>
      </c>
    </row>
    <row r="33" spans="1:1">
      <c r="A33" s="60" t="s">
        <v>109</v>
      </c>
    </row>
    <row r="34" spans="1:1" ht="25.5">
      <c r="A34" s="60" t="s">
        <v>110</v>
      </c>
    </row>
    <row r="35" spans="1:1">
      <c r="A35" s="60" t="s">
        <v>111</v>
      </c>
    </row>
    <row r="36" spans="1:1">
      <c r="A36" s="60"/>
    </row>
  </sheetData>
  <mergeCells count="23">
    <mergeCell ref="H2:J2"/>
    <mergeCell ref="M16:M17"/>
    <mergeCell ref="N16:N17"/>
    <mergeCell ref="O16:O17"/>
    <mergeCell ref="J16:J17"/>
    <mergeCell ref="L16:L17"/>
    <mergeCell ref="I16:I17"/>
    <mergeCell ref="P16:P17"/>
    <mergeCell ref="Q16:Q17"/>
    <mergeCell ref="E3:G3"/>
    <mergeCell ref="Y16:Y17"/>
    <mergeCell ref="Z16:Z17"/>
    <mergeCell ref="S16:S17"/>
    <mergeCell ref="T16:T17"/>
    <mergeCell ref="U16:U17"/>
    <mergeCell ref="V16:V17"/>
    <mergeCell ref="W16:W17"/>
    <mergeCell ref="X16:X17"/>
    <mergeCell ref="R16:R17"/>
    <mergeCell ref="E16:E17"/>
    <mergeCell ref="F16:F17"/>
    <mergeCell ref="G16:G17"/>
    <mergeCell ref="H16:H17"/>
  </mergeCells>
  <pageMargins left="0.45" right="0.45" top="0.75" bottom="0.75" header="0.3" footer="0.3"/>
  <pageSetup scale="51" fitToWidth="0" orientation="landscape" r:id="rId1"/>
  <colBreaks count="1" manualBreakCount="1">
    <brk id="11" max="1048575" man="1"/>
  </colBreaks>
  <ignoredErrors>
    <ignoredError sqref="I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FBAC-3168-4318-9223-08C508DBCD72}">
  <sheetPr>
    <pageSetUpPr fitToPage="1"/>
  </sheetPr>
  <dimension ref="A1:P34"/>
  <sheetViews>
    <sheetView showGridLines="0" workbookViewId="0">
      <selection activeCell="EO45" sqref="EO45"/>
    </sheetView>
  </sheetViews>
  <sheetFormatPr defaultRowHeight="15"/>
  <cols>
    <col min="1" max="1" width="31.42578125" customWidth="1"/>
    <col min="2" max="13" width="7.7109375" customWidth="1"/>
    <col min="14" max="14" width="6.28515625" customWidth="1"/>
    <col min="15" max="15" width="7.140625" customWidth="1"/>
  </cols>
  <sheetData>
    <row r="1" spans="1:16">
      <c r="A1" s="102" t="s">
        <v>112</v>
      </c>
    </row>
    <row r="4" spans="1:16">
      <c r="A4" s="110" t="s">
        <v>113</v>
      </c>
      <c r="B4" s="109">
        <v>43247</v>
      </c>
      <c r="C4" s="109">
        <v>43254</v>
      </c>
      <c r="D4" s="109">
        <v>43261</v>
      </c>
      <c r="E4" s="109">
        <v>43268</v>
      </c>
      <c r="F4" s="109">
        <v>43275</v>
      </c>
      <c r="G4" s="109">
        <v>43282</v>
      </c>
      <c r="H4" s="109">
        <v>43289</v>
      </c>
      <c r="I4" s="109">
        <v>43296</v>
      </c>
      <c r="J4" s="109">
        <v>43303</v>
      </c>
      <c r="K4" s="109">
        <v>43310</v>
      </c>
      <c r="L4" s="109">
        <v>43317</v>
      </c>
      <c r="M4" s="109">
        <v>43324</v>
      </c>
    </row>
    <row r="5" spans="1:16">
      <c r="A5" s="108" t="s">
        <v>114</v>
      </c>
      <c r="B5" s="106">
        <v>3.6744191848715841</v>
      </c>
      <c r="C5" s="106">
        <v>3.8372451318827165</v>
      </c>
      <c r="D5" s="106">
        <v>4.2533996064089949</v>
      </c>
      <c r="E5" s="106">
        <v>4.4796560576690272</v>
      </c>
      <c r="F5" s="106">
        <v>4.4145728976022278</v>
      </c>
      <c r="G5" s="106">
        <v>4.4720564677548102</v>
      </c>
      <c r="H5" s="106">
        <v>4.5519584893796505</v>
      </c>
      <c r="I5" s="106">
        <v>4.8025314881695733</v>
      </c>
      <c r="J5" s="106">
        <v>4.7646094587438483</v>
      </c>
      <c r="K5" s="106">
        <v>5.3842378666458011</v>
      </c>
      <c r="L5" s="106">
        <v>5.0010871639119303</v>
      </c>
      <c r="M5" s="106">
        <v>4.6542056016262263</v>
      </c>
    </row>
    <row r="6" spans="1:16">
      <c r="A6" s="107" t="s">
        <v>115</v>
      </c>
      <c r="B6" s="106">
        <v>13.827857142857143</v>
      </c>
      <c r="C6" s="106">
        <v>13.827857142857143</v>
      </c>
      <c r="D6" s="106">
        <v>13.827857142857143</v>
      </c>
      <c r="E6" s="106">
        <v>13.827857142857143</v>
      </c>
      <c r="F6" s="106">
        <v>13.827857142857143</v>
      </c>
      <c r="G6" s="106">
        <v>13.827857142857143</v>
      </c>
      <c r="H6" s="106">
        <v>13.827857142857143</v>
      </c>
      <c r="I6" s="106">
        <v>13.827857142857143</v>
      </c>
      <c r="J6" s="106">
        <v>13.827857142857143</v>
      </c>
      <c r="K6" s="106">
        <v>13.827857142857143</v>
      </c>
      <c r="L6" s="106">
        <v>13.827857142857143</v>
      </c>
      <c r="M6" s="106">
        <v>13.827857142857143</v>
      </c>
    </row>
    <row r="7" spans="1:16">
      <c r="A7" s="105" t="s">
        <v>116</v>
      </c>
      <c r="B7" s="104">
        <v>0.27226010701890535</v>
      </c>
      <c r="C7" s="104">
        <v>0.28047517283689616</v>
      </c>
      <c r="D7" s="104">
        <v>0.30936707307819777</v>
      </c>
      <c r="E7" s="104">
        <v>0.324163574761269</v>
      </c>
      <c r="F7" s="104">
        <v>0.31545452830320275</v>
      </c>
      <c r="G7" s="104">
        <v>0.31851945129333648</v>
      </c>
      <c r="H7" s="104">
        <v>0.32534127285009529</v>
      </c>
      <c r="I7" s="104">
        <v>0.34375633657142329</v>
      </c>
      <c r="J7" s="104">
        <v>0.33913127196997506</v>
      </c>
      <c r="K7" s="104">
        <v>0.38471026602554637</v>
      </c>
      <c r="L7" s="104">
        <v>0.3569415173842585</v>
      </c>
      <c r="M7" s="104">
        <v>0.3321861389456619</v>
      </c>
      <c r="N7" s="103"/>
      <c r="O7" s="103"/>
      <c r="P7" s="103"/>
    </row>
    <row r="8" spans="1:16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32" spans="1:1">
      <c r="A32" s="102" t="s">
        <v>117</v>
      </c>
    </row>
    <row r="33" spans="1:1">
      <c r="A33" t="s">
        <v>118</v>
      </c>
    </row>
    <row r="34" spans="1:1">
      <c r="A34" t="s">
        <v>119</v>
      </c>
    </row>
  </sheetData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Accounting Report</vt:lpstr>
      <vt:lpstr>Savings Forecast</vt:lpstr>
      <vt:lpstr>DSM Expenditures</vt:lpstr>
      <vt:lpstr>Irrigation Load Peak Impact</vt:lpstr>
      <vt:lpstr>'Accounting Report'!Print_Area</vt:lpstr>
      <vt:lpstr>'DSM Expenditures'!Print_Titles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2025-10-30T21:24:40Z</dcterms:created>
  <dcterms:modified xsi:type="dcterms:W3CDTF">2025-10-31T20:47:17Z</dcterms:modified>
  <cp:category/>
  <cp:contentStatus/>
</cp:coreProperties>
</file>