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ebsites\Pscweb\utilities\electric\26docs\2603520\"/>
    </mc:Choice>
  </mc:AlternateContent>
  <xr:revisionPtr revIDLastSave="0" documentId="8_{52EC2F1C-5E23-48AD-B690-1417318B40DB}" xr6:coauthVersionLast="47" xr6:coauthVersionMax="47" xr10:uidLastSave="{00000000-0000-0000-0000-000000000000}"/>
  <bookViews>
    <workbookView xWindow="1140" yWindow="225" windowWidth="25155" windowHeight="20655" xr2:uid="{264263F2-893B-4752-A5EF-8F7E2CB7DD0D}"/>
  </bookViews>
  <sheets>
    <sheet name="proforma" sheetId="1" r:id="rId1"/>
  </sheets>
  <definedNames>
    <definedName name="\C" localSheetId="0">#REF!</definedName>
    <definedName name="\C">#REF!</definedName>
    <definedName name="\F" localSheetId="0">#REF!</definedName>
    <definedName name="\F">#REF!</definedName>
    <definedName name="\P" localSheetId="0">#REF!</definedName>
    <definedName name="\P">#REF!</definedName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date" localSheetId="0">#REF!</definedName>
    <definedName name="date">#REF!</definedName>
    <definedName name="Forward_Rate" localSheetId="0">#REF!</definedName>
    <definedName name="Forward_Rate">#REF!</definedName>
    <definedName name="HEADING" localSheetId="0">#REF!</definedName>
    <definedName name="HEADING">#REF!</definedName>
    <definedName name="HEADING2" localSheetId="0">#REF!</definedName>
    <definedName name="HEADING2">#REF!</definedName>
    <definedName name="PAGE1" localSheetId="0">#REF!</definedName>
    <definedName name="PAGE1">#REF!</definedName>
    <definedName name="PAGE10" localSheetId="0">#REF!</definedName>
    <definedName name="PAGE10">#REF!</definedName>
    <definedName name="PAGE10A" localSheetId="0">#REF!</definedName>
    <definedName name="PAGE10A">#REF!</definedName>
    <definedName name="PAGE11" localSheetId="0">#REF!</definedName>
    <definedName name="PAGE11">#REF!</definedName>
    <definedName name="PAGE2" localSheetId="0">#REF!</definedName>
    <definedName name="PAGE2">#REF!</definedName>
    <definedName name="PAGE3" localSheetId="0">#REF!</definedName>
    <definedName name="PAGE3">#REF!</definedName>
    <definedName name="PAGE4" localSheetId="0">#REF!</definedName>
    <definedName name="PAGE4">#REF!</definedName>
    <definedName name="PAGE4A" localSheetId="0">#REF!</definedName>
    <definedName name="PAGE4A">#REF!</definedName>
    <definedName name="PAGE4B" localSheetId="0">#REF!</definedName>
    <definedName name="PAGE4B">#REF!</definedName>
    <definedName name="PAGE5" localSheetId="0">#REF!</definedName>
    <definedName name="PAGE5">#REF!</definedName>
    <definedName name="PAGE6" localSheetId="0">#REF!</definedName>
    <definedName name="PAGE6">#REF!</definedName>
    <definedName name="PAGE7" localSheetId="0">#REF!</definedName>
    <definedName name="PAGE7">#REF!</definedName>
    <definedName name="PAGE8" localSheetId="0">#REF!</definedName>
    <definedName name="PAGE8">#REF!</definedName>
    <definedName name="PAGE9" localSheetId="0">#REF!</definedName>
    <definedName name="PAGE9">#REF!</definedName>
    <definedName name="_xlnm.Print_Area" localSheetId="0">proforma!$A$1:$O$35</definedName>
    <definedName name="rateswitch" localSheetId="0">#REF!</definedName>
    <definedName name="rateswitch">#REF!</definedName>
    <definedName name="ser_c_03_amort" localSheetId="0">#REF!</definedName>
    <definedName name="ser_c_03_amo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D24" i="1"/>
  <c r="D15" i="1"/>
  <c r="D19" i="1"/>
  <c r="D23" i="1" s="1"/>
  <c r="D10" i="1"/>
  <c r="E10" i="1"/>
  <c r="D17" i="1"/>
  <c r="D8" i="1"/>
  <c r="E8" i="1"/>
  <c r="D34" i="1"/>
  <c r="D9" i="1"/>
  <c r="E19" i="1"/>
  <c r="E9" i="1"/>
  <c r="F19" i="1"/>
  <c r="F9" i="1"/>
  <c r="H10" i="1"/>
  <c r="F17" i="1"/>
  <c r="E17" i="1" s="1"/>
  <c r="F34" i="1"/>
  <c r="G17" i="1"/>
  <c r="G21" i="1" s="1"/>
  <c r="H9" i="1"/>
  <c r="H34" i="1"/>
  <c r="H22" i="1"/>
  <c r="H23" i="1"/>
  <c r="H21" i="1"/>
  <c r="I17" i="1"/>
  <c r="I22" i="1" s="1"/>
  <c r="J33" i="1"/>
  <c r="J28" i="1"/>
  <c r="J17" i="1"/>
  <c r="J22" i="1" s="1"/>
  <c r="J21" i="1"/>
  <c r="J34" i="1"/>
  <c r="K17" i="1"/>
  <c r="K23" i="1" s="1"/>
  <c r="K34" i="1"/>
  <c r="M19" i="1"/>
  <c r="M22" i="1" s="1"/>
  <c r="N19" i="1"/>
  <c r="N21" i="1" s="1"/>
  <c r="O19" i="1"/>
  <c r="O34" i="1" s="1"/>
  <c r="D21" i="1" l="1"/>
  <c r="D14" i="1"/>
  <c r="D22" i="1"/>
  <c r="G22" i="1"/>
  <c r="N34" i="1"/>
  <c r="G34" i="1"/>
  <c r="K22" i="1"/>
  <c r="G23" i="1"/>
  <c r="F8" i="1"/>
  <c r="F12" i="1" s="1"/>
  <c r="N23" i="1"/>
  <c r="F22" i="1"/>
  <c r="M23" i="1"/>
  <c r="K21" i="1"/>
  <c r="I23" i="1"/>
  <c r="F23" i="1"/>
  <c r="O21" i="1"/>
  <c r="O23" i="1"/>
  <c r="M21" i="1"/>
  <c r="N22" i="1"/>
  <c r="M34" i="1"/>
  <c r="F10" i="1"/>
  <c r="E23" i="1"/>
  <c r="E34" i="1"/>
  <c r="E22" i="1"/>
  <c r="E14" i="1"/>
  <c r="E21" i="1"/>
  <c r="H8" i="1"/>
  <c r="H13" i="1" s="1"/>
  <c r="O22" i="1"/>
  <c r="I34" i="1"/>
  <c r="J23" i="1"/>
  <c r="I21" i="1"/>
  <c r="F21" i="1"/>
  <c r="D12" i="1" l="1"/>
  <c r="D13" i="1"/>
  <c r="F14" i="1"/>
  <c r="E15" i="1"/>
  <c r="F13" i="1"/>
  <c r="H12" i="1"/>
  <c r="H14" i="1"/>
  <c r="E12" i="1"/>
  <c r="E13" i="1"/>
</calcChain>
</file>

<file path=xl/sharedStrings.xml><?xml version="1.0" encoding="utf-8"?>
<sst xmlns="http://schemas.openxmlformats.org/spreadsheetml/2006/main" count="51" uniqueCount="25">
  <si>
    <t>PacifiCorp</t>
  </si>
  <si>
    <t>Regulatory Capital Structure from  December 2024 through June 2026</t>
  </si>
  <si>
    <t>Proforma debt and equity change</t>
  </si>
  <si>
    <t>Proforma debt change only</t>
  </si>
  <si>
    <t>Actual</t>
  </si>
  <si>
    <t>FERC Form 1/3-Q Balances</t>
  </si>
  <si>
    <t>Annual 5QE Ave as of Dec 31</t>
  </si>
  <si>
    <t>Long-Term Debt</t>
  </si>
  <si>
    <t>Preferred Stock</t>
  </si>
  <si>
    <t>Common Equity</t>
  </si>
  <si>
    <t>Annual 5QE Ave % as of Dec 31</t>
  </si>
  <si>
    <t>Difference 5QE Ave</t>
  </si>
  <si>
    <t>as of date</t>
  </si>
  <si>
    <t>% as of date</t>
  </si>
  <si>
    <t>Difference as of date</t>
  </si>
  <si>
    <t>Form 1/3-Q</t>
  </si>
  <si>
    <t>line 16</t>
  </si>
  <si>
    <t>line 24</t>
  </si>
  <si>
    <t>line 10</t>
  </si>
  <si>
    <t>line 18</t>
  </si>
  <si>
    <t>line 21</t>
  </si>
  <si>
    <t>line 22</t>
  </si>
  <si>
    <t>line 23</t>
  </si>
  <si>
    <t>check</t>
  </si>
  <si>
    <t>Difference in 'check' reflects proforma items not in acutal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</si>
</sst>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;@"/>
    <numFmt numFmtId="166" formatCode="_(&quot;$&quot;* #,##0_);_(&quot;$&quot;* \(#,##0\);_(&quot;$&quot;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1"/>
      <color indexed="12"/>
      <name val="Arial"/>
      <family val="2"/>
    </font>
    <font>
      <sz val="11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65" fontId="4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right"/>
    </xf>
    <xf numFmtId="9" fontId="4" fillId="0" borderId="0" xfId="3" applyFont="1" applyBorder="1" applyAlignment="1">
      <alignment horizontal="right"/>
    </xf>
    <xf numFmtId="166" fontId="4" fillId="0" borderId="0" xfId="0" applyNumberFormat="1" applyFont="1"/>
    <xf numFmtId="164" fontId="4" fillId="0" borderId="0" xfId="1" applyNumberFormat="1" applyFont="1"/>
    <xf numFmtId="10" fontId="4" fillId="0" borderId="0" xfId="3" applyNumberFormat="1" applyFont="1"/>
    <xf numFmtId="0" fontId="4" fillId="0" borderId="1" xfId="0" applyFont="1" applyBorder="1"/>
    <xf numFmtId="10" fontId="4" fillId="0" borderId="3" xfId="3" applyNumberFormat="1" applyFont="1" applyBorder="1"/>
    <xf numFmtId="10" fontId="4" fillId="0" borderId="2" xfId="3" applyNumberFormat="1" applyFont="1" applyBorder="1"/>
    <xf numFmtId="166" fontId="5" fillId="0" borderId="0" xfId="2" applyNumberFormat="1" applyFont="1" applyFill="1" applyBorder="1"/>
    <xf numFmtId="166" fontId="5" fillId="0" borderId="0" xfId="2" applyNumberFormat="1" applyFont="1" applyBorder="1"/>
    <xf numFmtId="164" fontId="6" fillId="0" borderId="0" xfId="1" applyNumberFormat="1" applyFont="1" applyBorder="1"/>
    <xf numFmtId="164" fontId="6" fillId="0" borderId="0" xfId="5" applyNumberFormat="1" applyFont="1" applyFill="1" applyBorder="1"/>
    <xf numFmtId="10" fontId="4" fillId="0" borderId="0" xfId="3" applyNumberFormat="1" applyFont="1" applyBorder="1"/>
    <xf numFmtId="164" fontId="5" fillId="0" borderId="0" xfId="5" applyNumberFormat="1" applyFont="1" applyFill="1" applyBorder="1"/>
    <xf numFmtId="164" fontId="6" fillId="0" borderId="0" xfId="5" applyNumberFormat="1" applyFont="1" applyBorder="1"/>
    <xf numFmtId="164" fontId="7" fillId="0" borderId="0" xfId="1" applyNumberFormat="1" applyFont="1" applyFill="1" applyBorder="1"/>
    <xf numFmtId="164" fontId="4" fillId="0" borderId="0" xfId="0" applyNumberFormat="1" applyFont="1"/>
    <xf numFmtId="0" fontId="4" fillId="0" borderId="0" xfId="0" applyFont="1" applyAlignment="1">
      <alignment horizontal="center"/>
    </xf>
  </cellXfs>
  <cellStyles count="6">
    <cellStyle name="Comma" xfId="1" builtinId="3"/>
    <cellStyle name="Comma 2" xfId="5" xr:uid="{717BBD0C-FD99-4F7D-9811-953C17BFD048}"/>
    <cellStyle name="Currency" xfId="2" builtinId="4"/>
    <cellStyle name="Normal" xfId="0" builtinId="0"/>
    <cellStyle name="Normal 2" xfId="4" xr:uid="{E2A174FD-4359-4CE1-8317-E1E1F102D9B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01E5-07CE-49E0-99C0-7DC6170304F1}">
  <sheetPr>
    <pageSetUpPr fitToPage="1"/>
  </sheetPr>
  <dimension ref="A1:O42"/>
  <sheetViews>
    <sheetView tabSelected="1" view="pageBreakPreview" zoomScale="60" zoomScaleNormal="100" workbookViewId="0">
      <pane xSplit="3" ySplit="6" topLeftCell="D7" activePane="bottomRight" state="frozen"/>
      <selection pane="topRight" activeCell="C1" sqref="C1"/>
      <selection pane="bottomLeft" activeCell="A5" sqref="A5"/>
      <selection pane="bottomRight" activeCell="H41" sqref="H41"/>
    </sheetView>
  </sheetViews>
  <sheetFormatPr defaultColWidth="18.42578125" defaultRowHeight="14.25" outlineLevelCol="1" x14ac:dyDescent="0.2"/>
  <cols>
    <col min="1" max="8" width="18.42578125" style="2"/>
    <col min="9" max="11" width="18.42578125" style="2" outlineLevel="1"/>
    <col min="12" max="12" width="18.42578125" style="2"/>
    <col min="13" max="15" width="18.42578125" style="2" outlineLevel="1"/>
    <col min="16" max="16384" width="18.42578125" style="2"/>
  </cols>
  <sheetData>
    <row r="1" spans="1:15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/>
      <c r="M4" s="1"/>
      <c r="N4" s="1"/>
      <c r="O4" s="1"/>
    </row>
    <row r="5" spans="1:15" ht="28.5" x14ac:dyDescent="0.2">
      <c r="D5" s="4" t="s">
        <v>2</v>
      </c>
      <c r="E5" s="4" t="s">
        <v>3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</row>
    <row r="6" spans="1:15" x14ac:dyDescent="0.2">
      <c r="A6" s="3"/>
      <c r="B6" s="23" t="s">
        <v>5</v>
      </c>
      <c r="C6" s="23"/>
      <c r="D6" s="5">
        <v>46203</v>
      </c>
      <c r="E6" s="5">
        <v>46203</v>
      </c>
      <c r="F6" s="5">
        <v>46203</v>
      </c>
      <c r="G6" s="5">
        <v>46112</v>
      </c>
      <c r="H6" s="5">
        <v>46022</v>
      </c>
      <c r="I6" s="5">
        <v>45930</v>
      </c>
      <c r="J6" s="5">
        <v>45838</v>
      </c>
      <c r="K6" s="5">
        <v>45747</v>
      </c>
      <c r="L6" s="5">
        <v>45657</v>
      </c>
      <c r="M6" s="5">
        <v>45565</v>
      </c>
      <c r="N6" s="5">
        <v>45473</v>
      </c>
      <c r="O6" s="5">
        <v>45382</v>
      </c>
    </row>
    <row r="8" spans="1:15" x14ac:dyDescent="0.2">
      <c r="A8" s="6"/>
      <c r="B8" s="7" t="s">
        <v>6</v>
      </c>
      <c r="C8" s="2" t="s">
        <v>7</v>
      </c>
      <c r="D8" s="8">
        <f>AVERAGE(D17,G17,H17,I17,J17)</f>
        <v>15600680000</v>
      </c>
      <c r="E8" s="8">
        <f>AVERAGE(E17,G17,H17,I17,J17)</f>
        <v>15600680000</v>
      </c>
      <c r="F8" s="8">
        <f>AVERAGE(F17:J17)</f>
        <v>15880680000</v>
      </c>
      <c r="H8" s="8">
        <f>AVERAGE(H17:L17)</f>
        <v>14271360000</v>
      </c>
      <c r="L8" s="8">
        <v>13244860000</v>
      </c>
    </row>
    <row r="9" spans="1:15" x14ac:dyDescent="0.2">
      <c r="A9" s="6"/>
      <c r="B9" s="7" t="s">
        <v>6</v>
      </c>
      <c r="C9" s="2" t="s">
        <v>8</v>
      </c>
      <c r="D9" s="8">
        <f>AVERAGE(D18,F18,G18,H18,I18)</f>
        <v>0</v>
      </c>
      <c r="E9" s="8">
        <f>AVERAGE(E18,G18,H18,I18,J18)</f>
        <v>0</v>
      </c>
      <c r="F9" s="9">
        <f>AVERAGE(F18:J18)</f>
        <v>0</v>
      </c>
      <c r="H9" s="9">
        <f>AVERAGE(H18:L18)</f>
        <v>679520</v>
      </c>
      <c r="L9" s="9">
        <v>2397600</v>
      </c>
    </row>
    <row r="10" spans="1:15" x14ac:dyDescent="0.2">
      <c r="A10" s="6"/>
      <c r="B10" s="7" t="s">
        <v>6</v>
      </c>
      <c r="C10" s="2" t="s">
        <v>9</v>
      </c>
      <c r="D10" s="8">
        <f>AVERAGE(D19,G19,H19,I19,J19)</f>
        <v>11149808214.4</v>
      </c>
      <c r="E10" s="8">
        <f>AVERAGE(E19,G19,H19,I19,J19)</f>
        <v>11123008214.4</v>
      </c>
      <c r="F10" s="9">
        <f>AVERAGE(F19:J19)</f>
        <v>11123008214.4</v>
      </c>
      <c r="H10" s="9">
        <f>AVERAGE(H19:L19)</f>
        <v>10835967063.200001</v>
      </c>
      <c r="L10" s="9">
        <v>10187791361.6</v>
      </c>
    </row>
    <row r="12" spans="1:15" x14ac:dyDescent="0.2">
      <c r="A12" s="6"/>
      <c r="B12" s="7" t="s">
        <v>10</v>
      </c>
      <c r="C12" s="2" t="s">
        <v>7</v>
      </c>
      <c r="D12" s="10">
        <f>ROUND(D8/SUM(D$8:D$10),4)</f>
        <v>0.58320000000000005</v>
      </c>
      <c r="E12" s="10">
        <f>ROUND(E8/SUM(E$8:E$10),4)</f>
        <v>0.58379999999999999</v>
      </c>
      <c r="F12" s="10">
        <f>ROUND(F8/SUM(F$8:F$10),4)</f>
        <v>0.58809999999999996</v>
      </c>
      <c r="H12" s="10">
        <f>ROUND(H8/SUM(H$8:H$10),4)</f>
        <v>0.56840000000000002</v>
      </c>
      <c r="L12" s="10">
        <v>0.56520000000000004</v>
      </c>
    </row>
    <row r="13" spans="1:15" x14ac:dyDescent="0.2">
      <c r="A13" s="6"/>
      <c r="B13" s="7" t="s">
        <v>10</v>
      </c>
      <c r="C13" s="2" t="s">
        <v>8</v>
      </c>
      <c r="D13" s="10">
        <f t="shared" ref="D13:E13" si="0">ROUND(D9/SUM(D$8:D$10),4)</f>
        <v>0</v>
      </c>
      <c r="E13" s="10">
        <f t="shared" si="0"/>
        <v>0</v>
      </c>
      <c r="F13" s="10">
        <f t="shared" ref="F13:H14" si="1">ROUND(F9/SUM(F$8:F$10),4)</f>
        <v>0</v>
      </c>
      <c r="H13" s="10">
        <f t="shared" si="1"/>
        <v>0</v>
      </c>
      <c r="L13" s="10">
        <v>1E-4</v>
      </c>
    </row>
    <row r="14" spans="1:15" ht="15" thickBot="1" x14ac:dyDescent="0.25">
      <c r="A14" s="6"/>
      <c r="B14" s="7" t="s">
        <v>10</v>
      </c>
      <c r="C14" s="2" t="s">
        <v>9</v>
      </c>
      <c r="D14" s="10">
        <f t="shared" ref="D14:E14" si="2">ROUND(D10/SUM(D$8:D$10),4)</f>
        <v>0.4168</v>
      </c>
      <c r="E14" s="10">
        <f t="shared" si="2"/>
        <v>0.41620000000000001</v>
      </c>
      <c r="F14" s="10">
        <f t="shared" si="1"/>
        <v>0.41189999999999999</v>
      </c>
      <c r="H14" s="10">
        <f t="shared" si="1"/>
        <v>0.43159999999999998</v>
      </c>
      <c r="L14" s="10">
        <v>0.43469999999999998</v>
      </c>
    </row>
    <row r="15" spans="1:15" ht="15" thickBot="1" x14ac:dyDescent="0.25">
      <c r="C15" s="11" t="s">
        <v>11</v>
      </c>
      <c r="D15" s="12">
        <f>+D14-F14</f>
        <v>4.9000000000000155E-3</v>
      </c>
      <c r="E15" s="13">
        <f>+E14-F14</f>
        <v>4.300000000000026E-3</v>
      </c>
      <c r="F15" s="10"/>
    </row>
    <row r="17" spans="1:15" x14ac:dyDescent="0.2">
      <c r="A17" s="6"/>
      <c r="B17" s="6" t="s">
        <v>12</v>
      </c>
      <c r="C17" s="2" t="s">
        <v>7</v>
      </c>
      <c r="D17" s="14">
        <f>F17-1400000000</f>
        <v>16750000000</v>
      </c>
      <c r="E17" s="14">
        <f>F17-1400000000</f>
        <v>16750000000</v>
      </c>
      <c r="F17" s="15">
        <f>16200000000+1950000000</f>
        <v>18150000000</v>
      </c>
      <c r="G17" s="15">
        <f>16200000000+1950000000</f>
        <v>18150000000</v>
      </c>
      <c r="H17" s="15">
        <v>14250000000</v>
      </c>
      <c r="I17" s="15">
        <f>13451700000+850000000</f>
        <v>14301700000</v>
      </c>
      <c r="J17" s="15">
        <f>13701700000+850000000</f>
        <v>14551700000</v>
      </c>
      <c r="K17" s="15">
        <f>13701700000+850000000</f>
        <v>14551700000</v>
      </c>
      <c r="L17" s="15">
        <v>13701700000</v>
      </c>
      <c r="M17" s="15">
        <v>13868150000</v>
      </c>
      <c r="N17" s="15">
        <v>13868150000</v>
      </c>
      <c r="O17" s="15">
        <v>14293150000</v>
      </c>
    </row>
    <row r="18" spans="1:15" x14ac:dyDescent="0.2">
      <c r="A18" s="6"/>
      <c r="B18" s="6" t="s">
        <v>12</v>
      </c>
      <c r="C18" s="2" t="s">
        <v>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1000000</v>
      </c>
      <c r="L18" s="16">
        <v>2397600</v>
      </c>
      <c r="M18" s="16">
        <v>2397600</v>
      </c>
      <c r="N18" s="16">
        <v>2397600</v>
      </c>
      <c r="O18" s="16">
        <v>2397600</v>
      </c>
    </row>
    <row r="19" spans="1:15" x14ac:dyDescent="0.2">
      <c r="A19" s="6"/>
      <c r="B19" s="6" t="s">
        <v>12</v>
      </c>
      <c r="C19" s="2" t="s">
        <v>9</v>
      </c>
      <c r="D19" s="17">
        <f>F19+134000000</f>
        <v>11547016217</v>
      </c>
      <c r="E19" s="17">
        <f>F19</f>
        <v>11413016217</v>
      </c>
      <c r="F19" s="17">
        <f>11413016217</f>
        <v>11413016217</v>
      </c>
      <c r="G19" s="17">
        <v>11218188412</v>
      </c>
      <c r="H19" s="17">
        <v>11147141316</v>
      </c>
      <c r="I19" s="17">
        <v>11046833103</v>
      </c>
      <c r="J19" s="17">
        <v>10789862024</v>
      </c>
      <c r="K19" s="16">
        <v>10686077080</v>
      </c>
      <c r="L19" s="16">
        <v>10509921793</v>
      </c>
      <c r="M19" s="16">
        <f t="shared" ref="M19" si="3">M27-M18-M29</f>
        <v>10346319947</v>
      </c>
      <c r="N19" s="16">
        <f t="shared" ref="N19:O19" si="4">N27-N18-N29</f>
        <v>10021702707</v>
      </c>
      <c r="O19" s="16">
        <f t="shared" si="4"/>
        <v>10091106616</v>
      </c>
    </row>
    <row r="20" spans="1:15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2" customHeight="1" x14ac:dyDescent="0.2">
      <c r="A21" s="6"/>
      <c r="B21" s="6" t="s">
        <v>13</v>
      </c>
      <c r="C21" s="2" t="s">
        <v>7</v>
      </c>
      <c r="D21" s="18">
        <f t="shared" ref="D21" si="5">D17/SUM(D$17:D$19)</f>
        <v>0.59193520163221669</v>
      </c>
      <c r="E21" s="18">
        <f t="shared" ref="E21:F21" si="6">E17/SUM(E$17:E$19)</f>
        <v>0.59475163707391621</v>
      </c>
      <c r="F21" s="18">
        <f t="shared" si="6"/>
        <v>0.61394276777357293</v>
      </c>
      <c r="G21" s="18">
        <f t="shared" ref="G21:H21" si="7">G17/SUM(G$17:G$19)</f>
        <v>0.61801564827144095</v>
      </c>
      <c r="H21" s="18">
        <f t="shared" si="7"/>
        <v>0.56108677046351718</v>
      </c>
      <c r="I21" s="18">
        <f t="shared" ref="I21:J21" si="8">I17/SUM(I$17:I$19)</f>
        <v>0.56420227323952699</v>
      </c>
      <c r="J21" s="18">
        <f t="shared" si="8"/>
        <v>0.5742226933848299</v>
      </c>
      <c r="K21" s="18">
        <f t="shared" ref="K21" si="9">K17/SUM(K$17:K$19)</f>
        <v>0.57656121585745235</v>
      </c>
      <c r="L21" s="18">
        <v>0.56585814100574339</v>
      </c>
      <c r="M21" s="18">
        <f t="shared" ref="M21" si="10">M17/SUM(M$17:M$19)</f>
        <v>0.57266489867381687</v>
      </c>
      <c r="N21" s="18">
        <f t="shared" ref="N21" si="11">N17/SUM(N$17:N$19)</f>
        <v>0.58044553450609382</v>
      </c>
      <c r="O21" s="18">
        <f t="shared" ref="O21:O23" si="12">O17/SUM(O$17:O$19)</f>
        <v>0.58610541132052107</v>
      </c>
    </row>
    <row r="22" spans="1:15" x14ac:dyDescent="0.2">
      <c r="A22" s="6"/>
      <c r="B22" s="6" t="s">
        <v>13</v>
      </c>
      <c r="C22" s="2" t="s">
        <v>8</v>
      </c>
      <c r="D22" s="18">
        <f t="shared" ref="D22" si="13">D18/SUM(D$17:D$19)</f>
        <v>0</v>
      </c>
      <c r="E22" s="18">
        <f t="shared" ref="E22:F22" si="14">E18/SUM(E$17:E$19)</f>
        <v>0</v>
      </c>
      <c r="F22" s="18">
        <f t="shared" si="14"/>
        <v>0</v>
      </c>
      <c r="G22" s="18">
        <f t="shared" ref="G22:H22" si="15">G18/SUM(G$17:G$19)</f>
        <v>0</v>
      </c>
      <c r="H22" s="18">
        <f t="shared" si="15"/>
        <v>0</v>
      </c>
      <c r="I22" s="18">
        <f t="shared" ref="I22:J22" si="16">I18/SUM(I$17:I$19)</f>
        <v>0</v>
      </c>
      <c r="J22" s="18">
        <f t="shared" si="16"/>
        <v>0</v>
      </c>
      <c r="K22" s="18">
        <f t="shared" ref="K22" si="17">K18/SUM(K$17:K$19)</f>
        <v>3.9621571078118177E-5</v>
      </c>
      <c r="L22" s="18">
        <v>9.901701824411354E-5</v>
      </c>
      <c r="M22" s="18">
        <f t="shared" ref="M22" si="18">M18/SUM(M$17:M$19)</f>
        <v>9.9005372819038111E-5</v>
      </c>
      <c r="N22" s="18">
        <f t="shared" ref="N22" si="19">N18/SUM(N$17:N$19)</f>
        <v>1.0035053078686131E-4</v>
      </c>
      <c r="O22" s="18">
        <f t="shared" si="12"/>
        <v>9.8316069878374E-5</v>
      </c>
    </row>
    <row r="23" spans="1:15" ht="15" thickBot="1" x14ac:dyDescent="0.25">
      <c r="A23" s="6"/>
      <c r="B23" s="6" t="s">
        <v>13</v>
      </c>
      <c r="C23" s="2" t="s">
        <v>9</v>
      </c>
      <c r="D23" s="18">
        <f t="shared" ref="D23" si="20">D19/SUM(D$17:D$19)</f>
        <v>0.40806479836778331</v>
      </c>
      <c r="E23" s="18">
        <f t="shared" ref="E23:F23" si="21">E19/SUM(E$17:E$19)</f>
        <v>0.40524836292608379</v>
      </c>
      <c r="F23" s="18">
        <f t="shared" si="21"/>
        <v>0.38605723222642713</v>
      </c>
      <c r="G23" s="18">
        <f t="shared" ref="G23:H23" si="22">G19/SUM(G$17:G$19)</f>
        <v>0.38198435172855905</v>
      </c>
      <c r="H23" s="18">
        <f t="shared" si="22"/>
        <v>0.43891322953648282</v>
      </c>
      <c r="I23" s="18">
        <f t="shared" ref="I23:J23" si="23">I19/SUM(I$17:I$19)</f>
        <v>0.43579772676047307</v>
      </c>
      <c r="J23" s="18">
        <f t="shared" si="23"/>
        <v>0.42577730661517016</v>
      </c>
      <c r="K23" s="18">
        <f t="shared" ref="K23" si="24">K19/SUM(K$17:K$19)</f>
        <v>0.42339916257146959</v>
      </c>
      <c r="L23" s="18">
        <v>0.43404284197601245</v>
      </c>
      <c r="M23" s="18">
        <f t="shared" ref="M23" si="25">M19/SUM(M$17:M$19)</f>
        <v>0.42723609595336404</v>
      </c>
      <c r="N23" s="18">
        <f t="shared" ref="N23" si="26">N19/SUM(N$17:N$19)</f>
        <v>0.4194541149631193</v>
      </c>
      <c r="O23" s="18">
        <f t="shared" si="12"/>
        <v>0.4137962726096005</v>
      </c>
    </row>
    <row r="24" spans="1:15" ht="15" thickBot="1" x14ac:dyDescent="0.25">
      <c r="C24" s="11" t="s">
        <v>14</v>
      </c>
      <c r="D24" s="12">
        <f>+D23-F23</f>
        <v>2.2007566141356183E-2</v>
      </c>
      <c r="E24" s="13">
        <f>+E23-F23</f>
        <v>1.9191130699656667E-2</v>
      </c>
    </row>
    <row r="26" spans="1:15" x14ac:dyDescent="0.2">
      <c r="C26" s="3" t="s">
        <v>15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">
      <c r="C27" s="3" t="s">
        <v>16</v>
      </c>
      <c r="D27" s="19">
        <v>11413016217</v>
      </c>
      <c r="E27" s="19">
        <v>11413016217</v>
      </c>
      <c r="F27" s="19">
        <v>11413016217</v>
      </c>
      <c r="G27" s="19">
        <v>11218188412</v>
      </c>
      <c r="H27" s="19">
        <v>11147141316</v>
      </c>
      <c r="I27" s="19">
        <v>11046833103</v>
      </c>
      <c r="J27" s="19">
        <v>10789862024</v>
      </c>
      <c r="K27" s="20">
        <v>10687077080</v>
      </c>
      <c r="L27" s="20">
        <v>10512319393</v>
      </c>
      <c r="M27" s="20">
        <v>10348717547</v>
      </c>
      <c r="N27" s="20">
        <v>10024100307</v>
      </c>
      <c r="O27" s="20">
        <v>10093504216</v>
      </c>
    </row>
    <row r="28" spans="1:15" x14ac:dyDescent="0.2">
      <c r="C28" s="3" t="s">
        <v>17</v>
      </c>
      <c r="D28" s="17">
        <v>18112668385</v>
      </c>
      <c r="E28" s="17">
        <v>18112668385</v>
      </c>
      <c r="F28" s="17">
        <v>18112668385</v>
      </c>
      <c r="G28" s="17">
        <v>18112012628</v>
      </c>
      <c r="H28" s="17">
        <v>14215900007</v>
      </c>
      <c r="I28" s="17">
        <v>14267114679</v>
      </c>
      <c r="J28" s="17">
        <f>401700000+13300000000+850000000-35070649</f>
        <v>14516629351</v>
      </c>
      <c r="K28" s="20">
        <v>14516136024</v>
      </c>
      <c r="L28" s="20">
        <v>13665642696</v>
      </c>
      <c r="M28" s="20">
        <v>13831599368</v>
      </c>
      <c r="N28" s="20">
        <v>13831106041</v>
      </c>
      <c r="O28" s="20">
        <v>14255612713</v>
      </c>
    </row>
    <row r="29" spans="1:15" x14ac:dyDescent="0.2">
      <c r="C29" s="3" t="s">
        <v>18</v>
      </c>
      <c r="D29" s="3"/>
      <c r="E29" s="3"/>
      <c r="F29" s="3"/>
      <c r="G29" s="3"/>
      <c r="H29" s="3"/>
      <c r="I29" s="3"/>
      <c r="J29" s="3"/>
      <c r="K29" s="20">
        <v>0</v>
      </c>
      <c r="L29" s="20">
        <v>0</v>
      </c>
      <c r="M29" s="20">
        <v>0</v>
      </c>
      <c r="N29" s="20">
        <v>0</v>
      </c>
      <c r="O29" s="20">
        <v>0</v>
      </c>
    </row>
    <row r="30" spans="1:15" x14ac:dyDescent="0.2">
      <c r="C30" s="3" t="s">
        <v>19</v>
      </c>
      <c r="D30" s="3"/>
      <c r="E30" s="3"/>
      <c r="F30" s="3"/>
      <c r="G30" s="3"/>
      <c r="H30" s="3"/>
      <c r="I30" s="3"/>
      <c r="J30" s="3"/>
      <c r="K30" s="20"/>
      <c r="L30" s="20"/>
      <c r="M30" s="20"/>
      <c r="N30" s="20"/>
      <c r="O30" s="20"/>
    </row>
    <row r="31" spans="1:15" x14ac:dyDescent="0.2">
      <c r="C31" s="3" t="s">
        <v>20</v>
      </c>
      <c r="D31" s="3"/>
      <c r="E31" s="3"/>
      <c r="F31" s="3"/>
      <c r="G31" s="3"/>
      <c r="H31" s="3"/>
      <c r="I31" s="3"/>
      <c r="J31" s="3"/>
      <c r="K31" s="20"/>
      <c r="L31" s="20"/>
      <c r="M31" s="20"/>
      <c r="N31" s="20"/>
      <c r="O31" s="20"/>
    </row>
    <row r="32" spans="1:15" x14ac:dyDescent="0.2">
      <c r="C32" s="3" t="s">
        <v>21</v>
      </c>
      <c r="D32" s="3"/>
      <c r="E32" s="3"/>
      <c r="F32" s="3"/>
      <c r="G32" s="3"/>
      <c r="H32" s="3"/>
      <c r="I32" s="3"/>
      <c r="J32" s="3"/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3:15" x14ac:dyDescent="0.2">
      <c r="C33" s="3" t="s">
        <v>22</v>
      </c>
      <c r="D33" s="17">
        <v>-37331615</v>
      </c>
      <c r="E33" s="17">
        <v>-37331615</v>
      </c>
      <c r="F33" s="17">
        <v>-37331615</v>
      </c>
      <c r="G33" s="17">
        <v>-37987372</v>
      </c>
      <c r="H33" s="17">
        <v>-34099993</v>
      </c>
      <c r="I33" s="17">
        <v>-34585321</v>
      </c>
      <c r="J33" s="17">
        <f>-35070649</f>
        <v>-35070649</v>
      </c>
      <c r="K33" s="20">
        <v>-35563976</v>
      </c>
      <c r="L33" s="20">
        <v>-36057304</v>
      </c>
      <c r="M33" s="20">
        <v>-36550632</v>
      </c>
      <c r="N33" s="20">
        <v>-37043959</v>
      </c>
      <c r="O33" s="20">
        <v>-37537287</v>
      </c>
    </row>
    <row r="34" spans="3:15" x14ac:dyDescent="0.2">
      <c r="C34" s="3" t="s">
        <v>23</v>
      </c>
      <c r="D34" s="21">
        <f t="shared" ref="D34" si="27">SUM(D17:D19)-D27-D28+D31+D29+D30+D32+D33</f>
        <v>-1266000000</v>
      </c>
      <c r="E34" s="21">
        <f t="shared" ref="E34:F34" si="28">SUM(E17:E19)-E27-E28+E31+E29+E30+E32+E33</f>
        <v>-1400000000</v>
      </c>
      <c r="F34" s="21">
        <f t="shared" si="28"/>
        <v>0</v>
      </c>
      <c r="G34" s="21">
        <f t="shared" ref="G34:H34" si="29">SUM(G17:G19)-G27-G28+G31+G29+G30+G32+G33</f>
        <v>0</v>
      </c>
      <c r="H34" s="21">
        <f t="shared" si="29"/>
        <v>0</v>
      </c>
      <c r="I34" s="21">
        <f t="shared" ref="I34:K34" si="30">SUM(I17:I19)-I27-I28+I31+I29+I30+I32+I33</f>
        <v>0</v>
      </c>
      <c r="J34" s="21">
        <f t="shared" si="30"/>
        <v>0</v>
      </c>
      <c r="K34" s="21">
        <f t="shared" si="30"/>
        <v>0</v>
      </c>
      <c r="L34" s="21">
        <v>0</v>
      </c>
      <c r="M34" s="21">
        <f t="shared" ref="M34" si="31">SUM(M17:M19)-M27-M28+M31+M29+M30+M32+M33</f>
        <v>0</v>
      </c>
      <c r="N34" s="21">
        <f t="shared" ref="N34:O34" si="32">SUM(N17:N19)-N27-N28+N31+N29+N30+N32+N33</f>
        <v>0</v>
      </c>
      <c r="O34" s="21">
        <f t="shared" si="32"/>
        <v>0</v>
      </c>
    </row>
    <row r="35" spans="3:15" x14ac:dyDescent="0.2">
      <c r="D35" s="2" t="s">
        <v>24</v>
      </c>
    </row>
    <row r="37" spans="3:15" x14ac:dyDescent="0.2">
      <c r="L37" s="22"/>
    </row>
    <row r="42" spans="3:15" x14ac:dyDescent="0.2">
      <c r="K42" s="22"/>
      <c r="L42" s="22"/>
    </row>
  </sheetData>
  <mergeCells count="1">
    <mergeCell ref="B6:C6"/>
  </mergeCells>
  <phoneticPr fontId="2" type="noConversion"/>
  <pageMargins left="0.75" right="0.75" top="1" bottom="1" header="0.5" footer="0.5"/>
  <pageSetup scale="4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9EC8561FA1348BB0AF09B4DA359E6" ma:contentTypeVersion="11" ma:contentTypeDescription="Create a new document." ma:contentTypeScope="" ma:versionID="760eb27982fa534862379a9c4b69a50e">
  <xsd:schema xmlns:xsd="http://www.w3.org/2001/XMLSchema" xmlns:xs="http://www.w3.org/2001/XMLSchema" xmlns:p="http://schemas.microsoft.com/office/2006/metadata/properties" xmlns:ns1="http://schemas.microsoft.com/sharepoint/v3" xmlns:ns2="5ebb8417-ab96-46b9-b0c1-a938fb7e024c" xmlns:ns3="87452554-1abc-48d1-97f1-63fc53829be0" targetNamespace="http://schemas.microsoft.com/office/2006/metadata/properties" ma:root="true" ma:fieldsID="93fe445e72c715f563749ae9fc4e4927" ns1:_="" ns2:_="" ns3:_="">
    <xsd:import namespace="http://schemas.microsoft.com/sharepoint/v3"/>
    <xsd:import namespace="5ebb8417-ab96-46b9-b0c1-a938fb7e024c"/>
    <xsd:import namespace="87452554-1abc-48d1-97f1-63fc53829b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b8417-ab96-46b9-b0c1-a938fb7e0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52554-1abc-48d1-97f1-63fc53829be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e923690-a703-4384-8ad2-a8232a977ccd}" ma:internalName="TaxCatchAll" ma:showField="CatchAllData" ma:web="87452554-1abc-48d1-97f1-63fc53829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7452554-1abc-48d1-97f1-63fc53829be0" xsi:nil="true"/>
    <lcf76f155ced4ddcb4097134ff3c332f xmlns="5ebb8417-ab96-46b9-b0c1-a938fb7e024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224742-7FB0-4FF9-893D-45E9134FA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bb8417-ab96-46b9-b0c1-a938fb7e024c"/>
    <ds:schemaRef ds:uri="87452554-1abc-48d1-97f1-63fc53829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45BC3A-FBEE-4F2D-8BF2-1D3D8B03FDB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7452554-1abc-48d1-97f1-63fc53829be0"/>
    <ds:schemaRef ds:uri="5ebb8417-ab96-46b9-b0c1-a938fb7e024c"/>
  </ds:schemaRefs>
</ds:datastoreItem>
</file>

<file path=customXml/itemProps3.xml><?xml version="1.0" encoding="utf-8"?>
<ds:datastoreItem xmlns:ds="http://schemas.openxmlformats.org/officeDocument/2006/customXml" ds:itemID="{E12CAE8F-9064-406F-B14E-4C4C774FED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proforma</vt:lpstr>
      <vt:lpstr>proforma!Print_Area</vt:lpstr>
    </vt:vector>
  </TitlesOfParts>
  <Manager/>
  <Company>BHE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Fechner, Matthew</dc:creator>
  <cp:keywords/>
  <dc:description/>
  <cp:lastModifiedBy>Fred Nass</cp:lastModifiedBy>
  <cp:revision/>
  <cp:lastPrinted>2026-10-14T17:03:17Z</cp:lastPrinted>
  <dcterms:created xsi:type="dcterms:W3CDTF">2022-03-25T20:25:47Z</dcterms:created>
  <dcterms:modified xsi:type="dcterms:W3CDTF">2026-10-14T22:49:38Z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0x01010054A9EC8561FA1348BB0AF09B4DA359E6</vt:lpwstr>
  </property>
  <property fmtid="{D5CDD505-2E9C-101B-9397-08002B2CF9AE}" pid="3" name="MediaServiceImageTags">
    <vt:lpwstr/>
  </property>
</Properties>
</file>