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19200" windowHeight="12180"/>
  </bookViews>
  <sheets>
    <sheet name="Historical - Exhibit 1" sheetId="5" r:id="rId1"/>
  </sheets>
  <definedNames>
    <definedName name="_xlnm.Print_Area" localSheetId="0">'Historical - Exhibit 1'!$A$1:$AC$161</definedName>
  </definedNames>
  <calcPr calcId="152511"/>
</workbook>
</file>

<file path=xl/calcChain.xml><?xml version="1.0" encoding="utf-8"?>
<calcChain xmlns="http://schemas.openxmlformats.org/spreadsheetml/2006/main">
  <c r="E84" i="5" l="1"/>
  <c r="G88" i="5"/>
  <c r="H88" i="5"/>
  <c r="G105" i="5" l="1"/>
  <c r="A72" i="5"/>
  <c r="J108" i="5" l="1"/>
  <c r="J105" i="5" l="1"/>
  <c r="AC119" i="5" l="1"/>
  <c r="K136" i="5" l="1"/>
  <c r="AC134" i="5"/>
  <c r="AC133" i="5"/>
  <c r="Z135" i="5"/>
  <c r="Y135" i="5"/>
  <c r="X135" i="5"/>
  <c r="W135" i="5"/>
  <c r="V135" i="5"/>
  <c r="AA135" i="5"/>
  <c r="AC128" i="5"/>
  <c r="W136" i="5" l="1"/>
  <c r="X136" i="5"/>
  <c r="Y136" i="5"/>
  <c r="Z136" i="5"/>
  <c r="AC135" i="5"/>
  <c r="AA136" i="5"/>
  <c r="AC146" i="5" l="1"/>
  <c r="AC144" i="5"/>
  <c r="AC143" i="5"/>
  <c r="AC139" i="5"/>
  <c r="AC138" i="5"/>
  <c r="AC129" i="5"/>
  <c r="AC126" i="5"/>
  <c r="AC124" i="5"/>
  <c r="AC123" i="5"/>
  <c r="AC121" i="5"/>
  <c r="AC120" i="5"/>
  <c r="AA148" i="5"/>
  <c r="AA140" i="5"/>
  <c r="AA130" i="5"/>
  <c r="H97" i="5"/>
  <c r="H90" i="5"/>
  <c r="G90" i="5"/>
  <c r="H80" i="5"/>
  <c r="J101" i="5"/>
  <c r="J94" i="5"/>
  <c r="J93" i="5"/>
  <c r="J89" i="5"/>
  <c r="J86" i="5"/>
  <c r="J84" i="5"/>
  <c r="J83" i="5"/>
  <c r="J78" i="5"/>
  <c r="J77" i="5"/>
  <c r="J62" i="5"/>
  <c r="J61" i="5"/>
  <c r="J53" i="5"/>
  <c r="J48" i="5"/>
  <c r="J44" i="5"/>
  <c r="J43" i="5"/>
  <c r="J34" i="5"/>
  <c r="J29" i="5"/>
  <c r="J25" i="5"/>
  <c r="J24" i="5"/>
  <c r="J16" i="5"/>
  <c r="J15" i="5"/>
  <c r="J14" i="5"/>
  <c r="H63" i="5"/>
  <c r="H152" i="5" s="1"/>
  <c r="H55" i="5"/>
  <c r="H50" i="5"/>
  <c r="H35" i="5"/>
  <c r="H27" i="5"/>
  <c r="H31" i="5" s="1"/>
  <c r="H21" i="5"/>
  <c r="AA94" i="5" l="1"/>
  <c r="AA80" i="5"/>
  <c r="AA87" i="5"/>
  <c r="AA93" i="5"/>
  <c r="AA97" i="5"/>
  <c r="H91" i="5"/>
  <c r="H99" i="5" s="1"/>
  <c r="AA77" i="5"/>
  <c r="AA83" i="5"/>
  <c r="AA89" i="5"/>
  <c r="H136" i="5"/>
  <c r="AA78" i="5"/>
  <c r="AA84" i="5"/>
  <c r="AA90" i="5"/>
  <c r="AA95" i="5"/>
  <c r="AA101" i="5"/>
  <c r="H137" i="5"/>
  <c r="AA79" i="5"/>
  <c r="AA86" i="5"/>
  <c r="AA96" i="5"/>
  <c r="H156" i="5"/>
  <c r="H119" i="5"/>
  <c r="H57" i="5"/>
  <c r="H120" i="5"/>
  <c r="H157" i="5"/>
  <c r="H125" i="5"/>
  <c r="H151" i="5"/>
  <c r="H153" i="5" s="1"/>
  <c r="H158" i="5"/>
  <c r="H126" i="5"/>
  <c r="H36" i="5"/>
  <c r="H37" i="5"/>
  <c r="AA91" i="5" l="1"/>
  <c r="H102" i="5"/>
  <c r="AA99" i="5"/>
  <c r="AA17" i="5"/>
  <c r="H159" i="5"/>
  <c r="AA13" i="5"/>
  <c r="H124" i="5"/>
  <c r="H64" i="5"/>
  <c r="AA64" i="5" s="1"/>
  <c r="AA53" i="5"/>
  <c r="AA44" i="5"/>
  <c r="AA35" i="5"/>
  <c r="AA27" i="5"/>
  <c r="AA12" i="5"/>
  <c r="AA31" i="5"/>
  <c r="AA54" i="5"/>
  <c r="AA29" i="5"/>
  <c r="AA14" i="5"/>
  <c r="AA62" i="5"/>
  <c r="AA49" i="5"/>
  <c r="AA43" i="5"/>
  <c r="AA34" i="5"/>
  <c r="AA24" i="5"/>
  <c r="AA16" i="5"/>
  <c r="AA61" i="5"/>
  <c r="AA48" i="5"/>
  <c r="AA37" i="5"/>
  <c r="AA21" i="5"/>
  <c r="AA15" i="5"/>
  <c r="AA46" i="5"/>
  <c r="AA36" i="5"/>
  <c r="AA20" i="5"/>
  <c r="AA63" i="5"/>
  <c r="AA55" i="5"/>
  <c r="AA50" i="5"/>
  <c r="AA57" i="5"/>
  <c r="AA102" i="5" l="1"/>
  <c r="H130" i="5"/>
  <c r="AA105" i="5"/>
  <c r="H148" i="5"/>
  <c r="H65" i="5"/>
  <c r="K46" i="5"/>
  <c r="H164" i="5" l="1"/>
  <c r="H165" i="5" s="1"/>
  <c r="AB148" i="5"/>
  <c r="AB145" i="5"/>
  <c r="AB140" i="5"/>
  <c r="AB130" i="5"/>
  <c r="AB8" i="5"/>
  <c r="I164" i="5"/>
  <c r="I165" i="5" s="1"/>
  <c r="I97" i="5"/>
  <c r="I90" i="5"/>
  <c r="I80" i="5"/>
  <c r="I73" i="5"/>
  <c r="AB73" i="5" s="1"/>
  <c r="I63" i="5"/>
  <c r="I158" i="5" s="1"/>
  <c r="I55" i="5"/>
  <c r="I50" i="5"/>
  <c r="I120" i="5" s="1"/>
  <c r="I35" i="5"/>
  <c r="I27" i="5"/>
  <c r="I31" i="5" s="1"/>
  <c r="I21" i="5"/>
  <c r="I125" i="5" l="1"/>
  <c r="AB86" i="5"/>
  <c r="AB84" i="5"/>
  <c r="AB97" i="5"/>
  <c r="AB77" i="5"/>
  <c r="AB94" i="5"/>
  <c r="AB78" i="5"/>
  <c r="AB95" i="5"/>
  <c r="I136" i="5"/>
  <c r="AB79" i="5"/>
  <c r="AB89" i="5"/>
  <c r="AB96" i="5"/>
  <c r="I91" i="5"/>
  <c r="I99" i="5" s="1"/>
  <c r="I102" i="5" s="1"/>
  <c r="I137" i="5"/>
  <c r="AB83" i="5"/>
  <c r="AB90" i="5"/>
  <c r="AB101" i="5"/>
  <c r="AB80" i="5"/>
  <c r="AB87" i="5"/>
  <c r="AB93" i="5"/>
  <c r="I152" i="5"/>
  <c r="I156" i="5"/>
  <c r="I157" i="5"/>
  <c r="I151" i="5"/>
  <c r="I57" i="5"/>
  <c r="I124" i="5" s="1"/>
  <c r="I36" i="5"/>
  <c r="I126" i="5"/>
  <c r="I37" i="5"/>
  <c r="I119" i="5"/>
  <c r="I115" i="5"/>
  <c r="AB115" i="5" s="1"/>
  <c r="AB29" i="5" l="1"/>
  <c r="AB13" i="5"/>
  <c r="I153" i="5"/>
  <c r="AB105" i="5"/>
  <c r="AB52" i="5"/>
  <c r="AB17" i="5"/>
  <c r="AB54" i="5"/>
  <c r="AB50" i="5"/>
  <c r="AB21" i="5"/>
  <c r="AB16" i="5"/>
  <c r="AB99" i="5"/>
  <c r="I130" i="5"/>
  <c r="I148" i="5"/>
  <c r="AB102" i="5"/>
  <c r="AB91" i="5"/>
  <c r="I159" i="5"/>
  <c r="I64" i="5"/>
  <c r="AB64" i="5" s="1"/>
  <c r="AB44" i="5"/>
  <c r="AB14" i="5"/>
  <c r="AB43" i="5"/>
  <c r="AB12" i="5"/>
  <c r="AB41" i="5"/>
  <c r="AB15" i="5"/>
  <c r="AB53" i="5"/>
  <c r="AB35" i="5"/>
  <c r="AB63" i="5"/>
  <c r="AB34" i="5"/>
  <c r="AB37" i="5"/>
  <c r="AB20" i="5"/>
  <c r="AB57" i="5"/>
  <c r="AB27" i="5"/>
  <c r="AB55" i="5"/>
  <c r="AB24" i="5"/>
  <c r="AB62" i="5"/>
  <c r="AB31" i="5"/>
  <c r="AB61" i="5"/>
  <c r="AB36" i="5"/>
  <c r="G164" i="5"/>
  <c r="G165" i="5"/>
  <c r="I65" i="5" l="1"/>
  <c r="F164" i="5"/>
  <c r="F165" i="5" s="1"/>
  <c r="F55" i="5"/>
  <c r="W130" i="5"/>
  <c r="V130" i="5"/>
  <c r="U130" i="5"/>
  <c r="Z130" i="5"/>
  <c r="AA131" i="5" s="1"/>
  <c r="Y130" i="5"/>
  <c r="X130" i="5"/>
  <c r="Z148" i="5"/>
  <c r="AA149" i="5" s="1"/>
  <c r="Y148" i="5"/>
  <c r="X148" i="5"/>
  <c r="W148" i="5"/>
  <c r="V148" i="5"/>
  <c r="U148" i="5"/>
  <c r="W145" i="5"/>
  <c r="V145" i="5"/>
  <c r="U145" i="5"/>
  <c r="Z145" i="5"/>
  <c r="Y145" i="5"/>
  <c r="X145" i="5"/>
  <c r="X140" i="5"/>
  <c r="W140" i="5"/>
  <c r="V140" i="5"/>
  <c r="U140" i="5"/>
  <c r="Z140" i="5"/>
  <c r="AA141" i="5" s="1"/>
  <c r="Y140" i="5"/>
  <c r="G97" i="5"/>
  <c r="G80" i="5"/>
  <c r="G63" i="5"/>
  <c r="G55" i="5"/>
  <c r="G50" i="5"/>
  <c r="G35" i="5"/>
  <c r="G27" i="5"/>
  <c r="G31" i="5" s="1"/>
  <c r="H139" i="5" s="1"/>
  <c r="G21" i="5"/>
  <c r="F80" i="5"/>
  <c r="K85" i="5"/>
  <c r="K88" i="5"/>
  <c r="F97" i="5"/>
  <c r="F90" i="5"/>
  <c r="F63" i="5"/>
  <c r="F157" i="5" s="1"/>
  <c r="F50" i="5"/>
  <c r="F120" i="5" s="1"/>
  <c r="F35" i="5"/>
  <c r="F27" i="5"/>
  <c r="F31" i="5" s="1"/>
  <c r="F21" i="5"/>
  <c r="E164" i="5"/>
  <c r="E165" i="5" s="1"/>
  <c r="L91" i="5"/>
  <c r="L95" i="5"/>
  <c r="L9" i="5"/>
  <c r="L74" i="5"/>
  <c r="W149" i="5" l="1"/>
  <c r="H132" i="5"/>
  <c r="H133" i="5"/>
  <c r="AC130" i="5"/>
  <c r="H121" i="5"/>
  <c r="G91" i="5"/>
  <c r="H161" i="5"/>
  <c r="H138" i="5"/>
  <c r="X131" i="5"/>
  <c r="W131" i="5"/>
  <c r="AC148" i="5"/>
  <c r="AC140" i="5"/>
  <c r="AC145" i="5"/>
  <c r="Z131" i="5"/>
  <c r="Y101" i="5"/>
  <c r="G120" i="5"/>
  <c r="Z141" i="5"/>
  <c r="X141" i="5"/>
  <c r="Y141" i="5"/>
  <c r="Z149" i="5"/>
  <c r="W141" i="5"/>
  <c r="X149" i="5"/>
  <c r="G156" i="5"/>
  <c r="I133" i="5"/>
  <c r="I132" i="5"/>
  <c r="I138" i="5"/>
  <c r="G126" i="5"/>
  <c r="I139" i="5"/>
  <c r="I161" i="5"/>
  <c r="I121" i="5"/>
  <c r="Z101" i="5"/>
  <c r="G161" i="5"/>
  <c r="G151" i="5"/>
  <c r="V141" i="5"/>
  <c r="V149" i="5"/>
  <c r="Y131" i="5"/>
  <c r="Y149" i="5"/>
  <c r="G158" i="5"/>
  <c r="Z89" i="5"/>
  <c r="G119" i="5"/>
  <c r="Z77" i="5"/>
  <c r="L97" i="5"/>
  <c r="G36" i="5"/>
  <c r="Z83" i="5"/>
  <c r="Z95" i="5"/>
  <c r="G37" i="5"/>
  <c r="I131" i="5" s="1"/>
  <c r="G136" i="5"/>
  <c r="Z79" i="5"/>
  <c r="Z86" i="5"/>
  <c r="Z93" i="5"/>
  <c r="Z97" i="5"/>
  <c r="G137" i="5"/>
  <c r="Z78" i="5"/>
  <c r="Z80" i="5"/>
  <c r="Z84" i="5"/>
  <c r="Z87" i="5"/>
  <c r="Z90" i="5"/>
  <c r="Z94" i="5"/>
  <c r="Z96" i="5"/>
  <c r="F136" i="5"/>
  <c r="G121" i="5"/>
  <c r="Y96" i="5"/>
  <c r="G139" i="5"/>
  <c r="F36" i="5"/>
  <c r="G138" i="5"/>
  <c r="F37" i="5"/>
  <c r="Y13" i="5" s="1"/>
  <c r="G57" i="5"/>
  <c r="G124" i="5" s="1"/>
  <c r="G125" i="5"/>
  <c r="G152" i="5"/>
  <c r="G157" i="5"/>
  <c r="Y78" i="5"/>
  <c r="Y80" i="5"/>
  <c r="Y84" i="5"/>
  <c r="Y87" i="5"/>
  <c r="Y90" i="5"/>
  <c r="Y95" i="5"/>
  <c r="Y77" i="5"/>
  <c r="Y79" i="5"/>
  <c r="Y83" i="5"/>
  <c r="Y86" i="5"/>
  <c r="Y89" i="5"/>
  <c r="Y94" i="5"/>
  <c r="Y97" i="5"/>
  <c r="F119" i="5"/>
  <c r="F57" i="5"/>
  <c r="F91" i="5"/>
  <c r="F126" i="5"/>
  <c r="F137" i="5"/>
  <c r="F152" i="5"/>
  <c r="F156" i="5"/>
  <c r="F158" i="5"/>
  <c r="F125" i="5"/>
  <c r="F151" i="5"/>
  <c r="L77" i="5"/>
  <c r="L80" i="5"/>
  <c r="L84" i="5"/>
  <c r="L89" i="5"/>
  <c r="L94" i="5"/>
  <c r="L101" i="5"/>
  <c r="L116" i="5"/>
  <c r="L78" i="5"/>
  <c r="L83" i="5"/>
  <c r="L86" i="5"/>
  <c r="L90" i="5"/>
  <c r="L93" i="5"/>
  <c r="L31" i="5"/>
  <c r="L99" i="5"/>
  <c r="AC149" i="5" l="1"/>
  <c r="Z13" i="5"/>
  <c r="H140" i="5"/>
  <c r="H131" i="5"/>
  <c r="AC141" i="5"/>
  <c r="Z49" i="5"/>
  <c r="Z48" i="5"/>
  <c r="Z46" i="5"/>
  <c r="Z50" i="5"/>
  <c r="Y49" i="5"/>
  <c r="Y48" i="5"/>
  <c r="G153" i="5"/>
  <c r="I140" i="5"/>
  <c r="G99" i="5"/>
  <c r="Z99" i="5" s="1"/>
  <c r="G159" i="5"/>
  <c r="Z14" i="5"/>
  <c r="Z15" i="5"/>
  <c r="Z31" i="5"/>
  <c r="Z55" i="5"/>
  <c r="Z24" i="5"/>
  <c r="Z54" i="5"/>
  <c r="Z37" i="5"/>
  <c r="Z21" i="5"/>
  <c r="Z63" i="5"/>
  <c r="Z34" i="5"/>
  <c r="Z16" i="5"/>
  <c r="Z62" i="5"/>
  <c r="Z43" i="5"/>
  <c r="Z35" i="5"/>
  <c r="Z27" i="5"/>
  <c r="Z12" i="5"/>
  <c r="Z61" i="5"/>
  <c r="Z53" i="5"/>
  <c r="Z44" i="5"/>
  <c r="Z36" i="5"/>
  <c r="Z29" i="5"/>
  <c r="Z20" i="5"/>
  <c r="Z91" i="5"/>
  <c r="F124" i="5"/>
  <c r="G140" i="5"/>
  <c r="Z57" i="5"/>
  <c r="G64" i="5"/>
  <c r="F99" i="5"/>
  <c r="Y91" i="5"/>
  <c r="F153" i="5"/>
  <c r="F159" i="5"/>
  <c r="F64" i="5"/>
  <c r="Y64" i="5" s="1"/>
  <c r="Y63" i="5"/>
  <c r="Y61" i="5"/>
  <c r="Y55" i="5"/>
  <c r="Y53" i="5"/>
  <c r="Y50" i="5"/>
  <c r="Y44" i="5"/>
  <c r="Y36" i="5"/>
  <c r="Y34" i="5"/>
  <c r="Y29" i="5"/>
  <c r="Y24" i="5"/>
  <c r="Y20" i="5"/>
  <c r="Y16" i="5"/>
  <c r="Y14" i="5"/>
  <c r="Y62" i="5"/>
  <c r="Y57" i="5"/>
  <c r="Y54" i="5"/>
  <c r="Y43" i="5"/>
  <c r="Y37" i="5"/>
  <c r="Y35" i="5"/>
  <c r="Y31" i="5"/>
  <c r="Y27" i="5"/>
  <c r="Y21" i="5"/>
  <c r="Y17" i="5"/>
  <c r="Y15" i="5"/>
  <c r="Y12" i="5"/>
  <c r="L64" i="5"/>
  <c r="L27" i="5"/>
  <c r="L36" i="5"/>
  <c r="L57" i="5"/>
  <c r="L63" i="5"/>
  <c r="L43" i="5"/>
  <c r="L55" i="5"/>
  <c r="L21" i="5"/>
  <c r="L62" i="5"/>
  <c r="L54" i="5"/>
  <c r="L52" i="5"/>
  <c r="L49" i="5"/>
  <c r="L47" i="5"/>
  <c r="L44" i="5"/>
  <c r="L42" i="5"/>
  <c r="L37" i="5"/>
  <c r="L24" i="5"/>
  <c r="L20" i="5"/>
  <c r="L61" i="5"/>
  <c r="L53" i="5"/>
  <c r="L48" i="5"/>
  <c r="L45" i="5"/>
  <c r="L41" i="5"/>
  <c r="L34" i="5"/>
  <c r="L29" i="5"/>
  <c r="L25" i="5"/>
  <c r="L16" i="5"/>
  <c r="L12" i="5"/>
  <c r="L14" i="5"/>
  <c r="L35" i="5"/>
  <c r="L50" i="5"/>
  <c r="K48" i="5"/>
  <c r="K47" i="5"/>
  <c r="K19" i="5"/>
  <c r="K13" i="5"/>
  <c r="P101" i="5"/>
  <c r="O95" i="5"/>
  <c r="N101" i="5"/>
  <c r="D80" i="5"/>
  <c r="C80" i="5"/>
  <c r="J80" i="5" s="1"/>
  <c r="B80" i="5"/>
  <c r="U79" i="5" s="1"/>
  <c r="R9" i="5"/>
  <c r="K79" i="5"/>
  <c r="S95" i="5"/>
  <c r="K40" i="5"/>
  <c r="V95" i="5" l="1"/>
  <c r="W95" i="5"/>
  <c r="U95" i="5"/>
  <c r="G102" i="5"/>
  <c r="D121" i="5"/>
  <c r="F65" i="5"/>
  <c r="G65" i="5"/>
  <c r="Z64" i="5"/>
  <c r="F102" i="5"/>
  <c r="Y99" i="5"/>
  <c r="M95" i="5"/>
  <c r="L102" i="5"/>
  <c r="L105" i="5"/>
  <c r="T87" i="5"/>
  <c r="C121" i="5"/>
  <c r="P74" i="5"/>
  <c r="P9" i="5"/>
  <c r="P116" i="5" s="1"/>
  <c r="Q74" i="5"/>
  <c r="Q9" i="5"/>
  <c r="Q116" i="5" s="1"/>
  <c r="O27" i="5"/>
  <c r="M29" i="5"/>
  <c r="M63" i="5"/>
  <c r="N21" i="5"/>
  <c r="O77" i="5"/>
  <c r="O80" i="5"/>
  <c r="O84" i="5"/>
  <c r="O89" i="5"/>
  <c r="O94" i="5"/>
  <c r="O97" i="5"/>
  <c r="O101" i="5"/>
  <c r="O91" i="5"/>
  <c r="O78" i="5"/>
  <c r="O83" i="5"/>
  <c r="O86" i="5"/>
  <c r="O90" i="5"/>
  <c r="O93" i="5"/>
  <c r="N91" i="5"/>
  <c r="N77" i="5"/>
  <c r="N78" i="5"/>
  <c r="N80" i="5"/>
  <c r="N83" i="5"/>
  <c r="N84" i="5"/>
  <c r="N86" i="5"/>
  <c r="N89" i="5"/>
  <c r="N90" i="5"/>
  <c r="N93" i="5"/>
  <c r="N94" i="5"/>
  <c r="N95" i="5"/>
  <c r="N97" i="5"/>
  <c r="M77" i="5"/>
  <c r="M80" i="5"/>
  <c r="M84" i="5"/>
  <c r="M89" i="5"/>
  <c r="M94" i="5"/>
  <c r="M97" i="5"/>
  <c r="M101" i="5"/>
  <c r="M91" i="5"/>
  <c r="M78" i="5"/>
  <c r="M83" i="5"/>
  <c r="M86" i="5"/>
  <c r="M90" i="5"/>
  <c r="M93" i="5"/>
  <c r="P91" i="5"/>
  <c r="P77" i="5"/>
  <c r="P78" i="5"/>
  <c r="P80" i="5"/>
  <c r="P83" i="5"/>
  <c r="P84" i="5"/>
  <c r="P86" i="5"/>
  <c r="P89" i="5"/>
  <c r="P90" i="5"/>
  <c r="P93" i="5"/>
  <c r="P94" i="5"/>
  <c r="P95" i="5"/>
  <c r="P97" i="5"/>
  <c r="P21" i="5"/>
  <c r="Q91" i="5"/>
  <c r="Q78" i="5"/>
  <c r="Q93" i="5"/>
  <c r="Q86" i="5"/>
  <c r="Q83" i="5"/>
  <c r="Q90" i="5"/>
  <c r="Q95" i="5"/>
  <c r="Q77" i="5"/>
  <c r="Q80" i="5"/>
  <c r="Q84" i="5"/>
  <c r="Q89" i="5"/>
  <c r="Q94" i="5"/>
  <c r="Q97" i="5"/>
  <c r="Q101" i="5"/>
  <c r="S79" i="5"/>
  <c r="W79" i="5"/>
  <c r="V79" i="5"/>
  <c r="T79" i="5"/>
  <c r="S87" i="5"/>
  <c r="T95" i="5"/>
  <c r="J54" i="5"/>
  <c r="J20" i="5"/>
  <c r="M47" i="5" l="1"/>
  <c r="M61" i="5"/>
  <c r="M44" i="5"/>
  <c r="M21" i="5"/>
  <c r="M54" i="5"/>
  <c r="M37" i="5"/>
  <c r="M12" i="5"/>
  <c r="M49" i="5"/>
  <c r="M34" i="5"/>
  <c r="G130" i="5"/>
  <c r="G133" i="5"/>
  <c r="G131" i="5"/>
  <c r="G132" i="5"/>
  <c r="O36" i="5"/>
  <c r="M16" i="5"/>
  <c r="Z105" i="5"/>
  <c r="G148" i="5"/>
  <c r="Z102" i="5"/>
  <c r="M36" i="5"/>
  <c r="M52" i="5"/>
  <c r="M42" i="5"/>
  <c r="M25" i="5"/>
  <c r="Y105" i="5"/>
  <c r="Y102" i="5"/>
  <c r="F148" i="5"/>
  <c r="F130" i="5"/>
  <c r="M62" i="5"/>
  <c r="M55" i="5"/>
  <c r="M53" i="5"/>
  <c r="M50" i="5"/>
  <c r="M48" i="5"/>
  <c r="M45" i="5"/>
  <c r="M43" i="5"/>
  <c r="M41" i="5"/>
  <c r="M35" i="5"/>
  <c r="M31" i="5"/>
  <c r="M27" i="5"/>
  <c r="M24" i="5"/>
  <c r="M20" i="5"/>
  <c r="M14" i="5"/>
  <c r="O74" i="5"/>
  <c r="O9" i="5"/>
  <c r="O116" i="5" s="1"/>
  <c r="M57" i="5"/>
  <c r="O63" i="5"/>
  <c r="O61" i="5"/>
  <c r="O55" i="5"/>
  <c r="O53" i="5"/>
  <c r="O50" i="5"/>
  <c r="O48" i="5"/>
  <c r="O45" i="5"/>
  <c r="O43" i="5"/>
  <c r="O41" i="5"/>
  <c r="O34" i="5"/>
  <c r="O29" i="5"/>
  <c r="O25" i="5"/>
  <c r="O21" i="5"/>
  <c r="O16" i="5"/>
  <c r="O12" i="5"/>
  <c r="O64" i="5"/>
  <c r="O62" i="5"/>
  <c r="O57" i="5"/>
  <c r="O54" i="5"/>
  <c r="O52" i="5"/>
  <c r="O49" i="5"/>
  <c r="O47" i="5"/>
  <c r="O44" i="5"/>
  <c r="O42" i="5"/>
  <c r="O37" i="5"/>
  <c r="O35" i="5"/>
  <c r="O24" i="5"/>
  <c r="O20" i="5"/>
  <c r="O14" i="5"/>
  <c r="O31" i="5"/>
  <c r="N64" i="5"/>
  <c r="N62" i="5"/>
  <c r="N57" i="5"/>
  <c r="N54" i="5"/>
  <c r="N52" i="5"/>
  <c r="N49" i="5"/>
  <c r="N47" i="5"/>
  <c r="N44" i="5"/>
  <c r="N42" i="5"/>
  <c r="N37" i="5"/>
  <c r="N35" i="5"/>
  <c r="N31" i="5"/>
  <c r="N27" i="5"/>
  <c r="N24" i="5"/>
  <c r="N20" i="5"/>
  <c r="N14" i="5"/>
  <c r="N63" i="5"/>
  <c r="N61" i="5"/>
  <c r="N55" i="5"/>
  <c r="N53" i="5"/>
  <c r="N50" i="5"/>
  <c r="N48" i="5"/>
  <c r="N45" i="5"/>
  <c r="N43" i="5"/>
  <c r="N41" i="5"/>
  <c r="N36" i="5"/>
  <c r="N34" i="5"/>
  <c r="N29" i="5"/>
  <c r="N25" i="5"/>
  <c r="N16" i="5"/>
  <c r="N12" i="5"/>
  <c r="O99" i="5"/>
  <c r="M99" i="5"/>
  <c r="P64" i="5"/>
  <c r="P63" i="5"/>
  <c r="P62" i="5"/>
  <c r="P61" i="5"/>
  <c r="P57" i="5"/>
  <c r="P55" i="5"/>
  <c r="P54" i="5"/>
  <c r="P53" i="5"/>
  <c r="P52" i="5"/>
  <c r="P50" i="5"/>
  <c r="P49" i="5"/>
  <c r="P48" i="5"/>
  <c r="P47" i="5"/>
  <c r="P45" i="5"/>
  <c r="P44" i="5"/>
  <c r="P43" i="5"/>
  <c r="P42" i="5"/>
  <c r="P41" i="5"/>
  <c r="P37" i="5"/>
  <c r="P36" i="5"/>
  <c r="P35" i="5"/>
  <c r="P34" i="5"/>
  <c r="P31" i="5"/>
  <c r="P29" i="5"/>
  <c r="P27" i="5"/>
  <c r="P25" i="5"/>
  <c r="P24" i="5"/>
  <c r="P20" i="5"/>
  <c r="P16" i="5"/>
  <c r="P14" i="5"/>
  <c r="P12" i="5"/>
  <c r="Q63" i="5"/>
  <c r="Q61" i="5"/>
  <c r="Q55" i="5"/>
  <c r="Q53" i="5"/>
  <c r="Q50" i="5"/>
  <c r="Q48" i="5"/>
  <c r="Q45" i="5"/>
  <c r="Q43" i="5"/>
  <c r="Q41" i="5"/>
  <c r="Q36" i="5"/>
  <c r="Q34" i="5"/>
  <c r="Q29" i="5"/>
  <c r="Q25" i="5"/>
  <c r="Q21" i="5"/>
  <c r="Q16" i="5"/>
  <c r="Q12" i="5"/>
  <c r="Q62" i="5"/>
  <c r="Q57" i="5"/>
  <c r="Q54" i="5"/>
  <c r="Q52" i="5"/>
  <c r="Q49" i="5"/>
  <c r="Q47" i="5"/>
  <c r="Q44" i="5"/>
  <c r="Q42" i="5"/>
  <c r="Q37" i="5"/>
  <c r="Q35" i="5"/>
  <c r="Q31" i="5"/>
  <c r="Q27" i="5"/>
  <c r="Q24" i="5"/>
  <c r="Q20" i="5"/>
  <c r="Q14" i="5"/>
  <c r="D164" i="5"/>
  <c r="D165" i="5" s="1"/>
  <c r="D97" i="5"/>
  <c r="D90" i="5"/>
  <c r="D63" i="5"/>
  <c r="D55" i="5"/>
  <c r="D50" i="5"/>
  <c r="D35" i="5"/>
  <c r="D27" i="5"/>
  <c r="C164" i="5"/>
  <c r="C165" i="5" s="1"/>
  <c r="E27" i="5"/>
  <c r="E63" i="5"/>
  <c r="F132" i="5" s="1"/>
  <c r="E97" i="5"/>
  <c r="E90" i="5"/>
  <c r="E55" i="5"/>
  <c r="E50" i="5"/>
  <c r="E35" i="5"/>
  <c r="D120" i="5" l="1"/>
  <c r="Q99" i="5"/>
  <c r="Q64" i="5"/>
  <c r="F133" i="5"/>
  <c r="D125" i="5"/>
  <c r="E125" i="5"/>
  <c r="E120" i="5"/>
  <c r="N74" i="5"/>
  <c r="N9" i="5"/>
  <c r="N116" i="5" s="1"/>
  <c r="M64" i="5"/>
  <c r="O102" i="5"/>
  <c r="O105" i="5"/>
  <c r="N99" i="5"/>
  <c r="P99" i="5"/>
  <c r="Q105" i="5"/>
  <c r="Q102" i="5"/>
  <c r="W87" i="5"/>
  <c r="E31" i="5"/>
  <c r="F139" i="5" s="1"/>
  <c r="D31" i="5"/>
  <c r="D137" i="5"/>
  <c r="D136" i="5"/>
  <c r="E158" i="5"/>
  <c r="E157" i="5"/>
  <c r="E156" i="5"/>
  <c r="E152" i="5"/>
  <c r="E151" i="5"/>
  <c r="D158" i="5"/>
  <c r="J158" i="5" s="1"/>
  <c r="D157" i="5"/>
  <c r="D156" i="5"/>
  <c r="D152" i="5"/>
  <c r="D151" i="5"/>
  <c r="J151" i="5" s="1"/>
  <c r="W78" i="5"/>
  <c r="W83" i="5"/>
  <c r="W86" i="5"/>
  <c r="W90" i="5"/>
  <c r="W97" i="5"/>
  <c r="W101" i="5"/>
  <c r="W77" i="5"/>
  <c r="W80" i="5"/>
  <c r="W84" i="5"/>
  <c r="W89" i="5"/>
  <c r="W94" i="5"/>
  <c r="D57" i="5"/>
  <c r="D21" i="5"/>
  <c r="D91" i="5"/>
  <c r="E57" i="5"/>
  <c r="E21" i="5"/>
  <c r="F138" i="5" s="1"/>
  <c r="J152" i="5" l="1"/>
  <c r="D119" i="5"/>
  <c r="J120" i="5"/>
  <c r="D124" i="5"/>
  <c r="D126" i="5"/>
  <c r="J125" i="5"/>
  <c r="J156" i="5"/>
  <c r="M105" i="5"/>
  <c r="M102" i="5"/>
  <c r="E153" i="5"/>
  <c r="E124" i="5"/>
  <c r="E119" i="5"/>
  <c r="E126" i="5"/>
  <c r="E36" i="5"/>
  <c r="E159" i="5"/>
  <c r="M74" i="5"/>
  <c r="M9" i="5"/>
  <c r="M116" i="5" s="1"/>
  <c r="N105" i="5"/>
  <c r="N102" i="5"/>
  <c r="P105" i="5"/>
  <c r="P102" i="5"/>
  <c r="D36" i="5"/>
  <c r="D153" i="5"/>
  <c r="D159" i="5"/>
  <c r="D64" i="5"/>
  <c r="D99" i="5"/>
  <c r="W91" i="5"/>
  <c r="D37" i="5"/>
  <c r="E37" i="5"/>
  <c r="X48" i="5" s="1"/>
  <c r="E64" i="5"/>
  <c r="J153" i="5" l="1"/>
  <c r="J159" i="5"/>
  <c r="J126" i="5"/>
  <c r="AC36" i="5"/>
  <c r="AC64" i="5"/>
  <c r="AC57" i="5"/>
  <c r="AC21" i="5"/>
  <c r="AC24" i="5"/>
  <c r="AC41" i="5"/>
  <c r="AC29" i="5"/>
  <c r="AC43" i="5"/>
  <c r="AC47" i="5"/>
  <c r="AC46" i="5"/>
  <c r="AC16" i="5"/>
  <c r="AC25" i="5"/>
  <c r="AC49" i="5"/>
  <c r="AC62" i="5"/>
  <c r="AC34" i="5"/>
  <c r="AC37" i="5"/>
  <c r="AC12" i="5"/>
  <c r="AC14" i="5"/>
  <c r="AC13" i="5"/>
  <c r="AC44" i="5"/>
  <c r="AC19" i="5"/>
  <c r="AC15" i="5"/>
  <c r="AC53" i="5"/>
  <c r="AC48" i="5"/>
  <c r="AC61" i="5"/>
  <c r="AC54" i="5"/>
  <c r="AC20" i="5"/>
  <c r="AC27" i="5"/>
  <c r="AC50" i="5"/>
  <c r="AC63" i="5"/>
  <c r="AC35" i="5"/>
  <c r="AC55" i="5"/>
  <c r="AC31" i="5"/>
  <c r="J124" i="5"/>
  <c r="J119" i="5"/>
  <c r="W15" i="5"/>
  <c r="W48" i="5"/>
  <c r="X17" i="5"/>
  <c r="F140" i="5"/>
  <c r="F131" i="5"/>
  <c r="X14" i="5"/>
  <c r="X15" i="5"/>
  <c r="D102" i="5"/>
  <c r="E65" i="5"/>
  <c r="D65" i="5"/>
  <c r="W99" i="5"/>
  <c r="X43" i="5"/>
  <c r="X36" i="5"/>
  <c r="X21" i="5"/>
  <c r="X20" i="5"/>
  <c r="X54" i="5"/>
  <c r="X24" i="5"/>
  <c r="X61" i="5"/>
  <c r="X50" i="5"/>
  <c r="X55" i="5"/>
  <c r="X16" i="5"/>
  <c r="X44" i="5"/>
  <c r="X57" i="5"/>
  <c r="X27" i="5"/>
  <c r="X37" i="5"/>
  <c r="X53" i="5"/>
  <c r="X34" i="5"/>
  <c r="X62" i="5"/>
  <c r="X35" i="5"/>
  <c r="X29" i="5"/>
  <c r="X31" i="5"/>
  <c r="X41" i="5"/>
  <c r="X64" i="5"/>
  <c r="W63" i="5"/>
  <c r="W61" i="5"/>
  <c r="W55" i="5"/>
  <c r="W53" i="5"/>
  <c r="W50" i="5"/>
  <c r="W43" i="5"/>
  <c r="W37" i="5"/>
  <c r="W35" i="5"/>
  <c r="W31" i="5"/>
  <c r="W27" i="5"/>
  <c r="W14" i="5"/>
  <c r="W64" i="5"/>
  <c r="W62" i="5"/>
  <c r="W57" i="5"/>
  <c r="W54" i="5"/>
  <c r="W44" i="5"/>
  <c r="W41" i="5"/>
  <c r="W36" i="5"/>
  <c r="W34" i="5"/>
  <c r="W29" i="5"/>
  <c r="W24" i="5"/>
  <c r="W20" i="5"/>
  <c r="W16" i="5"/>
  <c r="W12" i="5"/>
  <c r="W21" i="5"/>
  <c r="X63" i="5"/>
  <c r="X12" i="5"/>
  <c r="W105" i="5" l="1"/>
  <c r="W102" i="5"/>
  <c r="D130" i="5"/>
  <c r="D148" i="5"/>
  <c r="AC116" i="5"/>
  <c r="K15" i="5"/>
  <c r="K84" i="5"/>
  <c r="AC108" i="5"/>
  <c r="K18" i="5" l="1"/>
  <c r="K17" i="5"/>
  <c r="B97" i="5" l="1"/>
  <c r="B90" i="5"/>
  <c r="U87" i="5"/>
  <c r="B63" i="5"/>
  <c r="B55" i="5"/>
  <c r="B50" i="5"/>
  <c r="B35" i="5"/>
  <c r="B27" i="5"/>
  <c r="B21" i="5"/>
  <c r="C97" i="5"/>
  <c r="J97" i="5" s="1"/>
  <c r="C90" i="5"/>
  <c r="J90" i="5" s="1"/>
  <c r="C63" i="5"/>
  <c r="J63" i="5" s="1"/>
  <c r="C55" i="5"/>
  <c r="J55" i="5" s="1"/>
  <c r="C50" i="5"/>
  <c r="J50" i="5" s="1"/>
  <c r="C35" i="5"/>
  <c r="J35" i="5" s="1"/>
  <c r="C27" i="5"/>
  <c r="J27" i="5" s="1"/>
  <c r="C21" i="5"/>
  <c r="J21" i="5" s="1"/>
  <c r="T94" i="5"/>
  <c r="K33" i="5"/>
  <c r="T101" i="5"/>
  <c r="T89" i="5"/>
  <c r="T77" i="5"/>
  <c r="S83" i="5"/>
  <c r="S86" i="5"/>
  <c r="S89" i="5"/>
  <c r="S77" i="5"/>
  <c r="K42" i="5"/>
  <c r="S101" i="5"/>
  <c r="S94" i="5"/>
  <c r="S93" i="5"/>
  <c r="S80" i="5"/>
  <c r="S78" i="5"/>
  <c r="K78" i="5"/>
  <c r="K80" i="5"/>
  <c r="K77" i="5"/>
  <c r="R89" i="5"/>
  <c r="K31" i="5"/>
  <c r="K94" i="5"/>
  <c r="K95" i="5"/>
  <c r="K96" i="5"/>
  <c r="K97" i="5"/>
  <c r="K99" i="5"/>
  <c r="K100" i="5"/>
  <c r="K101" i="5"/>
  <c r="K102" i="5"/>
  <c r="K104" i="5"/>
  <c r="K105" i="5"/>
  <c r="K93" i="5"/>
  <c r="K83" i="5"/>
  <c r="K86" i="5"/>
  <c r="K87" i="5"/>
  <c r="K89" i="5"/>
  <c r="A112" i="5"/>
  <c r="K112" i="5" s="1"/>
  <c r="A70" i="5"/>
  <c r="AC8" i="5"/>
  <c r="J72" i="5"/>
  <c r="AC115" i="5"/>
  <c r="AC73" i="5"/>
  <c r="K64" i="5"/>
  <c r="K63" i="5"/>
  <c r="K62" i="5"/>
  <c r="K61" i="5"/>
  <c r="K60" i="5"/>
  <c r="K59" i="5"/>
  <c r="K57" i="5"/>
  <c r="K53" i="5"/>
  <c r="K54" i="5"/>
  <c r="K55" i="5"/>
  <c r="K52" i="5"/>
  <c r="K34" i="5"/>
  <c r="K29" i="5"/>
  <c r="K25" i="5"/>
  <c r="K26" i="5"/>
  <c r="K27" i="5"/>
  <c r="K24" i="5"/>
  <c r="K43" i="5"/>
  <c r="K44" i="5"/>
  <c r="K45" i="5"/>
  <c r="K49" i="5"/>
  <c r="K41" i="5"/>
  <c r="K14" i="5"/>
  <c r="K16" i="5"/>
  <c r="K20" i="5"/>
  <c r="K21" i="5"/>
  <c r="K12" i="5"/>
  <c r="A110" i="5"/>
  <c r="K110" i="5" s="1"/>
  <c r="C120" i="5" l="1"/>
  <c r="U97" i="5"/>
  <c r="C31" i="5"/>
  <c r="D133" i="5"/>
  <c r="B120" i="5"/>
  <c r="S97" i="5"/>
  <c r="R78" i="5"/>
  <c r="R95" i="5"/>
  <c r="R83" i="5"/>
  <c r="R93" i="5"/>
  <c r="R101" i="5"/>
  <c r="R80" i="5"/>
  <c r="R86" i="5"/>
  <c r="R90" i="5"/>
  <c r="R94" i="5"/>
  <c r="R97" i="5"/>
  <c r="R77" i="5"/>
  <c r="C125" i="5"/>
  <c r="R84" i="5"/>
  <c r="V87" i="5"/>
  <c r="C157" i="5"/>
  <c r="C152" i="5"/>
  <c r="C158" i="5"/>
  <c r="C156" i="5"/>
  <c r="C151" i="5"/>
  <c r="D132" i="5"/>
  <c r="C119" i="5"/>
  <c r="D138" i="5"/>
  <c r="C161" i="5"/>
  <c r="C137" i="5"/>
  <c r="D161" i="5"/>
  <c r="S90" i="5"/>
  <c r="S84" i="5"/>
  <c r="U84" i="5"/>
  <c r="T80" i="5"/>
  <c r="T86" i="5"/>
  <c r="T84" i="5"/>
  <c r="B125" i="5"/>
  <c r="B158" i="5"/>
  <c r="B156" i="5"/>
  <c r="B151" i="5"/>
  <c r="B157" i="5"/>
  <c r="B152" i="5"/>
  <c r="C138" i="5"/>
  <c r="B119" i="5"/>
  <c r="V84" i="5"/>
  <c r="R91" i="5"/>
  <c r="T78" i="5"/>
  <c r="T83" i="5"/>
  <c r="T93" i="5"/>
  <c r="T97" i="5"/>
  <c r="B31" i="5"/>
  <c r="U78" i="5"/>
  <c r="U83" i="5"/>
  <c r="U90" i="5"/>
  <c r="U93" i="5"/>
  <c r="B91" i="5"/>
  <c r="U77" i="5"/>
  <c r="U80" i="5"/>
  <c r="U86" i="5"/>
  <c r="U89" i="5"/>
  <c r="U94" i="5"/>
  <c r="U101" i="5"/>
  <c r="B57" i="5"/>
  <c r="T90" i="5"/>
  <c r="C57" i="5"/>
  <c r="J57" i="5" s="1"/>
  <c r="C91" i="5"/>
  <c r="J91" i="5" s="1"/>
  <c r="V77" i="5"/>
  <c r="V80" i="5"/>
  <c r="V86" i="5"/>
  <c r="V89" i="5"/>
  <c r="V94" i="5"/>
  <c r="V101" i="5"/>
  <c r="V78" i="5"/>
  <c r="V83" i="5"/>
  <c r="V90" i="5"/>
  <c r="V93" i="5"/>
  <c r="V97" i="5"/>
  <c r="K3" i="5"/>
  <c r="K68" i="5"/>
  <c r="A68" i="5"/>
  <c r="C126" i="5" l="1"/>
  <c r="J31" i="5"/>
  <c r="C37" i="5"/>
  <c r="V31" i="5" s="1"/>
  <c r="S91" i="5"/>
  <c r="C36" i="5"/>
  <c r="J36" i="5" s="1"/>
  <c r="C124" i="5"/>
  <c r="D139" i="5"/>
  <c r="B36" i="5"/>
  <c r="B153" i="5"/>
  <c r="B159" i="5"/>
  <c r="R57" i="5"/>
  <c r="C159" i="5"/>
  <c r="C153" i="5"/>
  <c r="B64" i="5"/>
  <c r="B124" i="5"/>
  <c r="T48" i="5"/>
  <c r="C139" i="5"/>
  <c r="B126" i="5"/>
  <c r="C99" i="5"/>
  <c r="J99" i="5" s="1"/>
  <c r="C64" i="5"/>
  <c r="J64" i="5" s="1"/>
  <c r="B37" i="5"/>
  <c r="U91" i="5"/>
  <c r="B99" i="5"/>
  <c r="V91" i="5"/>
  <c r="T91" i="5"/>
  <c r="R43" i="5"/>
  <c r="S99" i="5"/>
  <c r="V99" i="5" l="1"/>
  <c r="V48" i="5"/>
  <c r="J37" i="5"/>
  <c r="V24" i="5"/>
  <c r="V54" i="5"/>
  <c r="V41" i="5"/>
  <c r="V55" i="5"/>
  <c r="V21" i="5"/>
  <c r="V29" i="5"/>
  <c r="V43" i="5"/>
  <c r="V62" i="5"/>
  <c r="V35" i="5"/>
  <c r="V57" i="5"/>
  <c r="R45" i="5"/>
  <c r="D131" i="5"/>
  <c r="R99" i="5"/>
  <c r="V14" i="5"/>
  <c r="V34" i="5"/>
  <c r="V50" i="5"/>
  <c r="V16" i="5"/>
  <c r="V37" i="5"/>
  <c r="V61" i="5"/>
  <c r="R25" i="5"/>
  <c r="V15" i="5"/>
  <c r="V20" i="5"/>
  <c r="V36" i="5"/>
  <c r="V53" i="5"/>
  <c r="V27" i="5"/>
  <c r="V44" i="5"/>
  <c r="V63" i="5"/>
  <c r="T44" i="5"/>
  <c r="D140" i="5"/>
  <c r="R24" i="5"/>
  <c r="R27" i="5"/>
  <c r="U48" i="5"/>
  <c r="T20" i="5"/>
  <c r="C65" i="5"/>
  <c r="U47" i="5"/>
  <c r="U15" i="5"/>
  <c r="C102" i="5"/>
  <c r="C127" i="5"/>
  <c r="T17" i="5"/>
  <c r="T19" i="5"/>
  <c r="T26" i="5"/>
  <c r="T15" i="5"/>
  <c r="R19" i="5"/>
  <c r="R26" i="5"/>
  <c r="R15" i="5"/>
  <c r="T37" i="5"/>
  <c r="T55" i="5"/>
  <c r="T36" i="5"/>
  <c r="T29" i="5"/>
  <c r="T50" i="5"/>
  <c r="T27" i="5"/>
  <c r="T14" i="5"/>
  <c r="T24" i="5"/>
  <c r="T34" i="5"/>
  <c r="T45" i="5"/>
  <c r="T53" i="5"/>
  <c r="T62" i="5"/>
  <c r="T21" i="5"/>
  <c r="T54" i="5"/>
  <c r="T61" i="5"/>
  <c r="T16" i="5"/>
  <c r="T25" i="5"/>
  <c r="T35" i="5"/>
  <c r="T43" i="5"/>
  <c r="T52" i="5"/>
  <c r="T57" i="5"/>
  <c r="T63" i="5"/>
  <c r="R36" i="5"/>
  <c r="R48" i="5"/>
  <c r="R47" i="5"/>
  <c r="V64" i="5"/>
  <c r="R50" i="5"/>
  <c r="R14" i="5"/>
  <c r="R35" i="5"/>
  <c r="R63" i="5"/>
  <c r="R16" i="5"/>
  <c r="R55" i="5"/>
  <c r="R20" i="5"/>
  <c r="R29" i="5"/>
  <c r="R37" i="5"/>
  <c r="R54" i="5"/>
  <c r="R61" i="5"/>
  <c r="R21" i="5"/>
  <c r="R34" i="5"/>
  <c r="R44" i="5"/>
  <c r="R53" i="5"/>
  <c r="R62" i="5"/>
  <c r="B65" i="5"/>
  <c r="R31" i="5"/>
  <c r="B127" i="5"/>
  <c r="T31" i="5"/>
  <c r="C140" i="5"/>
  <c r="U16" i="5"/>
  <c r="U63" i="5"/>
  <c r="U44" i="5"/>
  <c r="U36" i="5"/>
  <c r="U57" i="5"/>
  <c r="U50" i="5"/>
  <c r="U27" i="5"/>
  <c r="U37" i="5"/>
  <c r="U64" i="5"/>
  <c r="U20" i="5"/>
  <c r="U43" i="5"/>
  <c r="U55" i="5"/>
  <c r="U21" i="5"/>
  <c r="U25" i="5"/>
  <c r="U31" i="5"/>
  <c r="U35" i="5"/>
  <c r="U54" i="5"/>
  <c r="U62" i="5"/>
  <c r="U14" i="5"/>
  <c r="U24" i="5"/>
  <c r="U29" i="5"/>
  <c r="U34" i="5"/>
  <c r="U45" i="5"/>
  <c r="U53" i="5"/>
  <c r="U61" i="5"/>
  <c r="B102" i="5"/>
  <c r="U99" i="5"/>
  <c r="T64" i="5"/>
  <c r="T99" i="5"/>
  <c r="S102" i="5"/>
  <c r="S105" i="5"/>
  <c r="R64" i="5" l="1"/>
  <c r="V102" i="5"/>
  <c r="J102" i="5"/>
  <c r="R102" i="5"/>
  <c r="R105" i="5"/>
  <c r="V105" i="5"/>
  <c r="C133" i="5"/>
  <c r="C130" i="5"/>
  <c r="B148" i="5"/>
  <c r="C132" i="5"/>
  <c r="C131" i="5"/>
  <c r="C148" i="5"/>
  <c r="S26" i="5"/>
  <c r="S15" i="5"/>
  <c r="S19" i="5"/>
  <c r="S64" i="5"/>
  <c r="U105" i="5"/>
  <c r="S57" i="5"/>
  <c r="B130" i="5"/>
  <c r="S31" i="5"/>
  <c r="S62" i="5"/>
  <c r="S44" i="5"/>
  <c r="S20" i="5"/>
  <c r="S61" i="5"/>
  <c r="S43" i="5"/>
  <c r="S16" i="5"/>
  <c r="S55" i="5"/>
  <c r="S50" i="5"/>
  <c r="S34" i="5"/>
  <c r="S29" i="5"/>
  <c r="S24" i="5"/>
  <c r="S14" i="5"/>
  <c r="S63" i="5"/>
  <c r="S54" i="5"/>
  <c r="S37" i="5"/>
  <c r="S27" i="5"/>
  <c r="S21" i="5"/>
  <c r="S53" i="5"/>
  <c r="S45" i="5"/>
  <c r="S35" i="5"/>
  <c r="S25" i="5"/>
  <c r="S36" i="5"/>
  <c r="T105" i="5"/>
  <c r="U102" i="5"/>
  <c r="T102" i="5"/>
  <c r="S9" i="5" l="1"/>
  <c r="R116" i="5" l="1"/>
  <c r="R74" i="5"/>
  <c r="T9" i="5" l="1"/>
  <c r="T116" i="5" s="1"/>
  <c r="S116" i="5"/>
  <c r="S74" i="5"/>
  <c r="B74" i="5" l="1"/>
  <c r="U74" i="5" s="1"/>
  <c r="C9" i="5"/>
  <c r="V9" i="5" s="1"/>
  <c r="V74" i="5" s="1"/>
  <c r="U9" i="5"/>
  <c r="T74" i="5"/>
  <c r="C74" i="5" l="1"/>
  <c r="C116" i="5"/>
  <c r="V116" i="5" s="1"/>
  <c r="D9" i="5"/>
  <c r="B116" i="5"/>
  <c r="U116" i="5" s="1"/>
  <c r="W9" i="5" l="1"/>
  <c r="W74" i="5" s="1"/>
  <c r="E9" i="5"/>
  <c r="F9" i="5" s="1"/>
  <c r="G9" i="5" s="1"/>
  <c r="H9" i="5" s="1"/>
  <c r="D74" i="5"/>
  <c r="D116" i="5"/>
  <c r="W116" i="5" s="1"/>
  <c r="I9" i="5" l="1"/>
  <c r="AB9" i="5" s="1"/>
  <c r="AB74" i="5" s="1"/>
  <c r="AA9" i="5"/>
  <c r="AA74" i="5" s="1"/>
  <c r="H74" i="5"/>
  <c r="H116" i="5"/>
  <c r="AA116" i="5" s="1"/>
  <c r="E116" i="5"/>
  <c r="X116" i="5" s="1"/>
  <c r="F116" i="5"/>
  <c r="Y116" i="5" s="1"/>
  <c r="F74" i="5"/>
  <c r="E74" i="5"/>
  <c r="Y9" i="5"/>
  <c r="Y74" i="5" s="1"/>
  <c r="X9" i="5"/>
  <c r="X74" i="5" s="1"/>
  <c r="G116" i="5"/>
  <c r="Z116" i="5" s="1"/>
  <c r="G74" i="5"/>
  <c r="Z9" i="5"/>
  <c r="Z74" i="5" s="1"/>
  <c r="I74" i="5" l="1"/>
  <c r="I116" i="5"/>
  <c r="AB116" i="5" s="1"/>
  <c r="E80" i="5" l="1"/>
  <c r="AC88" i="5" l="1"/>
  <c r="AC79" i="5"/>
  <c r="AC94" i="5"/>
  <c r="AC93" i="5"/>
  <c r="AC87" i="5"/>
  <c r="AC84" i="5"/>
  <c r="AC78" i="5"/>
  <c r="AC96" i="5"/>
  <c r="AC86" i="5"/>
  <c r="AC101" i="5"/>
  <c r="AC83" i="5"/>
  <c r="AC77" i="5"/>
  <c r="AC85" i="5"/>
  <c r="AC80" i="5"/>
  <c r="AC95" i="5"/>
  <c r="AC89" i="5"/>
  <c r="AC90" i="5"/>
  <c r="AC97" i="5"/>
  <c r="E91" i="5"/>
  <c r="AC91" i="5" s="1"/>
  <c r="E161" i="5"/>
  <c r="E140" i="5"/>
  <c r="J140" i="5" s="1"/>
  <c r="E136" i="5"/>
  <c r="J136" i="5" s="1"/>
  <c r="E138" i="5"/>
  <c r="J138" i="5" s="1"/>
  <c r="E137" i="5"/>
  <c r="J137" i="5" s="1"/>
  <c r="E139" i="5"/>
  <c r="J139" i="5" s="1"/>
  <c r="E121" i="5"/>
  <c r="X83" i="5"/>
  <c r="X90" i="5"/>
  <c r="X94" i="5"/>
  <c r="X89" i="5"/>
  <c r="X86" i="5"/>
  <c r="X79" i="5"/>
  <c r="F161" i="5"/>
  <c r="X77" i="5"/>
  <c r="X80" i="5"/>
  <c r="X78" i="5"/>
  <c r="X95" i="5"/>
  <c r="F121" i="5"/>
  <c r="X97" i="5"/>
  <c r="X101" i="5"/>
  <c r="X84" i="5"/>
  <c r="X87" i="5"/>
  <c r="J121" i="5" l="1"/>
  <c r="J161" i="5"/>
  <c r="X91" i="5"/>
  <c r="E99" i="5"/>
  <c r="AC99" i="5" s="1"/>
  <c r="X99" i="5" l="1"/>
  <c r="E102" i="5"/>
  <c r="AC102" i="5" l="1"/>
  <c r="AC105" i="5"/>
  <c r="X102" i="5"/>
  <c r="X105" i="5"/>
  <c r="E131" i="5"/>
  <c r="J131" i="5" s="1"/>
  <c r="E133" i="5"/>
  <c r="J133" i="5" s="1"/>
  <c r="E132" i="5"/>
  <c r="J132" i="5" s="1"/>
  <c r="E148" i="5"/>
  <c r="J148" i="5" s="1"/>
  <c r="E130" i="5"/>
  <c r="J130" i="5" s="1"/>
</calcChain>
</file>

<file path=xl/sharedStrings.xml><?xml version="1.0" encoding="utf-8"?>
<sst xmlns="http://schemas.openxmlformats.org/spreadsheetml/2006/main" count="173" uniqueCount="151">
  <si>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</si>
  <si>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</si>
  <si>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</si>
  <si>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</si>
  <si>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</si>
  <si>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</si>
  <si>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</si>
  <si>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</si>
  <si>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</si>
  <si>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</si>
  <si>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</si>
  <si>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</si>
  <si>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</si>
  <si>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</si>
  <si>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</si>
  <si>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</si>
  <si>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</si>
  <si>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</si>
  <si>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</si>
  <si>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</si>
  <si>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</si>
  <si>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</si>
  <si>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</si>
  <si>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</si>
  <si>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</si>
  <si>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</si>
  <si>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</si>
  <si>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</si>
  <si>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</si>
  <si>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</si>
  <si>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</si>
  <si>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</si>
  <si>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</si>
  <si>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</si>
  <si>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</si>
  <si>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</si>
  <si>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</si>
  <si>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</si>
  <si>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</si>
  <si>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</si>
  <si>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</si>
  <si>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</si>
  <si>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</si>
  <si>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</si>
  <si>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</si>
  <si>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</si>
  <si>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</si>
  <si>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</si>
  <si>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</si>
  <si>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</si>
  <si>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</si>
  <si>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</si>
  <si>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</si>
  <si>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</si>
  <si>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</si>
  <si>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</si>
  <si>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</si>
  <si>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</si>
  <si>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</si>
  <si>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</si>
  <si>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</si>
  <si>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</si>
  <si>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</si>
  <si>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</si>
  <si>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</si>
  <si>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</si>
  <si>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</si>
  <si>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</si>
  <si>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</si>
  <si>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</si>
  <si>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</si>
  <si>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</si>
  <si>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Material and Supplies</t>
  </si>
  <si>
    <t>Other Non-Current Assets</t>
  </si>
  <si>
    <t>Notes Payable to Questar</t>
  </si>
  <si>
    <t>Acounts Payable</t>
  </si>
  <si>
    <t>Acounts Payable, Affiliates</t>
  </si>
  <si>
    <t xml:space="preserve">   Operating and Maintenance</t>
  </si>
  <si>
    <t>Years Ended December 31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</si>
  <si>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</si>
  <si>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</si>
  <si>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</si>
  <si>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</si>
  <si>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</si>
  <si>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</si>
  <si>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>Construction Work in Progress</t>
  </si>
  <si>
    <t>Accumulated Dep &amp; Amort</t>
  </si>
  <si>
    <t>Outlook</t>
  </si>
  <si>
    <t>Bond Rating - Moody's</t>
  </si>
  <si>
    <t>Bond Rating - Standard &amp; Poors</t>
  </si>
  <si>
    <t>Net Margin</t>
  </si>
  <si>
    <t>Income Tax Receivable</t>
  </si>
  <si>
    <t>Supplemental Information</t>
  </si>
  <si>
    <t xml:space="preserve">   General and Administrative</t>
  </si>
  <si>
    <t>Total Revenue Growth</t>
  </si>
  <si>
    <t>Dividend Increase</t>
  </si>
  <si>
    <t>Percent Increase</t>
  </si>
  <si>
    <t>Return On Equity SEC (ROE)</t>
  </si>
  <si>
    <t>Wexpro Company</t>
  </si>
  <si>
    <t>Accounts Receivable from Affiliates</t>
  </si>
  <si>
    <t>Accounts Receivable</t>
  </si>
  <si>
    <t>Notes Payable</t>
  </si>
  <si>
    <t>Checks Outstanding</t>
  </si>
  <si>
    <t>Federal Taxes Payable</t>
  </si>
  <si>
    <t>Production Taxes Payable</t>
  </si>
  <si>
    <t>Operator Service Fee</t>
  </si>
  <si>
    <t>Oil &amp; Natural Gas Liquids Sales</t>
  </si>
  <si>
    <t>Other</t>
  </si>
  <si>
    <t xml:space="preserve">   Oil Income Sharing - Wexpro Agrmt</t>
  </si>
  <si>
    <t>Deferred Income Taxes - Current</t>
  </si>
  <si>
    <t xml:space="preserve">   Exploration Exp &amp; Abandonment</t>
  </si>
  <si>
    <t>Notes Receivable from Affiliates</t>
  </si>
  <si>
    <t xml:space="preserve">   Interest expense</t>
  </si>
  <si>
    <t xml:space="preserve">   Interest and Other (Income)</t>
  </si>
  <si>
    <t xml:space="preserve">   Other Income</t>
  </si>
  <si>
    <t xml:space="preserve">Dividend </t>
  </si>
  <si>
    <t>Payout Ratio</t>
  </si>
  <si>
    <t xml:space="preserve">   Gathering and Other Handling</t>
  </si>
  <si>
    <t>5 Year</t>
  </si>
  <si>
    <t>Natural Gas Avg Sales Price</t>
  </si>
  <si>
    <t>Oil &amp; NGL Avg Sales Price</t>
  </si>
  <si>
    <t>Natural Gas - COS Deliveries (Bcf)</t>
  </si>
  <si>
    <t>Natural Gas - Sales (Bcf)</t>
  </si>
  <si>
    <t>Oil and NGL (Mbbl)</t>
  </si>
  <si>
    <t>Proved Developed Reserves - Gas</t>
  </si>
  <si>
    <t>Proved Undeveloped Reserves - Gas</t>
  </si>
  <si>
    <t>Total Proved Reserves - Gas</t>
  </si>
  <si>
    <t>Proved Undeveloped Reserves - Oil &amp; NGL</t>
  </si>
  <si>
    <t>Proved Developed Reserves - Oil &amp; NGL</t>
  </si>
  <si>
    <t>Total Proved Reserves - Oil &amp; NGL</t>
  </si>
  <si>
    <t>Investment Base</t>
  </si>
  <si>
    <t>Total Undeveloped Reserves - Oil &amp; NGL</t>
  </si>
  <si>
    <t xml:space="preserve">   Increase (Decrease) in Proved Gas Reserves</t>
  </si>
  <si>
    <t xml:space="preserve">   Increase (Decrease) in Proved Oil Reserves</t>
  </si>
  <si>
    <t xml:space="preserve">   Increase (Decrease) Total Well Count</t>
  </si>
  <si>
    <t>Dividends Payable to Questar</t>
  </si>
  <si>
    <t>1st Qrtr</t>
  </si>
  <si>
    <t>Gas Wells (Gross)</t>
  </si>
  <si>
    <t>Oil Wells  (Gross)</t>
  </si>
  <si>
    <t>Gas Wells (Net)</t>
  </si>
  <si>
    <t>Oil Wells (Net)</t>
  </si>
  <si>
    <t>TOTAL NET WELLS</t>
  </si>
  <si>
    <t>Total Gross Wells</t>
  </si>
  <si>
    <t>2010 to 2015</t>
  </si>
  <si>
    <t>DPU Exhibit 1.3</t>
  </si>
  <si>
    <t>(Millions of dollars)</t>
  </si>
  <si>
    <t>page 2 of 5</t>
  </si>
  <si>
    <t>page 4 of 5</t>
  </si>
  <si>
    <t>page 5 of 5</t>
  </si>
  <si>
    <t>page 1 of 1</t>
  </si>
  <si>
    <t>DPU Exhibit 1.3 DIR (PUBLIC)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</si>
</sst>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00_);\(#,##0.000\)"/>
    <numFmt numFmtId="165" formatCode="0.0000%"/>
    <numFmt numFmtId="166" formatCode="[$-409]mmmm\ d\,\ yyyy;@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0%;\(0.00%\)"/>
    <numFmt numFmtId="171" formatCode="#,##0.0_);\(#,##0.0\)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172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3" fillId="2" borderId="0" xfId="0" applyNumberFormat="1" applyFont="1" applyFill="1" applyBorder="1"/>
    <xf numFmtId="5" fontId="0" fillId="2" borderId="0" xfId="0" applyNumberFormat="1" applyFill="1" applyBorder="1"/>
    <xf numFmtId="5" fontId="5" fillId="3" borderId="0" xfId="2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right"/>
    </xf>
    <xf numFmtId="10" fontId="11" fillId="2" borderId="0" xfId="0" applyNumberFormat="1" applyFont="1" applyFill="1"/>
    <xf numFmtId="10" fontId="11" fillId="2" borderId="0" xfId="9" applyFont="1"/>
    <xf numFmtId="10" fontId="11" fillId="2" borderId="3" xfId="0" applyNumberFormat="1" applyFont="1" applyFill="1" applyBorder="1"/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6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5" fontId="11" fillId="0" borderId="0" xfId="0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0" fillId="0" borderId="0" xfId="8" applyNumberFormat="1" applyFont="1" applyBorder="1" applyAlignment="1"/>
    <xf numFmtId="167" fontId="11" fillId="2" borderId="0" xfId="11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5" fontId="14" fillId="2" borderId="4" xfId="0" applyNumberFormat="1" applyFont="1" applyFill="1" applyBorder="1"/>
    <xf numFmtId="167" fontId="11" fillId="2" borderId="0" xfId="11" applyNumberFormat="1" applyFont="1" applyFill="1" applyBorder="1"/>
    <xf numFmtId="167" fontId="11" fillId="0" borderId="0" xfId="11" applyNumberFormat="1" applyFont="1" applyFill="1" applyBorder="1"/>
    <xf numFmtId="5" fontId="11" fillId="0" borderId="0" xfId="0" applyNumberFormat="1" applyFont="1" applyFill="1" applyAlignment="1">
      <alignment horizontal="right"/>
    </xf>
    <xf numFmtId="168" fontId="11" fillId="0" borderId="0" xfId="11" applyNumberFormat="1" applyFont="1" applyFill="1" applyBorder="1"/>
    <xf numFmtId="5" fontId="0" fillId="0" borderId="0" xfId="0" applyNumberFormat="1" applyFill="1" applyBorder="1"/>
    <xf numFmtId="5" fontId="2" fillId="0" borderId="0" xfId="0" applyNumberFormat="1" applyFont="1" applyFill="1" applyBorder="1"/>
    <xf numFmtId="10" fontId="11" fillId="0" borderId="0" xfId="9" applyNumberFormat="1" applyFont="1" applyFill="1" applyBorder="1"/>
    <xf numFmtId="5" fontId="14" fillId="0" borderId="0" xfId="0" applyNumberFormat="1" applyFont="1" applyFill="1" applyBorder="1"/>
    <xf numFmtId="4" fontId="11" fillId="0" borderId="0" xfId="0" applyNumberFormat="1" applyFont="1" applyFill="1" applyBorder="1"/>
    <xf numFmtId="170" fontId="11" fillId="0" borderId="0" xfId="9" applyNumberFormat="1" applyFont="1" applyFill="1" applyBorder="1"/>
    <xf numFmtId="168" fontId="11" fillId="0" borderId="0" xfId="0" applyNumberFormat="1" applyFont="1" applyFill="1" applyBorder="1"/>
    <xf numFmtId="10" fontId="11" fillId="0" borderId="0" xfId="9" applyFont="1" applyFill="1" applyBorder="1"/>
    <xf numFmtId="43" fontId="11" fillId="0" borderId="0" xfId="0" applyNumberFormat="1" applyFont="1" applyFill="1" applyBorder="1"/>
    <xf numFmtId="10" fontId="11" fillId="0" borderId="3" xfId="0" applyNumberFormat="1" applyFont="1" applyFill="1" applyBorder="1"/>
    <xf numFmtId="5" fontId="17" fillId="2" borderId="0" xfId="0" applyNumberFormat="1" applyFont="1" applyFill="1"/>
    <xf numFmtId="10" fontId="11" fillId="4" borderId="0" xfId="0" applyNumberFormat="1" applyFont="1" applyFill="1"/>
    <xf numFmtId="0" fontId="10" fillId="2" borderId="2" xfId="0" applyNumberFormat="1" applyFont="1" applyFill="1" applyBorder="1"/>
    <xf numFmtId="0" fontId="2" fillId="2" borderId="0" xfId="0" applyNumberFormat="1" applyFont="1" applyFill="1" applyBorder="1"/>
    <xf numFmtId="10" fontId="13" fillId="0" borderId="0" xfId="0" quotePrefix="1" applyNumberFormat="1" applyFont="1" applyFill="1" applyAlignment="1">
      <alignment horizontal="right"/>
    </xf>
    <xf numFmtId="16" fontId="10" fillId="2" borderId="0" xfId="0" applyNumberFormat="1" applyFont="1" applyFill="1" applyBorder="1" applyAlignment="1">
      <alignment horizontal="right"/>
    </xf>
    <xf numFmtId="10" fontId="18" fillId="2" borderId="0" xfId="0" applyNumberFormat="1" applyFont="1" applyFill="1" applyAlignment="1">
      <alignment horizontal="center"/>
    </xf>
    <xf numFmtId="10" fontId="18" fillId="2" borderId="2" xfId="0" applyNumberFormat="1" applyFont="1" applyFill="1" applyBorder="1" applyAlignment="1">
      <alignment horizontal="center"/>
    </xf>
    <xf numFmtId="2" fontId="11" fillId="0" borderId="0" xfId="0" applyNumberFormat="1" applyFont="1" applyFill="1"/>
    <xf numFmtId="43" fontId="11" fillId="0" borderId="0" xfId="11" applyFont="1" applyFill="1" applyBorder="1"/>
    <xf numFmtId="168" fontId="11" fillId="0" borderId="3" xfId="11" applyNumberFormat="1" applyFont="1" applyFill="1" applyBorder="1"/>
    <xf numFmtId="167" fontId="11" fillId="0" borderId="3" xfId="11" applyNumberFormat="1" applyFont="1" applyFill="1" applyBorder="1"/>
    <xf numFmtId="167" fontId="11" fillId="0" borderId="0" xfId="0" applyNumberFormat="1" applyFont="1" applyFill="1" applyBorder="1"/>
    <xf numFmtId="167" fontId="11" fillId="0" borderId="3" xfId="0" applyNumberFormat="1" applyFont="1" applyFill="1" applyBorder="1"/>
    <xf numFmtId="168" fontId="11" fillId="2" borderId="0" xfId="11" applyNumberFormat="1" applyFont="1" applyFill="1"/>
    <xf numFmtId="5" fontId="0" fillId="5" borderId="0" xfId="0" applyNumberFormat="1" applyFill="1" applyBorder="1"/>
    <xf numFmtId="167" fontId="11" fillId="5" borderId="0" xfId="11" applyNumberFormat="1" applyFont="1" applyFill="1" applyBorder="1"/>
    <xf numFmtId="10" fontId="11" fillId="5" borderId="0" xfId="9" applyNumberFormat="1" applyFont="1" applyFill="1" applyBorder="1"/>
    <xf numFmtId="167" fontId="11" fillId="5" borderId="3" xfId="11" applyNumberFormat="1" applyFont="1" applyFill="1" applyBorder="1"/>
    <xf numFmtId="168" fontId="11" fillId="0" borderId="3" xfId="0" applyNumberFormat="1" applyFont="1" applyFill="1" applyBorder="1"/>
    <xf numFmtId="168" fontId="11" fillId="0" borderId="0" xfId="11" applyNumberFormat="1" applyFont="1" applyFill="1"/>
    <xf numFmtId="10" fontId="11" fillId="2" borderId="10" xfId="0" applyNumberFormat="1" applyFont="1" applyFill="1" applyBorder="1"/>
    <xf numFmtId="10" fontId="11" fillId="2" borderId="11" xfId="0" applyNumberFormat="1" applyFont="1" applyFill="1" applyBorder="1"/>
    <xf numFmtId="10" fontId="11" fillId="0" borderId="2" xfId="0" applyNumberFormat="1" applyFont="1" applyFill="1" applyBorder="1"/>
    <xf numFmtId="0" fontId="10" fillId="2" borderId="2" xfId="11" applyNumberFormat="1" applyFont="1" applyFill="1" applyBorder="1"/>
    <xf numFmtId="168" fontId="15" fillId="2" borderId="0" xfId="11" applyNumberFormat="1" applyFont="1" applyFill="1"/>
    <xf numFmtId="168" fontId="10" fillId="2" borderId="0" xfId="11" applyNumberFormat="1" applyFont="1" applyFill="1" applyAlignment="1">
      <alignment horizontal="centerContinuous"/>
    </xf>
    <xf numFmtId="168" fontId="2" fillId="2" borderId="0" xfId="11" applyNumberFormat="1" applyFont="1" applyFill="1" applyAlignment="1">
      <alignment horizontal="right"/>
    </xf>
    <xf numFmtId="168" fontId="11" fillId="2" borderId="0" xfId="11" applyNumberFormat="1" applyFont="1" applyFill="1" applyAlignment="1">
      <alignment horizontal="centerContinuous"/>
    </xf>
    <xf numFmtId="168" fontId="11" fillId="2" borderId="4" xfId="11" applyNumberFormat="1" applyFont="1" applyFill="1" applyBorder="1"/>
    <xf numFmtId="168" fontId="11" fillId="2" borderId="0" xfId="11" applyNumberFormat="1" applyFont="1" applyFill="1" applyAlignment="1">
      <alignment horizontal="right"/>
    </xf>
    <xf numFmtId="168" fontId="11" fillId="2" borderId="5" xfId="11" applyNumberFormat="1" applyFont="1" applyFill="1" applyBorder="1"/>
    <xf numFmtId="168" fontId="11" fillId="2" borderId="0" xfId="11" applyNumberFormat="1" applyFont="1" applyFill="1" applyBorder="1"/>
    <xf numFmtId="168" fontId="11" fillId="2" borderId="3" xfId="11" applyNumberFormat="1" applyFont="1" applyFill="1" applyBorder="1"/>
    <xf numFmtId="168" fontId="11" fillId="2" borderId="6" xfId="11" applyNumberFormat="1" applyFont="1" applyFill="1" applyBorder="1"/>
    <xf numFmtId="168" fontId="3" fillId="2" borderId="0" xfId="11" applyNumberFormat="1" applyFont="1" applyFill="1"/>
    <xf numFmtId="168" fontId="13" fillId="2" borderId="0" xfId="11" applyNumberFormat="1" applyFont="1" applyFill="1" applyAlignment="1">
      <alignment horizontal="right"/>
    </xf>
    <xf numFmtId="168" fontId="10" fillId="2" borderId="0" xfId="11" applyNumberFormat="1" applyFont="1" applyFill="1" applyAlignment="1">
      <alignment horizontal="right"/>
    </xf>
    <xf numFmtId="168" fontId="11" fillId="0" borderId="4" xfId="11" applyNumberFormat="1" applyFont="1" applyFill="1" applyBorder="1"/>
    <xf numFmtId="168" fontId="11" fillId="0" borderId="5" xfId="11" applyNumberFormat="1" applyFont="1" applyFill="1" applyBorder="1"/>
    <xf numFmtId="168" fontId="11" fillId="2" borderId="0" xfId="11" applyNumberFormat="1" applyFont="1" applyFill="1" applyBorder="1" applyAlignment="1">
      <alignment horizontal="right"/>
    </xf>
    <xf numFmtId="168" fontId="0" fillId="2" borderId="0" xfId="11" applyNumberFormat="1" applyFont="1" applyFill="1"/>
    <xf numFmtId="168" fontId="10" fillId="2" borderId="0" xfId="11" applyNumberFormat="1" applyFont="1" applyFill="1"/>
    <xf numFmtId="168" fontId="11" fillId="4" borderId="0" xfId="11" applyNumberFormat="1" applyFont="1" applyFill="1"/>
    <xf numFmtId="168" fontId="11" fillId="0" borderId="0" xfId="11" applyNumberFormat="1" applyFont="1" applyFill="1" applyAlignment="1">
      <alignment horizontal="right"/>
    </xf>
    <xf numFmtId="171" fontId="11" fillId="2" borderId="0" xfId="0" applyNumberFormat="1" applyFont="1" applyFill="1"/>
    <xf numFmtId="171" fontId="11" fillId="2" borderId="4" xfId="0" applyNumberFormat="1" applyFont="1" applyFill="1" applyBorder="1"/>
    <xf numFmtId="171" fontId="11" fillId="2" borderId="0" xfId="0" applyNumberFormat="1" applyFont="1" applyFill="1" applyAlignment="1">
      <alignment horizontal="right"/>
    </xf>
    <xf numFmtId="171" fontId="11" fillId="0" borderId="0" xfId="0" applyNumberFormat="1" applyFont="1" applyFill="1"/>
    <xf numFmtId="171" fontId="11" fillId="0" borderId="0" xfId="0" applyNumberFormat="1" applyFont="1" applyFill="1" applyAlignment="1">
      <alignment horizontal="right"/>
    </xf>
    <xf numFmtId="171" fontId="11" fillId="0" borderId="4" xfId="0" applyNumberFormat="1" applyFont="1" applyFill="1" applyBorder="1"/>
    <xf numFmtId="37" fontId="2" fillId="0" borderId="0" xfId="8" applyNumberFormat="1" applyFont="1" applyBorder="1" applyAlignment="1"/>
    <xf numFmtId="171" fontId="11" fillId="2" borderId="0" xfId="9" applyNumberFormat="1" applyFont="1"/>
    <xf numFmtId="171" fontId="11" fillId="2" borderId="0" xfId="0" applyNumberFormat="1" applyFont="1" applyFill="1" applyBorder="1"/>
    <xf numFmtId="171" fontId="11" fillId="0" borderId="0" xfId="0" applyNumberFormat="1" applyFont="1" applyFill="1" applyBorder="1"/>
    <xf numFmtId="171" fontId="11" fillId="2" borderId="0" xfId="0" quotePrefix="1" applyNumberFormat="1" applyFont="1" applyFill="1" applyBorder="1"/>
    <xf numFmtId="171" fontId="11" fillId="2" borderId="3" xfId="0" applyNumberFormat="1" applyFont="1" applyFill="1" applyBorder="1"/>
    <xf numFmtId="171" fontId="11" fillId="2" borderId="6" xfId="0" applyNumberFormat="1" applyFont="1" applyFill="1" applyBorder="1"/>
    <xf numFmtId="171" fontId="11" fillId="2" borderId="0" xfId="11" applyNumberFormat="1" applyFont="1" applyFill="1"/>
    <xf numFmtId="171" fontId="11" fillId="0" borderId="4" xfId="2" applyNumberFormat="1" applyFont="1" applyFill="1" applyBorder="1"/>
    <xf numFmtId="171" fontId="11" fillId="0" borderId="3" xfId="0" applyNumberFormat="1" applyFont="1" applyFill="1" applyBorder="1"/>
    <xf numFmtId="171" fontId="11" fillId="0" borderId="0" xfId="2" applyNumberFormat="1" applyFont="1" applyFill="1" applyBorder="1"/>
    <xf numFmtId="171" fontId="11" fillId="0" borderId="5" xfId="2" applyNumberFormat="1" applyFont="1" applyFill="1" applyBorder="1"/>
    <xf numFmtId="171" fontId="11" fillId="2" borderId="0" xfId="8" applyNumberFormat="1" applyFont="1" applyFill="1" applyBorder="1" applyAlignment="1">
      <alignment horizontal="right"/>
    </xf>
    <xf numFmtId="171" fontId="11" fillId="0" borderId="0" xfId="8" applyNumberFormat="1" applyFont="1" applyFill="1" applyBorder="1" applyAlignment="1">
      <alignment horizontal="right"/>
    </xf>
    <xf numFmtId="5" fontId="11" fillId="0" borderId="0" xfId="0" applyNumberFormat="1" applyFont="1" applyFill="1"/>
    <xf numFmtId="5" fontId="0" fillId="0" borderId="0" xfId="0" applyNumberFormat="1" applyFill="1"/>
    <xf numFmtId="168" fontId="0" fillId="0" borderId="0" xfId="11" applyNumberFormat="1" applyFont="1" applyFill="1"/>
    <xf numFmtId="10" fontId="0" fillId="0" borderId="0" xfId="0" applyNumberFormat="1" applyFill="1"/>
    <xf numFmtId="5" fontId="14" fillId="0" borderId="0" xfId="0" applyNumberFormat="1" applyFont="1" applyFill="1"/>
    <xf numFmtId="10" fontId="11" fillId="0" borderId="0" xfId="9" applyFont="1" applyFill="1"/>
    <xf numFmtId="168" fontId="3" fillId="0" borderId="0" xfId="11" applyNumberFormat="1" applyFont="1" applyFill="1"/>
    <xf numFmtId="10" fontId="3" fillId="0" borderId="0" xfId="9" applyFont="1" applyFill="1"/>
    <xf numFmtId="10" fontId="11" fillId="0" borderId="4" xfId="0" applyNumberFormat="1" applyFont="1" applyFill="1" applyBorder="1"/>
    <xf numFmtId="10" fontId="11" fillId="0" borderId="0" xfId="0" applyNumberFormat="1" applyFont="1" applyFill="1" applyBorder="1"/>
    <xf numFmtId="169" fontId="11" fillId="0" borderId="0" xfId="9" applyNumberFormat="1" applyFont="1" applyFill="1"/>
    <xf numFmtId="0" fontId="10" fillId="0" borderId="2" xfId="0" applyFont="1" applyFill="1" applyBorder="1"/>
    <xf numFmtId="0" fontId="10" fillId="0" borderId="3" xfId="0" applyFont="1" applyFill="1" applyBorder="1"/>
    <xf numFmtId="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5" fontId="12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5" fontId="10" fillId="2" borderId="0" xfId="0" applyNumberFormat="1" applyFont="1" applyFill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2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J67" sqref="J67"/>
    </sheetView>
  </sheetViews>
  <sheetFormatPr defaultColWidth="13.7109375" defaultRowHeight="12.75" x14ac:dyDescent="0.2"/>
  <cols>
    <col min="1" max="1" width="37.28515625" customWidth="1"/>
    <col min="2" max="2" width="11.85546875" style="130" customWidth="1"/>
    <col min="3" max="8" width="11.85546875" customWidth="1"/>
    <col min="9" max="9" width="11.85546875" hidden="1" customWidth="1"/>
    <col min="10" max="10" width="11.140625" style="1" customWidth="1"/>
    <col min="11" max="11" width="47.5703125" hidden="1" customWidth="1"/>
    <col min="12" max="12" width="11.85546875" hidden="1" customWidth="1"/>
    <col min="13" max="28" width="10.7109375" hidden="1" customWidth="1"/>
    <col min="29" max="29" width="11.42578125" hidden="1" customWidth="1"/>
    <col min="30" max="31" width="12.7109375" customWidth="1"/>
  </cols>
  <sheetData>
    <row r="1" spans="1:30" ht="15.75" hidden="1" x14ac:dyDescent="0.25">
      <c r="A1" s="52"/>
      <c r="B1" s="114"/>
      <c r="C1" s="52"/>
      <c r="D1" s="52"/>
      <c r="E1" s="52"/>
      <c r="F1" s="52"/>
      <c r="G1" s="52"/>
      <c r="H1" s="52"/>
      <c r="I1" s="52"/>
      <c r="J1" s="8" t="s">
        <v>144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7"/>
    </row>
    <row r="2" spans="1:30" ht="15.75" hidden="1" x14ac:dyDescent="0.25">
      <c r="A2" s="52"/>
      <c r="B2" s="114"/>
      <c r="C2" s="52"/>
      <c r="D2" s="52"/>
      <c r="E2" s="52"/>
      <c r="F2" s="52"/>
      <c r="G2" s="52"/>
      <c r="H2" s="52"/>
      <c r="I2" s="52"/>
      <c r="J2" s="59" t="s">
        <v>146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9"/>
      <c r="AD2" s="2"/>
    </row>
    <row r="3" spans="1:30" ht="20.25" hidden="1" x14ac:dyDescent="0.3">
      <c r="A3" s="169" t="s">
        <v>98</v>
      </c>
      <c r="B3" s="169"/>
      <c r="C3" s="169"/>
      <c r="D3" s="169"/>
      <c r="E3" s="169"/>
      <c r="F3" s="169"/>
      <c r="G3" s="169"/>
      <c r="H3" s="169"/>
      <c r="I3" s="169"/>
      <c r="J3" s="169"/>
      <c r="K3" s="169" t="str">
        <f>A3</f>
        <v>Wexpro Company</v>
      </c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2"/>
    </row>
    <row r="4" spans="1:30" ht="15.75" hidden="1" x14ac:dyDescent="0.25">
      <c r="A4" s="171" t="s">
        <v>46</v>
      </c>
      <c r="B4" s="171"/>
      <c r="C4" s="171"/>
      <c r="D4" s="171"/>
      <c r="E4" s="171"/>
      <c r="F4" s="171"/>
      <c r="G4" s="171"/>
      <c r="H4" s="171"/>
      <c r="I4" s="171"/>
      <c r="J4" s="171"/>
      <c r="K4" s="171" t="s">
        <v>45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2"/>
    </row>
    <row r="5" spans="1:30" ht="15.75" hidden="1" x14ac:dyDescent="0.25">
      <c r="A5" s="170" t="s">
        <v>78</v>
      </c>
      <c r="B5" s="170"/>
      <c r="C5" s="170"/>
      <c r="D5" s="170"/>
      <c r="E5" s="170"/>
      <c r="F5" s="170"/>
      <c r="G5" s="170"/>
      <c r="H5" s="170"/>
      <c r="I5" s="170"/>
      <c r="J5" s="170"/>
      <c r="K5" s="171" t="s">
        <v>46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4"/>
    </row>
    <row r="6" spans="1:30" ht="15.75" hidden="1" x14ac:dyDescent="0.25">
      <c r="A6" s="15"/>
      <c r="B6" s="115"/>
      <c r="C6" s="12"/>
      <c r="D6" s="12"/>
      <c r="E6" s="12"/>
      <c r="F6" s="12"/>
      <c r="G6" s="12"/>
      <c r="H6" s="12"/>
      <c r="I6" s="12"/>
      <c r="J6" s="2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9"/>
      <c r="AD6" s="2"/>
    </row>
    <row r="7" spans="1:30" ht="15.75" hidden="1" x14ac:dyDescent="0.25">
      <c r="A7" s="140" t="s">
        <v>145</v>
      </c>
      <c r="B7" s="115"/>
      <c r="C7" s="12"/>
      <c r="D7" s="12"/>
      <c r="E7" s="12"/>
      <c r="F7" s="12"/>
      <c r="G7" s="12"/>
      <c r="H7" s="12"/>
      <c r="I7" s="12"/>
      <c r="J7" s="93" t="s">
        <v>143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70"/>
      <c r="Y7" s="70"/>
      <c r="Z7" s="70"/>
      <c r="AA7" s="70"/>
      <c r="AB7" s="70"/>
      <c r="AC7" s="31"/>
      <c r="AD7" s="2"/>
    </row>
    <row r="8" spans="1:30" ht="15.75" hidden="1" x14ac:dyDescent="0.25">
      <c r="A8" s="30"/>
      <c r="B8" s="116"/>
      <c r="C8" s="56"/>
      <c r="D8" s="56"/>
      <c r="E8" s="56"/>
      <c r="F8" s="56"/>
      <c r="G8" s="56"/>
      <c r="H8" s="56"/>
      <c r="I8" s="56" t="s">
        <v>136</v>
      </c>
      <c r="J8" s="51" t="s">
        <v>3</v>
      </c>
      <c r="K8" s="30"/>
      <c r="L8" s="30"/>
      <c r="M8" s="30"/>
      <c r="N8" s="30"/>
      <c r="O8" s="30"/>
      <c r="P8" s="30"/>
      <c r="Q8" s="30"/>
      <c r="R8" s="32"/>
      <c r="S8" s="32"/>
      <c r="T8" s="35"/>
      <c r="U8" s="35"/>
      <c r="V8" s="33"/>
      <c r="W8" s="33"/>
      <c r="X8" s="71"/>
      <c r="Y8" s="94"/>
      <c r="Z8" s="94"/>
      <c r="AA8" s="94"/>
      <c r="AB8" s="94" t="str">
        <f>+I8</f>
        <v>1st Qrtr</v>
      </c>
      <c r="AC8" s="48" t="str">
        <f>J7</f>
        <v>2010 to 2015</v>
      </c>
      <c r="AD8" s="2"/>
    </row>
    <row r="9" spans="1:30" ht="15.75" hidden="1" x14ac:dyDescent="0.25">
      <c r="A9" s="36" t="s">
        <v>0</v>
      </c>
      <c r="B9" s="113">
        <v>2009</v>
      </c>
      <c r="C9" s="36">
        <f t="shared" ref="C9:H9" si="0">B9+1</f>
        <v>2010</v>
      </c>
      <c r="D9" s="36">
        <f t="shared" si="0"/>
        <v>2011</v>
      </c>
      <c r="E9" s="36">
        <f t="shared" si="0"/>
        <v>2012</v>
      </c>
      <c r="F9" s="36">
        <f t="shared" si="0"/>
        <v>2013</v>
      </c>
      <c r="G9" s="36">
        <f t="shared" si="0"/>
        <v>2014</v>
      </c>
      <c r="H9" s="36">
        <f t="shared" si="0"/>
        <v>2015</v>
      </c>
      <c r="I9" s="36">
        <f>H9+1</f>
        <v>2016</v>
      </c>
      <c r="J9" s="49" t="s">
        <v>24</v>
      </c>
      <c r="K9" s="37" t="s">
        <v>0</v>
      </c>
      <c r="L9" s="91" t="e">
        <f>+#REF!</f>
        <v>#REF!</v>
      </c>
      <c r="M9" s="36" t="e">
        <f>+#REF!</f>
        <v>#REF!</v>
      </c>
      <c r="N9" s="36" t="e">
        <f>+#REF!</f>
        <v>#REF!</v>
      </c>
      <c r="O9" s="36" t="e">
        <f>+#REF!</f>
        <v>#REF!</v>
      </c>
      <c r="P9" s="36" t="e">
        <f>+#REF!</f>
        <v>#REF!</v>
      </c>
      <c r="Q9" s="36" t="e">
        <f>+#REF!</f>
        <v>#REF!</v>
      </c>
      <c r="R9" s="36" t="e">
        <f>+#REF!</f>
        <v>#REF!</v>
      </c>
      <c r="S9" s="36" t="e">
        <f>+#REF!</f>
        <v>#REF!</v>
      </c>
      <c r="T9" s="36" t="e">
        <f>+#REF!</f>
        <v>#REF!</v>
      </c>
      <c r="U9" s="36">
        <f t="shared" ref="U9:AA9" si="1">+B9</f>
        <v>2009</v>
      </c>
      <c r="V9" s="36">
        <f t="shared" si="1"/>
        <v>2010</v>
      </c>
      <c r="W9" s="36">
        <f t="shared" si="1"/>
        <v>2011</v>
      </c>
      <c r="X9" s="72">
        <f t="shared" si="1"/>
        <v>2012</v>
      </c>
      <c r="Y9" s="72">
        <f t="shared" si="1"/>
        <v>2013</v>
      </c>
      <c r="Z9" s="72">
        <f t="shared" si="1"/>
        <v>2014</v>
      </c>
      <c r="AA9" s="72">
        <f t="shared" si="1"/>
        <v>2015</v>
      </c>
      <c r="AB9" s="72">
        <f>+I9</f>
        <v>2016</v>
      </c>
      <c r="AC9" s="49" t="s">
        <v>44</v>
      </c>
      <c r="AD9" s="2"/>
    </row>
    <row r="10" spans="1:30" ht="12" hidden="1" customHeight="1" x14ac:dyDescent="0.2">
      <c r="A10" s="16"/>
      <c r="B10" s="117"/>
      <c r="C10" s="16"/>
      <c r="D10" s="16"/>
      <c r="E10" s="16"/>
      <c r="F10" s="16"/>
      <c r="G10" s="16"/>
      <c r="H10" s="16"/>
      <c r="I10" s="16"/>
      <c r="J10" s="17"/>
      <c r="K10" s="19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2"/>
    </row>
    <row r="11" spans="1:30" ht="15.75" hidden="1" x14ac:dyDescent="0.25">
      <c r="A11" s="46" t="s">
        <v>7</v>
      </c>
      <c r="B11" s="103"/>
      <c r="C11" s="18"/>
      <c r="D11" s="18"/>
      <c r="E11" s="18"/>
      <c r="F11" s="18"/>
      <c r="G11" s="18"/>
      <c r="H11" s="18"/>
      <c r="I11" s="18"/>
      <c r="J11" s="9"/>
      <c r="K11" s="60" t="s">
        <v>7</v>
      </c>
      <c r="L11" s="60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9"/>
      <c r="AD11" s="2"/>
    </row>
    <row r="12" spans="1:30" ht="15" hidden="1" x14ac:dyDescent="0.2">
      <c r="A12" s="18" t="s">
        <v>4</v>
      </c>
      <c r="B12" s="103"/>
      <c r="C12" s="38"/>
      <c r="D12" s="134"/>
      <c r="E12" s="134"/>
      <c r="F12" s="134"/>
      <c r="G12" s="134"/>
      <c r="H12" s="137"/>
      <c r="I12" s="134"/>
      <c r="J12" s="9"/>
      <c r="K12" s="18" t="str">
        <f>A12</f>
        <v>Cash &amp; Equivalents</v>
      </c>
      <c r="L12" s="9" t="e">
        <f>#REF!/#REF!</f>
        <v>#REF!</v>
      </c>
      <c r="M12" s="9" t="e">
        <f>#REF!/#REF!</f>
        <v>#REF!</v>
      </c>
      <c r="N12" s="9" t="e">
        <f>#REF!/#REF!</f>
        <v>#REF!</v>
      </c>
      <c r="O12" s="9" t="e">
        <f>#REF!/#REF!</f>
        <v>#REF!</v>
      </c>
      <c r="P12" s="9" t="e">
        <f>#REF!/#REF!</f>
        <v>#REF!</v>
      </c>
      <c r="Q12" s="9" t="e">
        <f>#REF!/#REF!</f>
        <v>#REF!</v>
      </c>
      <c r="R12" s="9"/>
      <c r="S12" s="9"/>
      <c r="T12" s="9"/>
      <c r="U12" s="9"/>
      <c r="V12" s="9"/>
      <c r="W12" s="9" t="e">
        <f t="shared" ref="W12:AB12" si="2">D12/D$37</f>
        <v>#DIV/0!</v>
      </c>
      <c r="X12" s="9" t="e">
        <f t="shared" si="2"/>
        <v>#DIV/0!</v>
      </c>
      <c r="Y12" s="9" t="e">
        <f t="shared" si="2"/>
        <v>#DIV/0!</v>
      </c>
      <c r="Z12" s="9" t="e">
        <f t="shared" si="2"/>
        <v>#DIV/0!</v>
      </c>
      <c r="AA12" s="9" t="e">
        <f t="shared" si="2"/>
        <v>#DIV/0!</v>
      </c>
      <c r="AB12" s="9" t="e">
        <f t="shared" si="2"/>
        <v>#DIV/0!</v>
      </c>
      <c r="AC12" s="9" t="e">
        <f>SUM(D12:H12)/SUM(D$37:H$37)</f>
        <v>#DIV/0!</v>
      </c>
      <c r="AD12" s="57"/>
    </row>
    <row r="13" spans="1:30" ht="15" hidden="1" x14ac:dyDescent="0.2">
      <c r="A13" s="18" t="s">
        <v>111</v>
      </c>
      <c r="B13" s="103"/>
      <c r="C13" s="38"/>
      <c r="D13" s="134"/>
      <c r="E13" s="134"/>
      <c r="F13" s="134"/>
      <c r="G13" s="134"/>
      <c r="H13" s="137"/>
      <c r="I13" s="134"/>
      <c r="J13" s="9"/>
      <c r="K13" s="18" t="str">
        <f>+A13</f>
        <v>Notes Receivable from Affiliates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 t="e">
        <f t="shared" ref="Y13" si="3">F13/F$37</f>
        <v>#DIV/0!</v>
      </c>
      <c r="Z13" s="9" t="e">
        <f t="shared" ref="Z13" si="4">G13/G$37</f>
        <v>#DIV/0!</v>
      </c>
      <c r="AA13" s="9" t="e">
        <f t="shared" ref="AA13" si="5">H13/H$37</f>
        <v>#DIV/0!</v>
      </c>
      <c r="AB13" s="9" t="e">
        <f t="shared" ref="AB13" si="6">I13/I$37</f>
        <v>#DIV/0!</v>
      </c>
      <c r="AC13" s="9" t="e">
        <f>SUM(D13:H13)/SUM(D$37:H$37)</f>
        <v>#DIV/0!</v>
      </c>
      <c r="AD13" s="57"/>
    </row>
    <row r="14" spans="1:30" ht="15" hidden="1" x14ac:dyDescent="0.2">
      <c r="A14" s="22" t="s">
        <v>100</v>
      </c>
      <c r="B14" s="103"/>
      <c r="C14" s="134"/>
      <c r="D14" s="134"/>
      <c r="E14" s="134"/>
      <c r="F14" s="134"/>
      <c r="G14" s="134"/>
      <c r="H14" s="137"/>
      <c r="I14" s="134"/>
      <c r="J14" s="9" t="e">
        <f>RATE(5,,-C14,H14)</f>
        <v>#NUM!</v>
      </c>
      <c r="K14" s="18" t="str">
        <f>A14</f>
        <v>Accounts Receivable</v>
      </c>
      <c r="L14" s="9" t="e">
        <f>#REF!/#REF!</f>
        <v>#REF!</v>
      </c>
      <c r="M14" s="9" t="e">
        <f>#REF!/#REF!</f>
        <v>#REF!</v>
      </c>
      <c r="N14" s="9" t="e">
        <f>#REF!/#REF!</f>
        <v>#REF!</v>
      </c>
      <c r="O14" s="9" t="e">
        <f>#REF!/#REF!</f>
        <v>#REF!</v>
      </c>
      <c r="P14" s="9" t="e">
        <f>#REF!/#REF!</f>
        <v>#REF!</v>
      </c>
      <c r="Q14" s="9" t="e">
        <f>#REF!/#REF!</f>
        <v>#REF!</v>
      </c>
      <c r="R14" s="9" t="e">
        <f>#REF!/#REF!</f>
        <v>#REF!</v>
      </c>
      <c r="S14" s="9" t="e">
        <f>#REF!/#REF!</f>
        <v>#REF!</v>
      </c>
      <c r="T14" s="9" t="e">
        <f>#REF!/#REF!</f>
        <v>#REF!</v>
      </c>
      <c r="U14" s="9" t="e">
        <f t="shared" ref="U14:AB14" si="7">B14/B$37</f>
        <v>#DIV/0!</v>
      </c>
      <c r="V14" s="9" t="e">
        <f t="shared" si="7"/>
        <v>#DIV/0!</v>
      </c>
      <c r="W14" s="9" t="e">
        <f t="shared" si="7"/>
        <v>#DIV/0!</v>
      </c>
      <c r="X14" s="9" t="e">
        <f t="shared" si="7"/>
        <v>#DIV/0!</v>
      </c>
      <c r="Y14" s="9" t="e">
        <f t="shared" si="7"/>
        <v>#DIV/0!</v>
      </c>
      <c r="Z14" s="9" t="e">
        <f t="shared" si="7"/>
        <v>#DIV/0!</v>
      </c>
      <c r="AA14" s="9" t="e">
        <f t="shared" si="7"/>
        <v>#DIV/0!</v>
      </c>
      <c r="AB14" s="9" t="e">
        <f t="shared" si="7"/>
        <v>#DIV/0!</v>
      </c>
      <c r="AC14" s="9" t="e">
        <f t="shared" ref="AC14:AC16" si="8">SUM(D14:H14)/SUM(D$37:H$37)</f>
        <v>#DIV/0!</v>
      </c>
      <c r="AD14" s="2"/>
    </row>
    <row r="15" spans="1:30" ht="15" hidden="1" x14ac:dyDescent="0.2">
      <c r="A15" s="27" t="s">
        <v>99</v>
      </c>
      <c r="B15" s="103"/>
      <c r="C15" s="134"/>
      <c r="D15" s="134"/>
      <c r="E15" s="134"/>
      <c r="F15" s="134"/>
      <c r="G15" s="134"/>
      <c r="H15" s="137"/>
      <c r="I15" s="134"/>
      <c r="J15" s="9" t="e">
        <f t="shared" ref="J15:J16" si="9">RATE(5,,-C15,H15)</f>
        <v>#NUM!</v>
      </c>
      <c r="K15" s="18" t="str">
        <f>+A15</f>
        <v>Accounts Receivable from Affiliates</v>
      </c>
      <c r="L15" s="9"/>
      <c r="M15" s="9"/>
      <c r="N15" s="9"/>
      <c r="O15" s="9"/>
      <c r="P15" s="9"/>
      <c r="Q15" s="9"/>
      <c r="R15" s="9" t="e">
        <f>#REF!/#REF!</f>
        <v>#REF!</v>
      </c>
      <c r="S15" s="9" t="e">
        <f>#REF!/#REF!</f>
        <v>#REF!</v>
      </c>
      <c r="T15" s="9" t="e">
        <f>#REF!/#REF!</f>
        <v>#REF!</v>
      </c>
      <c r="U15" s="9" t="e">
        <f t="shared" ref="U15" si="10">B15/B$37</f>
        <v>#DIV/0!</v>
      </c>
      <c r="V15" s="9" t="e">
        <f t="shared" ref="V15" si="11">C15/C$37</f>
        <v>#DIV/0!</v>
      </c>
      <c r="W15" s="9" t="e">
        <f t="shared" ref="W15" si="12">D15/D$37</f>
        <v>#DIV/0!</v>
      </c>
      <c r="X15" s="9" t="e">
        <f t="shared" ref="X15:AB17" si="13">E15/E$37</f>
        <v>#DIV/0!</v>
      </c>
      <c r="Y15" s="9" t="e">
        <f t="shared" si="13"/>
        <v>#DIV/0!</v>
      </c>
      <c r="Z15" s="9" t="e">
        <f t="shared" si="13"/>
        <v>#DIV/0!</v>
      </c>
      <c r="AA15" s="9" t="e">
        <f t="shared" si="13"/>
        <v>#DIV/0!</v>
      </c>
      <c r="AB15" s="9" t="e">
        <f t="shared" si="13"/>
        <v>#DIV/0!</v>
      </c>
      <c r="AC15" s="9" t="e">
        <f t="shared" si="8"/>
        <v>#DIV/0!</v>
      </c>
      <c r="AD15" s="2"/>
    </row>
    <row r="16" spans="1:30" ht="15" hidden="1" x14ac:dyDescent="0.2">
      <c r="A16" s="22" t="s">
        <v>72</v>
      </c>
      <c r="B16" s="103"/>
      <c r="C16" s="134"/>
      <c r="D16" s="134"/>
      <c r="E16" s="134"/>
      <c r="F16" s="134"/>
      <c r="G16" s="134"/>
      <c r="H16" s="134"/>
      <c r="I16" s="134"/>
      <c r="J16" s="9" t="e">
        <f t="shared" si="9"/>
        <v>#NUM!</v>
      </c>
      <c r="K16" s="18" t="str">
        <f>A16</f>
        <v>Material and Supplies</v>
      </c>
      <c r="L16" s="9" t="e">
        <f>#REF!/#REF!</f>
        <v>#REF!</v>
      </c>
      <c r="M16" s="9" t="e">
        <f>#REF!/#REF!</f>
        <v>#REF!</v>
      </c>
      <c r="N16" s="9" t="e">
        <f>#REF!/#REF!</f>
        <v>#REF!</v>
      </c>
      <c r="O16" s="9" t="e">
        <f>#REF!/#REF!</f>
        <v>#REF!</v>
      </c>
      <c r="P16" s="9" t="e">
        <f>#REF!/#REF!</f>
        <v>#REF!</v>
      </c>
      <c r="Q16" s="9" t="e">
        <f>#REF!/#REF!</f>
        <v>#REF!</v>
      </c>
      <c r="R16" s="9" t="e">
        <f>#REF!/#REF!</f>
        <v>#REF!</v>
      </c>
      <c r="S16" s="9" t="e">
        <f>#REF!/#REF!</f>
        <v>#REF!</v>
      </c>
      <c r="T16" s="9" t="e">
        <f>#REF!/#REF!</f>
        <v>#REF!</v>
      </c>
      <c r="U16" s="9" t="e">
        <f>B16/B$37</f>
        <v>#DIV/0!</v>
      </c>
      <c r="V16" s="9" t="e">
        <f>C16/C$37</f>
        <v>#DIV/0!</v>
      </c>
      <c r="W16" s="9" t="e">
        <f>D16/D$37</f>
        <v>#DIV/0!</v>
      </c>
      <c r="X16" s="9" t="e">
        <f t="shared" si="13"/>
        <v>#DIV/0!</v>
      </c>
      <c r="Y16" s="9" t="e">
        <f t="shared" si="13"/>
        <v>#DIV/0!</v>
      </c>
      <c r="Z16" s="9" t="e">
        <f t="shared" si="13"/>
        <v>#DIV/0!</v>
      </c>
      <c r="AA16" s="9" t="e">
        <f t="shared" si="13"/>
        <v>#DIV/0!</v>
      </c>
      <c r="AB16" s="9" t="e">
        <f t="shared" si="13"/>
        <v>#DIV/0!</v>
      </c>
      <c r="AC16" s="9" t="e">
        <f t="shared" si="8"/>
        <v>#DIV/0!</v>
      </c>
      <c r="AD16" s="2"/>
    </row>
    <row r="17" spans="1:32" ht="15" hidden="1" x14ac:dyDescent="0.2">
      <c r="A17" s="27" t="s">
        <v>91</v>
      </c>
      <c r="B17" s="103"/>
      <c r="C17" s="134"/>
      <c r="D17" s="134"/>
      <c r="E17" s="134"/>
      <c r="F17" s="134"/>
      <c r="G17" s="134"/>
      <c r="H17" s="134"/>
      <c r="I17" s="134"/>
      <c r="J17" s="9"/>
      <c r="K17" s="18" t="str">
        <f>+A17</f>
        <v>Income Tax Receivable</v>
      </c>
      <c r="L17" s="9"/>
      <c r="M17" s="9"/>
      <c r="N17" s="9"/>
      <c r="O17" s="9"/>
      <c r="P17" s="9"/>
      <c r="Q17" s="9"/>
      <c r="R17" s="9"/>
      <c r="S17" s="9"/>
      <c r="T17" s="9" t="e">
        <f>#REF!/#REF!</f>
        <v>#REF!</v>
      </c>
      <c r="U17" s="9"/>
      <c r="V17" s="9"/>
      <c r="W17" s="9"/>
      <c r="X17" s="9" t="e">
        <f t="shared" si="13"/>
        <v>#DIV/0!</v>
      </c>
      <c r="Y17" s="9" t="e">
        <f t="shared" si="13"/>
        <v>#DIV/0!</v>
      </c>
      <c r="Z17" s="9"/>
      <c r="AA17" s="9" t="e">
        <f t="shared" si="13"/>
        <v>#DIV/0!</v>
      </c>
      <c r="AB17" s="9" t="e">
        <f t="shared" si="13"/>
        <v>#DIV/0!</v>
      </c>
      <c r="AC17" s="9"/>
      <c r="AD17" s="2"/>
    </row>
    <row r="18" spans="1:32" ht="15" hidden="1" x14ac:dyDescent="0.2">
      <c r="A18" s="27" t="s">
        <v>58</v>
      </c>
      <c r="B18" s="103"/>
      <c r="C18" s="134"/>
      <c r="D18" s="134"/>
      <c r="E18" s="134"/>
      <c r="F18" s="134"/>
      <c r="G18" s="134"/>
      <c r="H18" s="134"/>
      <c r="I18" s="134"/>
      <c r="J18" s="9"/>
      <c r="K18" s="18" t="str">
        <f>+A18</f>
        <v>Regulatory Assets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"/>
    </row>
    <row r="19" spans="1:32" ht="15" hidden="1" x14ac:dyDescent="0.2">
      <c r="A19" s="27" t="s">
        <v>109</v>
      </c>
      <c r="B19" s="103"/>
      <c r="C19" s="134"/>
      <c r="D19" s="134"/>
      <c r="E19" s="134"/>
      <c r="F19" s="134"/>
      <c r="G19" s="134"/>
      <c r="H19" s="134"/>
      <c r="I19" s="134"/>
      <c r="J19" s="9"/>
      <c r="K19" s="18" t="str">
        <f>+A19</f>
        <v>Deferred Income Taxes - Current</v>
      </c>
      <c r="L19" s="9"/>
      <c r="M19" s="9"/>
      <c r="N19" s="9"/>
      <c r="O19" s="9"/>
      <c r="P19" s="9"/>
      <c r="Q19" s="9"/>
      <c r="R19" s="24" t="e">
        <f>#REF!/#REF!</f>
        <v>#REF!</v>
      </c>
      <c r="S19" s="24" t="e">
        <f>#REF!/#REF!</f>
        <v>#REF!</v>
      </c>
      <c r="T19" s="24" t="e">
        <f>#REF!/#REF!</f>
        <v>#REF!</v>
      </c>
      <c r="U19" s="9"/>
      <c r="V19" s="9"/>
      <c r="W19" s="9"/>
      <c r="X19" s="9"/>
      <c r="Y19" s="9"/>
      <c r="Z19" s="9"/>
      <c r="AA19" s="9"/>
      <c r="AB19" s="9"/>
      <c r="AC19" s="9" t="e">
        <f t="shared" ref="AC19:AC21" si="14">SUM(D19:H19)/SUM(D$37:H$37)</f>
        <v>#DIV/0!</v>
      </c>
      <c r="AD19" s="2"/>
    </row>
    <row r="20" spans="1:32" ht="15" hidden="1" x14ac:dyDescent="0.2">
      <c r="A20" s="18" t="s">
        <v>23</v>
      </c>
      <c r="B20" s="103"/>
      <c r="C20" s="134"/>
      <c r="D20" s="134"/>
      <c r="E20" s="134"/>
      <c r="F20" s="134"/>
      <c r="G20" s="134"/>
      <c r="H20" s="134"/>
      <c r="I20" s="134"/>
      <c r="J20" s="11" t="e">
        <f t="shared" ref="J20:J21" si="15">RATE(5,,-C20,H20)</f>
        <v>#NUM!</v>
      </c>
      <c r="K20" s="18" t="str">
        <f>A20</f>
        <v>Other Current Assets</v>
      </c>
      <c r="L20" s="23" t="e">
        <f>#REF!/#REF!</f>
        <v>#REF!</v>
      </c>
      <c r="M20" s="23" t="e">
        <f>#REF!/#REF!</f>
        <v>#REF!</v>
      </c>
      <c r="N20" s="23" t="e">
        <f>#REF!/#REF!</f>
        <v>#REF!</v>
      </c>
      <c r="O20" s="23" t="e">
        <f>#REF!/#REF!</f>
        <v>#REF!</v>
      </c>
      <c r="P20" s="23" t="e">
        <f>#REF!/#REF!</f>
        <v>#REF!</v>
      </c>
      <c r="Q20" s="23" t="e">
        <f>#REF!/#REF!</f>
        <v>#REF!</v>
      </c>
      <c r="R20" s="88" t="e">
        <f>#REF!/#REF!</f>
        <v>#REF!</v>
      </c>
      <c r="S20" s="23" t="e">
        <f>#REF!/#REF!</f>
        <v>#REF!</v>
      </c>
      <c r="T20" s="23" t="e">
        <f>#REF!/#REF!</f>
        <v>#REF!</v>
      </c>
      <c r="U20" s="23" t="e">
        <f t="shared" ref="U20:AB21" si="16">B20/B$37</f>
        <v>#DIV/0!</v>
      </c>
      <c r="V20" s="23" t="e">
        <f t="shared" si="16"/>
        <v>#DIV/0!</v>
      </c>
      <c r="W20" s="23" t="e">
        <f t="shared" si="16"/>
        <v>#DIV/0!</v>
      </c>
      <c r="X20" s="23" t="e">
        <f t="shared" si="16"/>
        <v>#DIV/0!</v>
      </c>
      <c r="Y20" s="23" t="e">
        <f t="shared" si="16"/>
        <v>#DIV/0!</v>
      </c>
      <c r="Z20" s="23" t="e">
        <f t="shared" si="16"/>
        <v>#DIV/0!</v>
      </c>
      <c r="AA20" s="23" t="e">
        <f t="shared" si="16"/>
        <v>#DIV/0!</v>
      </c>
      <c r="AB20" s="23" t="e">
        <f t="shared" si="16"/>
        <v>#DIV/0!</v>
      </c>
      <c r="AC20" s="11" t="e">
        <f t="shared" si="14"/>
        <v>#DIV/0!</v>
      </c>
      <c r="AD20" s="2"/>
    </row>
    <row r="21" spans="1:32" ht="15" hidden="1" x14ac:dyDescent="0.2">
      <c r="A21" s="18" t="s">
        <v>38</v>
      </c>
      <c r="B21" s="118">
        <f t="shared" ref="B21:C21" si="17">SUM(B11:B20)</f>
        <v>0</v>
      </c>
      <c r="C21" s="135">
        <f t="shared" si="17"/>
        <v>0</v>
      </c>
      <c r="D21" s="135">
        <f t="shared" ref="D21" si="18">SUM(D11:D20)</f>
        <v>0</v>
      </c>
      <c r="E21" s="135">
        <f t="shared" ref="E21:F21" si="19">SUM(E11:E20)</f>
        <v>0</v>
      </c>
      <c r="F21" s="135">
        <f t="shared" si="19"/>
        <v>0</v>
      </c>
      <c r="G21" s="135">
        <f t="shared" ref="G21:I21" si="20">SUM(G11:G20)</f>
        <v>0</v>
      </c>
      <c r="H21" s="135">
        <f t="shared" si="20"/>
        <v>0</v>
      </c>
      <c r="I21" s="135">
        <f t="shared" si="20"/>
        <v>0</v>
      </c>
      <c r="J21" s="9" t="e">
        <f t="shared" si="15"/>
        <v>#NUM!</v>
      </c>
      <c r="K21" s="18" t="str">
        <f>A21</f>
        <v>Total Current Assets</v>
      </c>
      <c r="L21" s="9" t="e">
        <f>#REF!/#REF!</f>
        <v>#REF!</v>
      </c>
      <c r="M21" s="9" t="e">
        <f>#REF!/#REF!</f>
        <v>#REF!</v>
      </c>
      <c r="N21" s="9" t="e">
        <f>#REF!/#REF!</f>
        <v>#REF!</v>
      </c>
      <c r="O21" s="9" t="e">
        <f>#REF!/#REF!</f>
        <v>#REF!</v>
      </c>
      <c r="P21" s="9" t="e">
        <f>#REF!/#REF!</f>
        <v>#REF!</v>
      </c>
      <c r="Q21" s="9" t="e">
        <f>#REF!/#REF!</f>
        <v>#REF!</v>
      </c>
      <c r="R21" s="24" t="e">
        <f>#REF!/#REF!</f>
        <v>#REF!</v>
      </c>
      <c r="S21" s="9" t="e">
        <f>#REF!/#REF!</f>
        <v>#REF!</v>
      </c>
      <c r="T21" s="9" t="e">
        <f>#REF!/#REF!</f>
        <v>#REF!</v>
      </c>
      <c r="U21" s="9" t="e">
        <f t="shared" si="16"/>
        <v>#DIV/0!</v>
      </c>
      <c r="V21" s="9" t="e">
        <f t="shared" si="16"/>
        <v>#DIV/0!</v>
      </c>
      <c r="W21" s="9" t="e">
        <f t="shared" si="16"/>
        <v>#DIV/0!</v>
      </c>
      <c r="X21" s="9" t="e">
        <f t="shared" si="16"/>
        <v>#DIV/0!</v>
      </c>
      <c r="Y21" s="9" t="e">
        <f t="shared" si="16"/>
        <v>#DIV/0!</v>
      </c>
      <c r="Z21" s="9" t="e">
        <f t="shared" si="16"/>
        <v>#DIV/0!</v>
      </c>
      <c r="AA21" s="9" t="e">
        <f t="shared" si="16"/>
        <v>#DIV/0!</v>
      </c>
      <c r="AB21" s="9" t="e">
        <f t="shared" si="16"/>
        <v>#DIV/0!</v>
      </c>
      <c r="AC21" s="9" t="e">
        <f t="shared" si="14"/>
        <v>#DIV/0!</v>
      </c>
      <c r="AD21" s="2"/>
    </row>
    <row r="22" spans="1:32" ht="15" hidden="1" x14ac:dyDescent="0.2">
      <c r="A22" s="18"/>
      <c r="B22" s="103"/>
      <c r="C22" s="134"/>
      <c r="D22" s="134"/>
      <c r="E22" s="134"/>
      <c r="F22" s="134"/>
      <c r="G22" s="134"/>
      <c r="H22" s="134"/>
      <c r="I22" s="134"/>
      <c r="J22" s="9"/>
      <c r="K22" s="1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4"/>
    </row>
    <row r="23" spans="1:32" ht="15.75" hidden="1" x14ac:dyDescent="0.25">
      <c r="A23" s="46" t="s">
        <v>25</v>
      </c>
      <c r="B23" s="103"/>
      <c r="C23" s="134"/>
      <c r="D23" s="134"/>
      <c r="E23" s="134"/>
      <c r="F23" s="134"/>
      <c r="G23" s="134"/>
      <c r="H23" s="134"/>
      <c r="I23" s="134"/>
      <c r="J23" s="55"/>
      <c r="K23" s="46" t="s">
        <v>25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"/>
    </row>
    <row r="24" spans="1:32" ht="15" hidden="1" x14ac:dyDescent="0.2">
      <c r="A24" s="18" t="s">
        <v>79</v>
      </c>
      <c r="B24" s="103"/>
      <c r="C24" s="134"/>
      <c r="D24" s="134"/>
      <c r="E24" s="134"/>
      <c r="F24" s="134"/>
      <c r="G24" s="134"/>
      <c r="H24" s="137"/>
      <c r="I24" s="134"/>
      <c r="J24" s="9" t="e">
        <f t="shared" ref="J24:J27" si="21">RATE(5,,-C24,H24)</f>
        <v>#NUM!</v>
      </c>
      <c r="K24" s="18" t="str">
        <f>A24</f>
        <v>Plant in Service</v>
      </c>
      <c r="L24" s="9" t="e">
        <f>#REF!/#REF!</f>
        <v>#REF!</v>
      </c>
      <c r="M24" s="9" t="e">
        <f>#REF!/#REF!</f>
        <v>#REF!</v>
      </c>
      <c r="N24" s="9" t="e">
        <f>#REF!/#REF!</f>
        <v>#REF!</v>
      </c>
      <c r="O24" s="9" t="e">
        <f>#REF!/#REF!</f>
        <v>#REF!</v>
      </c>
      <c r="P24" s="9" t="e">
        <f>#REF!/#REF!</f>
        <v>#REF!</v>
      </c>
      <c r="Q24" s="9" t="e">
        <f>#REF!/#REF!</f>
        <v>#REF!</v>
      </c>
      <c r="R24" s="9" t="e">
        <f>#REF!/#REF!</f>
        <v>#REF!</v>
      </c>
      <c r="S24" s="9" t="e">
        <f>#REF!/#REF!</f>
        <v>#REF!</v>
      </c>
      <c r="T24" s="9" t="e">
        <f>#REF!/#REF!</f>
        <v>#REF!</v>
      </c>
      <c r="U24" s="9" t="e">
        <f t="shared" ref="U24:AB24" si="22">B24/B$37</f>
        <v>#DIV/0!</v>
      </c>
      <c r="V24" s="9" t="e">
        <f t="shared" si="22"/>
        <v>#DIV/0!</v>
      </c>
      <c r="W24" s="9" t="e">
        <f t="shared" si="22"/>
        <v>#DIV/0!</v>
      </c>
      <c r="X24" s="9" t="e">
        <f t="shared" si="22"/>
        <v>#DIV/0!</v>
      </c>
      <c r="Y24" s="9" t="e">
        <f t="shared" si="22"/>
        <v>#DIV/0!</v>
      </c>
      <c r="Z24" s="9" t="e">
        <f t="shared" si="22"/>
        <v>#DIV/0!</v>
      </c>
      <c r="AA24" s="9" t="e">
        <f t="shared" si="22"/>
        <v>#DIV/0!</v>
      </c>
      <c r="AB24" s="9" t="e">
        <f t="shared" si="22"/>
        <v>#DIV/0!</v>
      </c>
      <c r="AC24" s="9" t="e">
        <f t="shared" ref="AC24:AC25" si="23">SUM(D24:H24)/SUM(D$37:H$37)</f>
        <v>#DIV/0!</v>
      </c>
      <c r="AD24" s="4"/>
      <c r="AF24" s="1"/>
    </row>
    <row r="25" spans="1:32" ht="15" hidden="1" x14ac:dyDescent="0.2">
      <c r="A25" s="22" t="s">
        <v>85</v>
      </c>
      <c r="B25" s="119"/>
      <c r="C25" s="136"/>
      <c r="D25" s="136"/>
      <c r="E25" s="136"/>
      <c r="F25" s="136"/>
      <c r="G25" s="136"/>
      <c r="H25" s="138"/>
      <c r="I25" s="136"/>
      <c r="J25" s="9" t="e">
        <f t="shared" si="21"/>
        <v>#NUM!</v>
      </c>
      <c r="K25" s="18" t="str">
        <f>A25</f>
        <v>Construction Work in Progress</v>
      </c>
      <c r="L25" s="9" t="e">
        <f>#REF!/#REF!</f>
        <v>#REF!</v>
      </c>
      <c r="M25" s="9" t="e">
        <f>#REF!/#REF!</f>
        <v>#REF!</v>
      </c>
      <c r="N25" s="9" t="e">
        <f>#REF!/#REF!</f>
        <v>#REF!</v>
      </c>
      <c r="O25" s="9" t="e">
        <f>#REF!/#REF!</f>
        <v>#REF!</v>
      </c>
      <c r="P25" s="9" t="e">
        <f>#REF!/#REF!</f>
        <v>#REF!</v>
      </c>
      <c r="Q25" s="9" t="e">
        <f>#REF!/#REF!</f>
        <v>#REF!</v>
      </c>
      <c r="R25" s="9" t="e">
        <f>#REF!/#REF!</f>
        <v>#REF!</v>
      </c>
      <c r="S25" s="9" t="e">
        <f>#REF!/#REF!</f>
        <v>#REF!</v>
      </c>
      <c r="T25" s="9" t="e">
        <f>#REF!/#REF!</f>
        <v>#REF!</v>
      </c>
      <c r="U25" s="9" t="e">
        <f>B25/B$37</f>
        <v>#DIV/0!</v>
      </c>
      <c r="V25" s="9"/>
      <c r="W25" s="9"/>
      <c r="X25" s="9"/>
      <c r="Y25" s="9"/>
      <c r="Z25" s="9"/>
      <c r="AA25" s="9"/>
      <c r="AB25" s="9"/>
      <c r="AC25" s="9" t="e">
        <f t="shared" si="23"/>
        <v>#DIV/0!</v>
      </c>
      <c r="AD25" s="4"/>
    </row>
    <row r="26" spans="1:32" ht="15" hidden="1" x14ac:dyDescent="0.2">
      <c r="A26" s="18" t="s">
        <v>56</v>
      </c>
      <c r="B26" s="119"/>
      <c r="C26" s="136"/>
      <c r="D26" s="136"/>
      <c r="E26" s="136"/>
      <c r="F26" s="136"/>
      <c r="G26" s="136"/>
      <c r="H26" s="138"/>
      <c r="I26" s="136"/>
      <c r="J26" s="11"/>
      <c r="K26" s="18" t="str">
        <f>A26</f>
        <v>Other PP&amp;E</v>
      </c>
      <c r="L26" s="9"/>
      <c r="M26" s="9"/>
      <c r="N26" s="9"/>
      <c r="O26" s="9"/>
      <c r="P26" s="9"/>
      <c r="Q26" s="9"/>
      <c r="R26" s="9" t="e">
        <f>#REF!/#REF!</f>
        <v>#REF!</v>
      </c>
      <c r="S26" s="9" t="e">
        <f>#REF!/#REF!</f>
        <v>#REF!</v>
      </c>
      <c r="T26" s="9" t="e">
        <f>#REF!/#REF!</f>
        <v>#REF!</v>
      </c>
      <c r="U26" s="9"/>
      <c r="V26" s="9"/>
      <c r="W26" s="9"/>
      <c r="X26" s="9"/>
      <c r="Y26" s="9"/>
      <c r="Z26" s="9"/>
      <c r="AA26" s="9"/>
      <c r="AB26" s="9"/>
      <c r="AC26" s="11"/>
      <c r="AD26" s="2"/>
    </row>
    <row r="27" spans="1:32" ht="12.75" hidden="1" customHeight="1" x14ac:dyDescent="0.2">
      <c r="A27" s="18" t="s">
        <v>63</v>
      </c>
      <c r="B27" s="118">
        <f t="shared" ref="B27:C27" si="24">SUM(B24:B26)</f>
        <v>0</v>
      </c>
      <c r="C27" s="135">
        <f t="shared" si="24"/>
        <v>0</v>
      </c>
      <c r="D27" s="135">
        <f t="shared" ref="D27" si="25">SUM(D24:D26)</f>
        <v>0</v>
      </c>
      <c r="E27" s="135">
        <f t="shared" ref="E27:G27" si="26">SUM(E24:E26)</f>
        <v>0</v>
      </c>
      <c r="F27" s="135">
        <f t="shared" si="26"/>
        <v>0</v>
      </c>
      <c r="G27" s="135">
        <f t="shared" si="26"/>
        <v>0</v>
      </c>
      <c r="H27" s="139">
        <f t="shared" ref="H27" si="27">SUM(H24:H26)</f>
        <v>0</v>
      </c>
      <c r="I27" s="135">
        <f t="shared" ref="I27" si="28">SUM(I24:I26)</f>
        <v>0</v>
      </c>
      <c r="J27" s="9" t="e">
        <f t="shared" si="21"/>
        <v>#NUM!</v>
      </c>
      <c r="K27" s="18" t="str">
        <f>A27</f>
        <v>Total Plant &amp; Equipment:</v>
      </c>
      <c r="L27" s="25" t="e">
        <f>#REF!/#REF!</f>
        <v>#REF!</v>
      </c>
      <c r="M27" s="25" t="e">
        <f>#REF!/#REF!</f>
        <v>#REF!</v>
      </c>
      <c r="N27" s="25" t="e">
        <f>#REF!/#REF!</f>
        <v>#REF!</v>
      </c>
      <c r="O27" s="25" t="e">
        <f>#REF!/#REF!</f>
        <v>#REF!</v>
      </c>
      <c r="P27" s="25" t="e">
        <f>#REF!/#REF!</f>
        <v>#REF!</v>
      </c>
      <c r="Q27" s="25" t="e">
        <f>#REF!/#REF!</f>
        <v>#REF!</v>
      </c>
      <c r="R27" s="25" t="e">
        <f>#REF!/#REF!</f>
        <v>#REF!</v>
      </c>
      <c r="S27" s="25" t="e">
        <f>#REF!/#REF!</f>
        <v>#REF!</v>
      </c>
      <c r="T27" s="25" t="e">
        <f>#REF!/#REF!</f>
        <v>#REF!</v>
      </c>
      <c r="U27" s="25" t="e">
        <f t="shared" ref="U27:AB27" si="29">B27/B$37</f>
        <v>#DIV/0!</v>
      </c>
      <c r="V27" s="25" t="e">
        <f t="shared" si="29"/>
        <v>#DIV/0!</v>
      </c>
      <c r="W27" s="25" t="e">
        <f t="shared" si="29"/>
        <v>#DIV/0!</v>
      </c>
      <c r="X27" s="25" t="e">
        <f t="shared" si="29"/>
        <v>#DIV/0!</v>
      </c>
      <c r="Y27" s="25" t="e">
        <f t="shared" si="29"/>
        <v>#DIV/0!</v>
      </c>
      <c r="Z27" s="25" t="e">
        <f t="shared" si="29"/>
        <v>#DIV/0!</v>
      </c>
      <c r="AA27" s="25" t="e">
        <f t="shared" si="29"/>
        <v>#DIV/0!</v>
      </c>
      <c r="AB27" s="25" t="e">
        <f t="shared" si="29"/>
        <v>#DIV/0!</v>
      </c>
      <c r="AC27" s="9" t="e">
        <f>SUM(D27:H27)/SUM(D$37:H$37)</f>
        <v>#DIV/0!</v>
      </c>
      <c r="AD27" s="2"/>
    </row>
    <row r="28" spans="1:32" ht="12" hidden="1" customHeight="1" x14ac:dyDescent="0.2">
      <c r="A28" s="18"/>
      <c r="B28" s="103"/>
      <c r="C28" s="134"/>
      <c r="D28" s="134"/>
      <c r="E28" s="134"/>
      <c r="F28" s="134"/>
      <c r="G28" s="134"/>
      <c r="H28" s="137"/>
      <c r="I28" s="134"/>
      <c r="J28" s="9"/>
      <c r="K28" s="1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2"/>
    </row>
    <row r="29" spans="1:32" ht="12.75" hidden="1" customHeight="1" x14ac:dyDescent="0.2">
      <c r="A29" s="18" t="s">
        <v>86</v>
      </c>
      <c r="B29" s="103"/>
      <c r="C29" s="134"/>
      <c r="D29" s="134"/>
      <c r="E29" s="134"/>
      <c r="F29" s="134"/>
      <c r="G29" s="134"/>
      <c r="H29" s="137"/>
      <c r="I29" s="134"/>
      <c r="J29" s="9" t="e">
        <f>RATE(5,,-C29,H29)</f>
        <v>#NUM!</v>
      </c>
      <c r="K29" s="18" t="str">
        <f>A29</f>
        <v>Accumulated Dep &amp; Amort</v>
      </c>
      <c r="L29" s="9" t="e">
        <f>#REF!/#REF!</f>
        <v>#REF!</v>
      </c>
      <c r="M29" s="9" t="e">
        <f>#REF!/#REF!</f>
        <v>#REF!</v>
      </c>
      <c r="N29" s="9" t="e">
        <f>#REF!/#REF!</f>
        <v>#REF!</v>
      </c>
      <c r="O29" s="9" t="e">
        <f>#REF!/#REF!</f>
        <v>#REF!</v>
      </c>
      <c r="P29" s="9" t="e">
        <f>#REF!/#REF!</f>
        <v>#REF!</v>
      </c>
      <c r="Q29" s="9" t="e">
        <f>#REF!/#REF!</f>
        <v>#REF!</v>
      </c>
      <c r="R29" s="9" t="e">
        <f>#REF!/#REF!</f>
        <v>#REF!</v>
      </c>
      <c r="S29" s="9" t="e">
        <f>#REF!/#REF!</f>
        <v>#REF!</v>
      </c>
      <c r="T29" s="9" t="e">
        <f>#REF!/#REF!</f>
        <v>#REF!</v>
      </c>
      <c r="U29" s="9" t="e">
        <f t="shared" ref="U29:AB29" si="30">B29/B$37</f>
        <v>#DIV/0!</v>
      </c>
      <c r="V29" s="9" t="e">
        <f t="shared" si="30"/>
        <v>#DIV/0!</v>
      </c>
      <c r="W29" s="9" t="e">
        <f t="shared" si="30"/>
        <v>#DIV/0!</v>
      </c>
      <c r="X29" s="9" t="e">
        <f t="shared" si="30"/>
        <v>#DIV/0!</v>
      </c>
      <c r="Y29" s="9" t="e">
        <f t="shared" si="30"/>
        <v>#DIV/0!</v>
      </c>
      <c r="Z29" s="9" t="e">
        <f t="shared" si="30"/>
        <v>#DIV/0!</v>
      </c>
      <c r="AA29" s="9" t="e">
        <f t="shared" si="30"/>
        <v>#DIV/0!</v>
      </c>
      <c r="AB29" s="9" t="e">
        <f t="shared" si="30"/>
        <v>#DIV/0!</v>
      </c>
      <c r="AC29" s="9" t="e">
        <f>SUM(D29:H29)/SUM(D$37:H$37)</f>
        <v>#DIV/0!</v>
      </c>
      <c r="AD29" s="2"/>
    </row>
    <row r="30" spans="1:32" ht="12" hidden="1" customHeight="1" x14ac:dyDescent="0.2">
      <c r="A30" s="18"/>
      <c r="B30" s="103"/>
      <c r="C30" s="134"/>
      <c r="D30" s="134"/>
      <c r="E30" s="134"/>
      <c r="F30" s="134"/>
      <c r="G30" s="134"/>
      <c r="H30" s="134"/>
      <c r="I30" s="134"/>
      <c r="J30" s="9"/>
      <c r="K30" s="1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9"/>
      <c r="AD30" s="2"/>
    </row>
    <row r="31" spans="1:32" ht="15" hidden="1" x14ac:dyDescent="0.2">
      <c r="A31" s="18" t="s">
        <v>57</v>
      </c>
      <c r="B31" s="103">
        <f t="shared" ref="B31:C31" si="31">B27-B29</f>
        <v>0</v>
      </c>
      <c r="C31" s="134">
        <f t="shared" si="31"/>
        <v>0</v>
      </c>
      <c r="D31" s="134">
        <f t="shared" ref="D31:G31" si="32">D27-D29</f>
        <v>0</v>
      </c>
      <c r="E31" s="134">
        <f t="shared" si="32"/>
        <v>0</v>
      </c>
      <c r="F31" s="134">
        <f t="shared" si="32"/>
        <v>0</v>
      </c>
      <c r="G31" s="134">
        <f t="shared" si="32"/>
        <v>0</v>
      </c>
      <c r="H31" s="134">
        <f t="shared" ref="H31" si="33">H27-H29</f>
        <v>0</v>
      </c>
      <c r="I31" s="134">
        <f t="shared" ref="I31" si="34">I27-I29</f>
        <v>0</v>
      </c>
      <c r="J31" s="9" t="e">
        <f>RATE(5,,-C31,H31)</f>
        <v>#NUM!</v>
      </c>
      <c r="K31" s="18" t="str">
        <f>A31</f>
        <v>Net Plant &amp; Equipment</v>
      </c>
      <c r="L31" s="9" t="e">
        <f>#REF!/#REF!</f>
        <v>#REF!</v>
      </c>
      <c r="M31" s="9" t="e">
        <f>#REF!/#REF!</f>
        <v>#REF!</v>
      </c>
      <c r="N31" s="9" t="e">
        <f>#REF!/#REF!</f>
        <v>#REF!</v>
      </c>
      <c r="O31" s="9" t="e">
        <f>#REF!/#REF!</f>
        <v>#REF!</v>
      </c>
      <c r="P31" s="9" t="e">
        <f>#REF!/#REF!</f>
        <v>#REF!</v>
      </c>
      <c r="Q31" s="9" t="e">
        <f>#REF!/#REF!</f>
        <v>#REF!</v>
      </c>
      <c r="R31" s="9" t="e">
        <f>#REF!/#REF!</f>
        <v>#REF!</v>
      </c>
      <c r="S31" s="9" t="e">
        <f>#REF!/#REF!</f>
        <v>#REF!</v>
      </c>
      <c r="T31" s="9" t="e">
        <f>#REF!/#REF!</f>
        <v>#REF!</v>
      </c>
      <c r="U31" s="9" t="e">
        <f t="shared" ref="U31:AB31" si="35">B31/B$37</f>
        <v>#DIV/0!</v>
      </c>
      <c r="V31" s="9" t="e">
        <f t="shared" si="35"/>
        <v>#DIV/0!</v>
      </c>
      <c r="W31" s="9" t="e">
        <f t="shared" si="35"/>
        <v>#DIV/0!</v>
      </c>
      <c r="X31" s="9" t="e">
        <f t="shared" si="35"/>
        <v>#DIV/0!</v>
      </c>
      <c r="Y31" s="9" t="e">
        <f t="shared" si="35"/>
        <v>#DIV/0!</v>
      </c>
      <c r="Z31" s="9" t="e">
        <f t="shared" si="35"/>
        <v>#DIV/0!</v>
      </c>
      <c r="AA31" s="9" t="e">
        <f t="shared" si="35"/>
        <v>#DIV/0!</v>
      </c>
      <c r="AB31" s="9" t="e">
        <f t="shared" si="35"/>
        <v>#DIV/0!</v>
      </c>
      <c r="AC31" s="9" t="e">
        <f>SUM(D31:H31)/SUM(D$37:H$37)</f>
        <v>#DIV/0!</v>
      </c>
      <c r="AD31" s="2"/>
    </row>
    <row r="32" spans="1:32" ht="12" hidden="1" customHeight="1" x14ac:dyDescent="0.2">
      <c r="A32" s="18"/>
      <c r="B32" s="103"/>
      <c r="C32" s="134"/>
      <c r="D32" s="134"/>
      <c r="E32" s="134"/>
      <c r="F32" s="134"/>
      <c r="G32" s="134"/>
      <c r="H32" s="134"/>
      <c r="I32" s="134"/>
      <c r="J32" s="9"/>
      <c r="K32" s="1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2"/>
    </row>
    <row r="33" spans="1:30" ht="15.75" hidden="1" x14ac:dyDescent="0.25">
      <c r="A33" s="46" t="s">
        <v>70</v>
      </c>
      <c r="B33" s="103"/>
      <c r="C33" s="134"/>
      <c r="D33" s="134"/>
      <c r="E33" s="134"/>
      <c r="F33" s="134"/>
      <c r="G33" s="134"/>
      <c r="H33" s="134"/>
      <c r="I33" s="134"/>
      <c r="J33" s="9"/>
      <c r="K33" s="46" t="str">
        <f>A33</f>
        <v>Other Assets: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"/>
    </row>
    <row r="34" spans="1:30" ht="15" hidden="1" x14ac:dyDescent="0.2">
      <c r="A34" s="18" t="s">
        <v>73</v>
      </c>
      <c r="B34" s="103"/>
      <c r="C34" s="134"/>
      <c r="D34" s="134"/>
      <c r="E34" s="134"/>
      <c r="F34" s="134"/>
      <c r="G34" s="134"/>
      <c r="H34" s="134"/>
      <c r="I34" s="134"/>
      <c r="J34" s="11" t="e">
        <f t="shared" ref="J34:J37" si="36">RATE(5,,-C34,H34)</f>
        <v>#NUM!</v>
      </c>
      <c r="K34" s="18" t="str">
        <f>A34</f>
        <v>Other Non-Current Assets</v>
      </c>
      <c r="L34" s="9" t="e">
        <f>#REF!/#REF!</f>
        <v>#REF!</v>
      </c>
      <c r="M34" s="9" t="e">
        <f>#REF!/#REF!</f>
        <v>#REF!</v>
      </c>
      <c r="N34" s="9" t="e">
        <f>#REF!/#REF!</f>
        <v>#REF!</v>
      </c>
      <c r="O34" s="9" t="e">
        <f>#REF!/#REF!</f>
        <v>#REF!</v>
      </c>
      <c r="P34" s="9" t="e">
        <f>#REF!/#REF!</f>
        <v>#REF!</v>
      </c>
      <c r="Q34" s="9" t="e">
        <f>#REF!/#REF!</f>
        <v>#REF!</v>
      </c>
      <c r="R34" s="9" t="e">
        <f>#REF!/#REF!</f>
        <v>#REF!</v>
      </c>
      <c r="S34" s="9" t="e">
        <f>#REF!/#REF!</f>
        <v>#REF!</v>
      </c>
      <c r="T34" s="9" t="e">
        <f>#REF!/#REF!</f>
        <v>#REF!</v>
      </c>
      <c r="U34" s="9" t="e">
        <f t="shared" ref="U34:AB37" si="37">B34/B$37</f>
        <v>#DIV/0!</v>
      </c>
      <c r="V34" s="9" t="e">
        <f t="shared" si="37"/>
        <v>#DIV/0!</v>
      </c>
      <c r="W34" s="9" t="e">
        <f t="shared" si="37"/>
        <v>#DIV/0!</v>
      </c>
      <c r="X34" s="9" t="e">
        <f t="shared" si="37"/>
        <v>#DIV/0!</v>
      </c>
      <c r="Y34" s="9" t="e">
        <f t="shared" si="37"/>
        <v>#DIV/0!</v>
      </c>
      <c r="Z34" s="9" t="e">
        <f t="shared" si="37"/>
        <v>#DIV/0!</v>
      </c>
      <c r="AA34" s="9" t="e">
        <f t="shared" si="37"/>
        <v>#DIV/0!</v>
      </c>
      <c r="AB34" s="9" t="e">
        <f t="shared" si="37"/>
        <v>#DIV/0!</v>
      </c>
      <c r="AC34" s="9" t="e">
        <f t="shared" ref="AC34:AC37" si="38">SUM(D34:H34)/SUM(D$37:H$37)</f>
        <v>#DIV/0!</v>
      </c>
      <c r="AD34" s="2"/>
    </row>
    <row r="35" spans="1:30" ht="15" hidden="1" x14ac:dyDescent="0.2">
      <c r="A35" s="18" t="s">
        <v>71</v>
      </c>
      <c r="B35" s="118">
        <f t="shared" ref="B35:E35" si="39">SUM(B34:B34)</f>
        <v>0</v>
      </c>
      <c r="C35" s="135">
        <f t="shared" si="39"/>
        <v>0</v>
      </c>
      <c r="D35" s="135">
        <f t="shared" si="39"/>
        <v>0</v>
      </c>
      <c r="E35" s="135">
        <f t="shared" si="39"/>
        <v>0</v>
      </c>
      <c r="F35" s="135">
        <f t="shared" ref="F35" si="40">SUM(F34:F34)</f>
        <v>0</v>
      </c>
      <c r="G35" s="135">
        <f t="shared" ref="G35:I35" si="41">SUM(G34:G34)</f>
        <v>0</v>
      </c>
      <c r="H35" s="135">
        <f t="shared" ref="H35" si="42">SUM(H34:H34)</f>
        <v>0</v>
      </c>
      <c r="I35" s="135">
        <f t="shared" si="41"/>
        <v>0</v>
      </c>
      <c r="J35" s="111" t="e">
        <f t="shared" si="36"/>
        <v>#NUM!</v>
      </c>
      <c r="K35" s="18" t="s">
        <v>71</v>
      </c>
      <c r="L35" s="25" t="e">
        <f>#REF!/#REF!</f>
        <v>#REF!</v>
      </c>
      <c r="M35" s="25" t="e">
        <f>#REF!/#REF!</f>
        <v>#REF!</v>
      </c>
      <c r="N35" s="25" t="e">
        <f>#REF!/#REF!</f>
        <v>#REF!</v>
      </c>
      <c r="O35" s="25" t="e">
        <f>#REF!/#REF!</f>
        <v>#REF!</v>
      </c>
      <c r="P35" s="25" t="e">
        <f>#REF!/#REF!</f>
        <v>#REF!</v>
      </c>
      <c r="Q35" s="25" t="e">
        <f>#REF!/#REF!</f>
        <v>#REF!</v>
      </c>
      <c r="R35" s="25" t="e">
        <f>#REF!/#REF!</f>
        <v>#REF!</v>
      </c>
      <c r="S35" s="25" t="e">
        <f>#REF!/#REF!</f>
        <v>#REF!</v>
      </c>
      <c r="T35" s="25" t="e">
        <f>#REF!/#REF!</f>
        <v>#REF!</v>
      </c>
      <c r="U35" s="25" t="e">
        <f t="shared" si="37"/>
        <v>#DIV/0!</v>
      </c>
      <c r="V35" s="25" t="e">
        <f t="shared" si="37"/>
        <v>#DIV/0!</v>
      </c>
      <c r="W35" s="25" t="e">
        <f t="shared" si="37"/>
        <v>#DIV/0!</v>
      </c>
      <c r="X35" s="25" t="e">
        <f t="shared" si="37"/>
        <v>#DIV/0!</v>
      </c>
      <c r="Y35" s="25" t="e">
        <f t="shared" si="37"/>
        <v>#DIV/0!</v>
      </c>
      <c r="Z35" s="25" t="e">
        <f t="shared" si="37"/>
        <v>#DIV/0!</v>
      </c>
      <c r="AA35" s="25" t="e">
        <f t="shared" si="37"/>
        <v>#DIV/0!</v>
      </c>
      <c r="AB35" s="25" t="e">
        <f t="shared" si="37"/>
        <v>#DIV/0!</v>
      </c>
      <c r="AC35" s="11" t="e">
        <f t="shared" si="38"/>
        <v>#DIV/0!</v>
      </c>
      <c r="AD35" s="2"/>
    </row>
    <row r="36" spans="1:30" ht="15" hidden="1" x14ac:dyDescent="0.2">
      <c r="A36" s="18" t="s">
        <v>42</v>
      </c>
      <c r="B36" s="118">
        <f t="shared" ref="B36:E36" si="43">B31+B35</f>
        <v>0</v>
      </c>
      <c r="C36" s="135">
        <f t="shared" si="43"/>
        <v>0</v>
      </c>
      <c r="D36" s="135">
        <f t="shared" si="43"/>
        <v>0</v>
      </c>
      <c r="E36" s="135">
        <f t="shared" si="43"/>
        <v>0</v>
      </c>
      <c r="F36" s="135">
        <f t="shared" ref="F36" si="44">F31+F35</f>
        <v>0</v>
      </c>
      <c r="G36" s="135">
        <f t="shared" ref="G36:I36" si="45">G31+G35</f>
        <v>0</v>
      </c>
      <c r="H36" s="135">
        <f t="shared" ref="H36" si="46">H31+H35</f>
        <v>0</v>
      </c>
      <c r="I36" s="135">
        <f t="shared" si="45"/>
        <v>0</v>
      </c>
      <c r="J36" s="111" t="e">
        <f t="shared" si="36"/>
        <v>#NUM!</v>
      </c>
      <c r="K36" s="18" t="s">
        <v>42</v>
      </c>
      <c r="L36" s="25" t="e">
        <f>#REF!/#REF!</f>
        <v>#REF!</v>
      </c>
      <c r="M36" s="25" t="e">
        <f>#REF!/#REF!</f>
        <v>#REF!</v>
      </c>
      <c r="N36" s="25" t="e">
        <f>#REF!/#REF!</f>
        <v>#REF!</v>
      </c>
      <c r="O36" s="25" t="e">
        <f>#REF!/#REF!</f>
        <v>#REF!</v>
      </c>
      <c r="P36" s="25" t="e">
        <f>#REF!/#REF!</f>
        <v>#REF!</v>
      </c>
      <c r="Q36" s="25" t="e">
        <f>#REF!/#REF!</f>
        <v>#REF!</v>
      </c>
      <c r="R36" s="25" t="e">
        <f>#REF!/#REF!</f>
        <v>#REF!</v>
      </c>
      <c r="S36" s="25" t="e">
        <f>#REF!/#REF!</f>
        <v>#REF!</v>
      </c>
      <c r="T36" s="25" t="e">
        <f>#REF!/#REF!</f>
        <v>#REF!</v>
      </c>
      <c r="U36" s="25" t="e">
        <f t="shared" si="37"/>
        <v>#DIV/0!</v>
      </c>
      <c r="V36" s="25" t="e">
        <f t="shared" si="37"/>
        <v>#DIV/0!</v>
      </c>
      <c r="W36" s="25" t="e">
        <f t="shared" si="37"/>
        <v>#DIV/0!</v>
      </c>
      <c r="X36" s="25" t="e">
        <f t="shared" si="37"/>
        <v>#DIV/0!</v>
      </c>
      <c r="Y36" s="25" t="e">
        <f t="shared" si="37"/>
        <v>#DIV/0!</v>
      </c>
      <c r="Z36" s="25" t="e">
        <f t="shared" si="37"/>
        <v>#DIV/0!</v>
      </c>
      <c r="AA36" s="25" t="e">
        <f t="shared" si="37"/>
        <v>#DIV/0!</v>
      </c>
      <c r="AB36" s="25" t="e">
        <f t="shared" si="37"/>
        <v>#DIV/0!</v>
      </c>
      <c r="AC36" s="11" t="e">
        <f t="shared" si="38"/>
        <v>#DIV/0!</v>
      </c>
      <c r="AD36" s="2"/>
    </row>
    <row r="37" spans="1:30" ht="15.75" hidden="1" thickBot="1" x14ac:dyDescent="0.25">
      <c r="A37" s="18" t="s">
        <v>37</v>
      </c>
      <c r="B37" s="118">
        <f t="shared" ref="B37:E37" si="47">B21+B31+B35</f>
        <v>0</v>
      </c>
      <c r="C37" s="135">
        <f t="shared" si="47"/>
        <v>0</v>
      </c>
      <c r="D37" s="135">
        <f t="shared" si="47"/>
        <v>0</v>
      </c>
      <c r="E37" s="135">
        <f t="shared" si="47"/>
        <v>0</v>
      </c>
      <c r="F37" s="135">
        <f t="shared" ref="F37" si="48">F21+F31+F35</f>
        <v>0</v>
      </c>
      <c r="G37" s="135">
        <f t="shared" ref="G37:I37" si="49">G21+G31+G35</f>
        <v>0</v>
      </c>
      <c r="H37" s="135">
        <f t="shared" ref="H37" si="50">H21+H31+H35</f>
        <v>0</v>
      </c>
      <c r="I37" s="135">
        <f t="shared" si="49"/>
        <v>0</v>
      </c>
      <c r="J37" s="26" t="e">
        <f t="shared" si="36"/>
        <v>#NUM!</v>
      </c>
      <c r="K37" s="18" t="s">
        <v>37</v>
      </c>
      <c r="L37" s="26" t="e">
        <f>#REF!/#REF!</f>
        <v>#REF!</v>
      </c>
      <c r="M37" s="26" t="e">
        <f>#REF!/#REF!</f>
        <v>#REF!</v>
      </c>
      <c r="N37" s="26" t="e">
        <f>#REF!/#REF!</f>
        <v>#REF!</v>
      </c>
      <c r="O37" s="26" t="e">
        <f>#REF!/#REF!</f>
        <v>#REF!</v>
      </c>
      <c r="P37" s="26" t="e">
        <f>#REF!/#REF!</f>
        <v>#REF!</v>
      </c>
      <c r="Q37" s="26" t="e">
        <f>#REF!/#REF!</f>
        <v>#REF!</v>
      </c>
      <c r="R37" s="26" t="e">
        <f>#REF!/#REF!</f>
        <v>#REF!</v>
      </c>
      <c r="S37" s="26" t="e">
        <f>#REF!/#REF!</f>
        <v>#REF!</v>
      </c>
      <c r="T37" s="26" t="e">
        <f>#REF!/#REF!</f>
        <v>#REF!</v>
      </c>
      <c r="U37" s="26" t="e">
        <f t="shared" si="37"/>
        <v>#DIV/0!</v>
      </c>
      <c r="V37" s="26" t="e">
        <f t="shared" si="37"/>
        <v>#DIV/0!</v>
      </c>
      <c r="W37" s="26" t="e">
        <f t="shared" si="37"/>
        <v>#DIV/0!</v>
      </c>
      <c r="X37" s="26" t="e">
        <f t="shared" si="37"/>
        <v>#DIV/0!</v>
      </c>
      <c r="Y37" s="26" t="e">
        <f t="shared" si="37"/>
        <v>#DIV/0!</v>
      </c>
      <c r="Z37" s="26" t="e">
        <f t="shared" si="37"/>
        <v>#DIV/0!</v>
      </c>
      <c r="AA37" s="26" t="e">
        <f t="shared" si="37"/>
        <v>#DIV/0!</v>
      </c>
      <c r="AB37" s="26" t="e">
        <f t="shared" si="37"/>
        <v>#DIV/0!</v>
      </c>
      <c r="AC37" s="26" t="e">
        <f t="shared" si="38"/>
        <v>#DIV/0!</v>
      </c>
      <c r="AD37" s="2"/>
    </row>
    <row r="38" spans="1:30" ht="15.75" hidden="1" thickTop="1" x14ac:dyDescent="0.2">
      <c r="A38" s="18"/>
      <c r="B38" s="120"/>
      <c r="C38" s="39"/>
      <c r="D38" s="39"/>
      <c r="E38" s="39"/>
      <c r="F38" s="39"/>
      <c r="G38" s="39"/>
      <c r="H38" s="39"/>
      <c r="I38" s="39"/>
      <c r="J38" s="9"/>
      <c r="K38" s="1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9"/>
      <c r="AD38" s="2"/>
    </row>
    <row r="39" spans="1:30" ht="15.75" hidden="1" x14ac:dyDescent="0.25">
      <c r="A39" s="46" t="s">
        <v>8</v>
      </c>
      <c r="B39" s="103"/>
      <c r="C39" s="40"/>
      <c r="D39" s="40"/>
      <c r="E39" s="40"/>
      <c r="F39" s="40"/>
      <c r="G39" s="40"/>
      <c r="H39" s="40"/>
      <c r="I39" s="40"/>
      <c r="J39" s="9"/>
      <c r="K39" s="46" t="s">
        <v>8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2"/>
    </row>
    <row r="40" spans="1:30" ht="15" hidden="1" x14ac:dyDescent="0.2">
      <c r="A40" s="18" t="s">
        <v>102</v>
      </c>
      <c r="B40" s="103"/>
      <c r="C40" s="141"/>
      <c r="D40" s="141"/>
      <c r="E40" s="141"/>
      <c r="F40" s="141"/>
      <c r="G40" s="141"/>
      <c r="H40" s="141"/>
      <c r="I40" s="141"/>
      <c r="J40" s="9"/>
      <c r="K40" s="18" t="str">
        <f>+A40</f>
        <v>Checks Outstanding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2"/>
    </row>
    <row r="41" spans="1:30" ht="15" hidden="1" x14ac:dyDescent="0.2">
      <c r="A41" s="22" t="s">
        <v>74</v>
      </c>
      <c r="B41" s="103"/>
      <c r="C41" s="134"/>
      <c r="D41" s="134"/>
      <c r="E41" s="134"/>
      <c r="F41" s="134"/>
      <c r="G41" s="134"/>
      <c r="H41" s="134"/>
      <c r="I41" s="134"/>
      <c r="J41" s="9"/>
      <c r="K41" s="18" t="str">
        <f>A41</f>
        <v>Notes Payable to Questar</v>
      </c>
      <c r="L41" s="9" t="e">
        <f>#REF!/#REF!</f>
        <v>#REF!</v>
      </c>
      <c r="M41" s="9" t="e">
        <f>#REF!/#REF!</f>
        <v>#REF!</v>
      </c>
      <c r="N41" s="9" t="e">
        <f>#REF!/#REF!</f>
        <v>#REF!</v>
      </c>
      <c r="O41" s="9" t="e">
        <f>#REF!/#REF!</f>
        <v>#REF!</v>
      </c>
      <c r="P41" s="9" t="e">
        <f>#REF!/#REF!</f>
        <v>#REF!</v>
      </c>
      <c r="Q41" s="9" t="e">
        <f>#REF!/#REF!</f>
        <v>#REF!</v>
      </c>
      <c r="R41" s="9"/>
      <c r="S41" s="9"/>
      <c r="T41" s="9"/>
      <c r="U41" s="9"/>
      <c r="V41" s="9" t="e">
        <f>C41/C$37</f>
        <v>#DIV/0!</v>
      </c>
      <c r="W41" s="9" t="e">
        <f>D41/D$37</f>
        <v>#DIV/0!</v>
      </c>
      <c r="X41" s="9" t="e">
        <f>E41/E$37</f>
        <v>#DIV/0!</v>
      </c>
      <c r="Y41" s="9"/>
      <c r="Z41" s="9"/>
      <c r="AA41" s="9"/>
      <c r="AB41" s="9" t="e">
        <f>I41/I$37</f>
        <v>#DIV/0!</v>
      </c>
      <c r="AC41" s="9" t="e">
        <f>SUM(D41:H41)/SUM(D$37:H$37)</f>
        <v>#DIV/0!</v>
      </c>
      <c r="AD41" s="2"/>
    </row>
    <row r="42" spans="1:30" ht="15" hidden="1" x14ac:dyDescent="0.2">
      <c r="A42" s="27" t="s">
        <v>84</v>
      </c>
      <c r="B42" s="103"/>
      <c r="C42" s="134"/>
      <c r="D42" s="134"/>
      <c r="E42" s="134"/>
      <c r="F42" s="134"/>
      <c r="G42" s="134"/>
      <c r="H42" s="134"/>
      <c r="I42" s="134"/>
      <c r="J42" s="9"/>
      <c r="K42" s="18" t="str">
        <f>A42</f>
        <v>Current Portion, LTD</v>
      </c>
      <c r="L42" s="9" t="e">
        <f>#REF!/#REF!</f>
        <v>#REF!</v>
      </c>
      <c r="M42" s="9" t="e">
        <f>#REF!/#REF!</f>
        <v>#REF!</v>
      </c>
      <c r="N42" s="9" t="e">
        <f>#REF!/#REF!</f>
        <v>#REF!</v>
      </c>
      <c r="O42" s="9" t="e">
        <f>#REF!/#REF!</f>
        <v>#REF!</v>
      </c>
      <c r="P42" s="9" t="e">
        <f>#REF!/#REF!</f>
        <v>#REF!</v>
      </c>
      <c r="Q42" s="9" t="e">
        <f>#REF!/#REF!</f>
        <v>#REF!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2"/>
    </row>
    <row r="43" spans="1:30" ht="15" hidden="1" x14ac:dyDescent="0.2">
      <c r="A43" s="18" t="s">
        <v>75</v>
      </c>
      <c r="B43" s="103"/>
      <c r="C43" s="134"/>
      <c r="D43" s="134"/>
      <c r="E43" s="134"/>
      <c r="F43" s="134"/>
      <c r="G43" s="134"/>
      <c r="H43" s="137"/>
      <c r="I43" s="134"/>
      <c r="J43" s="9" t="e">
        <f t="shared" ref="J43:J44" si="51">RATE(5,,-C43,H43)</f>
        <v>#NUM!</v>
      </c>
      <c r="K43" s="18" t="str">
        <f>A43</f>
        <v>Acounts Payable</v>
      </c>
      <c r="L43" s="9" t="e">
        <f>#REF!/#REF!</f>
        <v>#REF!</v>
      </c>
      <c r="M43" s="9" t="e">
        <f>#REF!/#REF!</f>
        <v>#REF!</v>
      </c>
      <c r="N43" s="9" t="e">
        <f>#REF!/#REF!</f>
        <v>#REF!</v>
      </c>
      <c r="O43" s="9" t="e">
        <f>#REF!/#REF!</f>
        <v>#REF!</v>
      </c>
      <c r="P43" s="9" t="e">
        <f>#REF!/#REF!</f>
        <v>#REF!</v>
      </c>
      <c r="Q43" s="9" t="e">
        <f>#REF!/#REF!</f>
        <v>#REF!</v>
      </c>
      <c r="R43" s="9" t="e">
        <f>#REF!/#REF!</f>
        <v>#REF!</v>
      </c>
      <c r="S43" s="9" t="e">
        <f>#REF!/#REF!</f>
        <v>#REF!</v>
      </c>
      <c r="T43" s="9" t="e">
        <f>#REF!/#REF!</f>
        <v>#REF!</v>
      </c>
      <c r="U43" s="9" t="e">
        <f t="shared" ref="U43:AB44" si="52">B43/B$37</f>
        <v>#DIV/0!</v>
      </c>
      <c r="V43" s="9" t="e">
        <f t="shared" si="52"/>
        <v>#DIV/0!</v>
      </c>
      <c r="W43" s="9" t="e">
        <f t="shared" si="52"/>
        <v>#DIV/0!</v>
      </c>
      <c r="X43" s="9" t="e">
        <f t="shared" si="52"/>
        <v>#DIV/0!</v>
      </c>
      <c r="Y43" s="9" t="e">
        <f t="shared" si="52"/>
        <v>#DIV/0!</v>
      </c>
      <c r="Z43" s="9" t="e">
        <f t="shared" si="52"/>
        <v>#DIV/0!</v>
      </c>
      <c r="AA43" s="9" t="e">
        <f t="shared" si="52"/>
        <v>#DIV/0!</v>
      </c>
      <c r="AB43" s="9" t="e">
        <f t="shared" si="52"/>
        <v>#DIV/0!</v>
      </c>
      <c r="AC43" s="9" t="e">
        <f t="shared" ref="AC43:AC44" si="53">SUM(D43:H43)/SUM(D$37:H$37)</f>
        <v>#DIV/0!</v>
      </c>
      <c r="AD43" s="2"/>
    </row>
    <row r="44" spans="1:30" ht="15" hidden="1" x14ac:dyDescent="0.2">
      <c r="A44" s="18" t="s">
        <v>76</v>
      </c>
      <c r="B44" s="103"/>
      <c r="C44" s="134"/>
      <c r="D44" s="134"/>
      <c r="E44" s="134"/>
      <c r="F44" s="134"/>
      <c r="G44" s="134"/>
      <c r="H44" s="134"/>
      <c r="I44" s="134"/>
      <c r="J44" s="9" t="e">
        <f t="shared" si="51"/>
        <v>#NUM!</v>
      </c>
      <c r="K44" s="18" t="str">
        <f>A44</f>
        <v>Acounts Payable, Affiliates</v>
      </c>
      <c r="L44" s="9" t="e">
        <f>#REF!/#REF!</f>
        <v>#REF!</v>
      </c>
      <c r="M44" s="9" t="e">
        <f>#REF!/#REF!</f>
        <v>#REF!</v>
      </c>
      <c r="N44" s="9" t="e">
        <f>#REF!/#REF!</f>
        <v>#REF!</v>
      </c>
      <c r="O44" s="9" t="e">
        <f>#REF!/#REF!</f>
        <v>#REF!</v>
      </c>
      <c r="P44" s="9" t="e">
        <f>#REF!/#REF!</f>
        <v>#REF!</v>
      </c>
      <c r="Q44" s="9" t="e">
        <f>#REF!/#REF!</f>
        <v>#REF!</v>
      </c>
      <c r="R44" s="9" t="e">
        <f>#REF!/#REF!</f>
        <v>#REF!</v>
      </c>
      <c r="S44" s="9" t="e">
        <f>#REF!/#REF!</f>
        <v>#REF!</v>
      </c>
      <c r="T44" s="9" t="e">
        <f>#REF!/#REF!</f>
        <v>#REF!</v>
      </c>
      <c r="U44" s="9" t="e">
        <f t="shared" si="52"/>
        <v>#DIV/0!</v>
      </c>
      <c r="V44" s="9" t="e">
        <f t="shared" si="52"/>
        <v>#DIV/0!</v>
      </c>
      <c r="W44" s="9" t="e">
        <f t="shared" si="52"/>
        <v>#DIV/0!</v>
      </c>
      <c r="X44" s="9" t="e">
        <f t="shared" si="52"/>
        <v>#DIV/0!</v>
      </c>
      <c r="Y44" s="9" t="e">
        <f t="shared" si="52"/>
        <v>#DIV/0!</v>
      </c>
      <c r="Z44" s="9" t="e">
        <f t="shared" si="52"/>
        <v>#DIV/0!</v>
      </c>
      <c r="AA44" s="9" t="e">
        <f t="shared" si="52"/>
        <v>#DIV/0!</v>
      </c>
      <c r="AB44" s="9" t="e">
        <f t="shared" si="52"/>
        <v>#DIV/0!</v>
      </c>
      <c r="AC44" s="9" t="e">
        <f t="shared" si="53"/>
        <v>#DIV/0!</v>
      </c>
      <c r="AD44" s="2"/>
    </row>
    <row r="45" spans="1:30" ht="15" hidden="1" x14ac:dyDescent="0.2">
      <c r="A45" s="27" t="s">
        <v>101</v>
      </c>
      <c r="B45" s="103"/>
      <c r="C45" s="134"/>
      <c r="D45" s="134"/>
      <c r="E45" s="134"/>
      <c r="F45" s="134"/>
      <c r="G45" s="134"/>
      <c r="H45" s="134"/>
      <c r="I45" s="134"/>
      <c r="J45" s="9"/>
      <c r="K45" s="18" t="str">
        <f>A45</f>
        <v>Notes Payable</v>
      </c>
      <c r="L45" s="9" t="e">
        <f>#REF!/#REF!</f>
        <v>#REF!</v>
      </c>
      <c r="M45" s="9" t="e">
        <f>#REF!/#REF!</f>
        <v>#REF!</v>
      </c>
      <c r="N45" s="9" t="e">
        <f>#REF!/#REF!</f>
        <v>#REF!</v>
      </c>
      <c r="O45" s="9" t="e">
        <f>#REF!/#REF!</f>
        <v>#REF!</v>
      </c>
      <c r="P45" s="9" t="e">
        <f>#REF!/#REF!</f>
        <v>#REF!</v>
      </c>
      <c r="Q45" s="9" t="e">
        <f>#REF!/#REF!</f>
        <v>#REF!</v>
      </c>
      <c r="R45" s="9" t="e">
        <f>#REF!/#REF!</f>
        <v>#REF!</v>
      </c>
      <c r="S45" s="9" t="e">
        <f>#REF!/#REF!</f>
        <v>#REF!</v>
      </c>
      <c r="T45" s="9" t="e">
        <f>#REF!/#REF!</f>
        <v>#REF!</v>
      </c>
      <c r="U45" s="9" t="e">
        <f>B45/B$37</f>
        <v>#DIV/0!</v>
      </c>
      <c r="V45" s="9"/>
      <c r="W45" s="9"/>
      <c r="X45" s="9"/>
      <c r="Y45" s="9"/>
      <c r="Z45" s="9"/>
      <c r="AA45" s="9"/>
      <c r="AB45" s="9"/>
      <c r="AC45" s="9"/>
      <c r="AD45" s="2"/>
    </row>
    <row r="46" spans="1:30" ht="15" hidden="1" x14ac:dyDescent="0.2">
      <c r="A46" s="27" t="s">
        <v>135</v>
      </c>
      <c r="B46" s="103"/>
      <c r="C46" s="134"/>
      <c r="D46" s="134"/>
      <c r="E46" s="134"/>
      <c r="F46" s="134"/>
      <c r="G46" s="134"/>
      <c r="H46" s="134"/>
      <c r="I46" s="134"/>
      <c r="J46" s="9"/>
      <c r="K46" s="18" t="str">
        <f>+A46</f>
        <v>Dividends Payable to Questar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 t="e">
        <f>G46/G$37</f>
        <v>#DIV/0!</v>
      </c>
      <c r="AA46" s="9" t="e">
        <f>H46/H$37</f>
        <v>#DIV/0!</v>
      </c>
      <c r="AB46" s="9"/>
      <c r="AC46" s="9" t="e">
        <f t="shared" ref="AC46:AC57" si="54">SUM(D46:H46)/SUM(D$37:H$37)</f>
        <v>#DIV/0!</v>
      </c>
      <c r="AD46" s="2"/>
    </row>
    <row r="47" spans="1:30" ht="15" hidden="1" x14ac:dyDescent="0.2">
      <c r="A47" s="27" t="s">
        <v>103</v>
      </c>
      <c r="B47" s="103"/>
      <c r="C47" s="134"/>
      <c r="D47" s="134"/>
      <c r="E47" s="134"/>
      <c r="F47" s="134"/>
      <c r="G47" s="134"/>
      <c r="H47" s="134"/>
      <c r="I47" s="134"/>
      <c r="J47" s="9"/>
      <c r="K47" s="18" t="str">
        <f>A47</f>
        <v>Federal Taxes Payable</v>
      </c>
      <c r="L47" s="9" t="e">
        <f>#REF!/#REF!</f>
        <v>#REF!</v>
      </c>
      <c r="M47" s="9" t="e">
        <f>#REF!/#REF!</f>
        <v>#REF!</v>
      </c>
      <c r="N47" s="9" t="e">
        <f>#REF!/#REF!</f>
        <v>#REF!</v>
      </c>
      <c r="O47" s="9" t="e">
        <f>#REF!/#REF!</f>
        <v>#REF!</v>
      </c>
      <c r="P47" s="9" t="e">
        <f>#REF!/#REF!</f>
        <v>#REF!</v>
      </c>
      <c r="Q47" s="9" t="e">
        <f>#REF!/#REF!</f>
        <v>#REF!</v>
      </c>
      <c r="R47" s="9" t="e">
        <f>#REF!/#REF!</f>
        <v>#REF!</v>
      </c>
      <c r="S47" s="9"/>
      <c r="T47" s="9"/>
      <c r="U47" s="9" t="e">
        <f>B47/B$37</f>
        <v>#DIV/0!</v>
      </c>
      <c r="V47" s="9"/>
      <c r="W47" s="9"/>
      <c r="X47" s="9"/>
      <c r="Y47" s="9"/>
      <c r="Z47" s="9"/>
      <c r="AA47" s="9"/>
      <c r="AB47" s="9"/>
      <c r="AC47" s="9" t="e">
        <f t="shared" si="54"/>
        <v>#DIV/0!</v>
      </c>
      <c r="AD47" s="2"/>
    </row>
    <row r="48" spans="1:30" ht="15" hidden="1" x14ac:dyDescent="0.2">
      <c r="A48" s="27" t="s">
        <v>104</v>
      </c>
      <c r="B48" s="103"/>
      <c r="C48" s="134"/>
      <c r="D48" s="134"/>
      <c r="E48" s="134"/>
      <c r="F48" s="134"/>
      <c r="G48" s="134"/>
      <c r="H48" s="137"/>
      <c r="I48" s="134"/>
      <c r="J48" s="9" t="e">
        <f>RATE(5,,-C48,H48)</f>
        <v>#NUM!</v>
      </c>
      <c r="K48" s="18" t="str">
        <f>A48</f>
        <v>Production Taxes Payable</v>
      </c>
      <c r="L48" s="9" t="e">
        <f>#REF!/#REF!</f>
        <v>#REF!</v>
      </c>
      <c r="M48" s="9" t="e">
        <f>#REF!/#REF!</f>
        <v>#REF!</v>
      </c>
      <c r="N48" s="9" t="e">
        <f>#REF!/#REF!</f>
        <v>#REF!</v>
      </c>
      <c r="O48" s="9" t="e">
        <f>#REF!/#REF!</f>
        <v>#REF!</v>
      </c>
      <c r="P48" s="9" t="e">
        <f>#REF!/#REF!</f>
        <v>#REF!</v>
      </c>
      <c r="Q48" s="9" t="e">
        <f>#REF!/#REF!</f>
        <v>#REF!</v>
      </c>
      <c r="R48" s="9" t="e">
        <f>#REF!/#REF!</f>
        <v>#REF!</v>
      </c>
      <c r="S48" s="9"/>
      <c r="T48" s="9" t="e">
        <f>#REF!/#REF!</f>
        <v>#REF!</v>
      </c>
      <c r="U48" s="9" t="e">
        <f>B48/B$37</f>
        <v>#DIV/0!</v>
      </c>
      <c r="V48" s="9" t="e">
        <f t="shared" ref="V48:AA48" si="55">C48/C$37</f>
        <v>#DIV/0!</v>
      </c>
      <c r="W48" s="9" t="e">
        <f t="shared" si="55"/>
        <v>#DIV/0!</v>
      </c>
      <c r="X48" s="9" t="e">
        <f t="shared" si="55"/>
        <v>#DIV/0!</v>
      </c>
      <c r="Y48" s="9" t="e">
        <f t="shared" si="55"/>
        <v>#DIV/0!</v>
      </c>
      <c r="Z48" s="9" t="e">
        <f t="shared" si="55"/>
        <v>#DIV/0!</v>
      </c>
      <c r="AA48" s="9" t="e">
        <f t="shared" si="55"/>
        <v>#DIV/0!</v>
      </c>
      <c r="AB48" s="9"/>
      <c r="AC48" s="9" t="e">
        <f t="shared" si="54"/>
        <v>#DIV/0!</v>
      </c>
      <c r="AD48" s="2"/>
    </row>
    <row r="49" spans="1:30" ht="15" hidden="1" x14ac:dyDescent="0.2">
      <c r="A49" s="18" t="s">
        <v>64</v>
      </c>
      <c r="B49" s="121"/>
      <c r="C49" s="142"/>
      <c r="D49" s="142"/>
      <c r="E49" s="142"/>
      <c r="F49" s="142"/>
      <c r="G49" s="142"/>
      <c r="H49" s="143"/>
      <c r="I49" s="142"/>
      <c r="J49" s="11"/>
      <c r="K49" s="18" t="str">
        <f>A49</f>
        <v xml:space="preserve">Other </v>
      </c>
      <c r="L49" s="23" t="e">
        <f>#REF!/#REF!</f>
        <v>#REF!</v>
      </c>
      <c r="M49" s="23" t="e">
        <f>#REF!/#REF!</f>
        <v>#REF!</v>
      </c>
      <c r="N49" s="23" t="e">
        <f>#REF!/#REF!</f>
        <v>#REF!</v>
      </c>
      <c r="O49" s="23" t="e">
        <f>#REF!/#REF!</f>
        <v>#REF!</v>
      </c>
      <c r="P49" s="23" t="e">
        <f>#REF!/#REF!</f>
        <v>#REF!</v>
      </c>
      <c r="Q49" s="23" t="e">
        <f>#REF!/#REF!</f>
        <v>#REF!</v>
      </c>
      <c r="R49" s="23"/>
      <c r="S49" s="23"/>
      <c r="T49" s="23"/>
      <c r="U49" s="23"/>
      <c r="V49" s="23"/>
      <c r="W49" s="23"/>
      <c r="X49" s="23"/>
      <c r="Y49" s="11" t="e">
        <f t="shared" ref="Y49:AA50" si="56">F49/F$37</f>
        <v>#DIV/0!</v>
      </c>
      <c r="Z49" s="11" t="e">
        <f t="shared" si="56"/>
        <v>#DIV/0!</v>
      </c>
      <c r="AA49" s="11" t="e">
        <f t="shared" si="56"/>
        <v>#DIV/0!</v>
      </c>
      <c r="AB49" s="23"/>
      <c r="AC49" s="11" t="e">
        <f t="shared" si="54"/>
        <v>#DIV/0!</v>
      </c>
      <c r="AD49" s="2"/>
    </row>
    <row r="50" spans="1:30" ht="15" hidden="1" x14ac:dyDescent="0.2">
      <c r="A50" s="18" t="s">
        <v>39</v>
      </c>
      <c r="B50" s="118">
        <f t="shared" ref="B50:C50" si="57">SUM(B39:B49)</f>
        <v>0</v>
      </c>
      <c r="C50" s="135">
        <f t="shared" si="57"/>
        <v>0</v>
      </c>
      <c r="D50" s="135">
        <f t="shared" ref="D50" si="58">SUM(D39:D49)</f>
        <v>0</v>
      </c>
      <c r="E50" s="135">
        <f t="shared" ref="E50:F50" si="59">SUM(E39:E49)</f>
        <v>0</v>
      </c>
      <c r="F50" s="135">
        <f t="shared" si="59"/>
        <v>0</v>
      </c>
      <c r="G50" s="135">
        <f t="shared" ref="G50:I50" si="60">SUM(G39:G49)</f>
        <v>0</v>
      </c>
      <c r="H50" s="135">
        <f t="shared" ref="H50" si="61">SUM(H39:H49)</f>
        <v>0</v>
      </c>
      <c r="I50" s="135">
        <f t="shared" si="60"/>
        <v>0</v>
      </c>
      <c r="J50" s="9" t="e">
        <f>RATE(5,,-C50,H50)</f>
        <v>#NUM!</v>
      </c>
      <c r="K50" s="18" t="s">
        <v>39</v>
      </c>
      <c r="L50" s="9" t="e">
        <f>#REF!/#REF!</f>
        <v>#REF!</v>
      </c>
      <c r="M50" s="9" t="e">
        <f>#REF!/#REF!</f>
        <v>#REF!</v>
      </c>
      <c r="N50" s="9" t="e">
        <f>#REF!/#REF!</f>
        <v>#REF!</v>
      </c>
      <c r="O50" s="9" t="e">
        <f>#REF!/#REF!</f>
        <v>#REF!</v>
      </c>
      <c r="P50" s="9" t="e">
        <f>#REF!/#REF!</f>
        <v>#REF!</v>
      </c>
      <c r="Q50" s="9" t="e">
        <f>#REF!/#REF!</f>
        <v>#REF!</v>
      </c>
      <c r="R50" s="9" t="e">
        <f>#REF!/#REF!</f>
        <v>#REF!</v>
      </c>
      <c r="S50" s="9" t="e">
        <f>#REF!/#REF!</f>
        <v>#REF!</v>
      </c>
      <c r="T50" s="9" t="e">
        <f>#REF!/#REF!</f>
        <v>#REF!</v>
      </c>
      <c r="U50" s="9" t="e">
        <f t="shared" ref="U50:X50" si="62">B50/B$37</f>
        <v>#DIV/0!</v>
      </c>
      <c r="V50" s="9" t="e">
        <f t="shared" si="62"/>
        <v>#DIV/0!</v>
      </c>
      <c r="W50" s="9" t="e">
        <f t="shared" si="62"/>
        <v>#DIV/0!</v>
      </c>
      <c r="X50" s="9" t="e">
        <f t="shared" si="62"/>
        <v>#DIV/0!</v>
      </c>
      <c r="Y50" s="9" t="e">
        <f t="shared" si="56"/>
        <v>#DIV/0!</v>
      </c>
      <c r="Z50" s="9" t="e">
        <f t="shared" si="56"/>
        <v>#DIV/0!</v>
      </c>
      <c r="AA50" s="9" t="e">
        <f t="shared" si="56"/>
        <v>#DIV/0!</v>
      </c>
      <c r="AB50" s="9" t="e">
        <f>I50/I$37</f>
        <v>#DIV/0!</v>
      </c>
      <c r="AC50" s="9" t="e">
        <f t="shared" si="54"/>
        <v>#DIV/0!</v>
      </c>
      <c r="AD50" s="2"/>
    </row>
    <row r="51" spans="1:30" ht="15" hidden="1" x14ac:dyDescent="0.2">
      <c r="A51" s="18"/>
      <c r="B51" s="103"/>
      <c r="C51" s="134"/>
      <c r="D51" s="134"/>
      <c r="E51" s="134"/>
      <c r="F51" s="134"/>
      <c r="G51" s="134"/>
      <c r="H51" s="134"/>
      <c r="I51" s="134"/>
      <c r="J51" s="9"/>
      <c r="K51" s="1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2"/>
    </row>
    <row r="52" spans="1:30" ht="15" hidden="1" x14ac:dyDescent="0.2">
      <c r="A52" s="18" t="s">
        <v>59</v>
      </c>
      <c r="B52" s="103"/>
      <c r="C52" s="134"/>
      <c r="D52" s="134"/>
      <c r="E52" s="134"/>
      <c r="F52" s="134"/>
      <c r="G52" s="134"/>
      <c r="H52" s="134"/>
      <c r="I52" s="134"/>
      <c r="J52" s="9"/>
      <c r="K52" s="18" t="str">
        <f>A52</f>
        <v>Long-Term Debt</v>
      </c>
      <c r="L52" s="9" t="e">
        <f>#REF!/#REF!</f>
        <v>#REF!</v>
      </c>
      <c r="M52" s="9" t="e">
        <f>#REF!/#REF!</f>
        <v>#REF!</v>
      </c>
      <c r="N52" s="9" t="e">
        <f>#REF!/#REF!</f>
        <v>#REF!</v>
      </c>
      <c r="O52" s="9" t="e">
        <f>#REF!/#REF!</f>
        <v>#REF!</v>
      </c>
      <c r="P52" s="9" t="e">
        <f>#REF!/#REF!</f>
        <v>#REF!</v>
      </c>
      <c r="Q52" s="9" t="e">
        <f>#REF!/#REF!</f>
        <v>#REF!</v>
      </c>
      <c r="R52" s="9"/>
      <c r="S52" s="9"/>
      <c r="T52" s="9" t="e">
        <f>#REF!/#REF!</f>
        <v>#REF!</v>
      </c>
      <c r="U52" s="9"/>
      <c r="V52" s="9"/>
      <c r="W52" s="9"/>
      <c r="X52" s="9"/>
      <c r="Y52" s="9"/>
      <c r="Z52" s="9"/>
      <c r="AA52" s="9"/>
      <c r="AB52" s="9" t="e">
        <f>I52/I$37</f>
        <v>#DIV/0!</v>
      </c>
      <c r="AC52" s="9"/>
      <c r="AD52" s="2"/>
    </row>
    <row r="53" spans="1:30" ht="15" hidden="1" x14ac:dyDescent="0.2">
      <c r="A53" s="18" t="s">
        <v>10</v>
      </c>
      <c r="B53" s="103"/>
      <c r="C53" s="134"/>
      <c r="D53" s="134"/>
      <c r="E53" s="134"/>
      <c r="F53" s="134"/>
      <c r="G53" s="134"/>
      <c r="H53" s="137"/>
      <c r="I53" s="134"/>
      <c r="J53" s="9" t="e">
        <f t="shared" ref="J53:J55" si="63">RATE(5,,-C53,H53)</f>
        <v>#NUM!</v>
      </c>
      <c r="K53" s="18" t="str">
        <f>A53</f>
        <v>Deferred Income Taxes</v>
      </c>
      <c r="L53" s="9" t="e">
        <f>#REF!/#REF!</f>
        <v>#REF!</v>
      </c>
      <c r="M53" s="9" t="e">
        <f>#REF!/#REF!</f>
        <v>#REF!</v>
      </c>
      <c r="N53" s="9" t="e">
        <f>#REF!/#REF!</f>
        <v>#REF!</v>
      </c>
      <c r="O53" s="9" t="e">
        <f>#REF!/#REF!</f>
        <v>#REF!</v>
      </c>
      <c r="P53" s="9" t="e">
        <f>#REF!/#REF!</f>
        <v>#REF!</v>
      </c>
      <c r="Q53" s="9" t="e">
        <f>#REF!/#REF!</f>
        <v>#REF!</v>
      </c>
      <c r="R53" s="9" t="e">
        <f>#REF!/#REF!</f>
        <v>#REF!</v>
      </c>
      <c r="S53" s="9" t="e">
        <f>#REF!/#REF!</f>
        <v>#REF!</v>
      </c>
      <c r="T53" s="9" t="e">
        <f>#REF!/#REF!</f>
        <v>#REF!</v>
      </c>
      <c r="U53" s="9" t="e">
        <f t="shared" ref="U53:AA55" si="64">B53/B$37</f>
        <v>#DIV/0!</v>
      </c>
      <c r="V53" s="9" t="e">
        <f t="shared" si="64"/>
        <v>#DIV/0!</v>
      </c>
      <c r="W53" s="9" t="e">
        <f t="shared" si="64"/>
        <v>#DIV/0!</v>
      </c>
      <c r="X53" s="9" t="e">
        <f t="shared" si="64"/>
        <v>#DIV/0!</v>
      </c>
      <c r="Y53" s="9" t="e">
        <f t="shared" si="64"/>
        <v>#DIV/0!</v>
      </c>
      <c r="Z53" s="9" t="e">
        <f t="shared" si="64"/>
        <v>#DIV/0!</v>
      </c>
      <c r="AA53" s="9" t="e">
        <f t="shared" si="64"/>
        <v>#DIV/0!</v>
      </c>
      <c r="AB53" s="9" t="e">
        <f>I53/I$37</f>
        <v>#DIV/0!</v>
      </c>
      <c r="AC53" s="9" t="e">
        <f t="shared" si="54"/>
        <v>#DIV/0!</v>
      </c>
      <c r="AD53" s="2"/>
    </row>
    <row r="54" spans="1:30" ht="15" hidden="1" x14ac:dyDescent="0.2">
      <c r="A54" s="18" t="s">
        <v>60</v>
      </c>
      <c r="B54" s="121"/>
      <c r="C54" s="144"/>
      <c r="D54" s="142"/>
      <c r="E54" s="142"/>
      <c r="F54" s="142"/>
      <c r="G54" s="142"/>
      <c r="H54" s="143"/>
      <c r="I54" s="142"/>
      <c r="J54" s="11" t="e">
        <f t="shared" si="63"/>
        <v>#NUM!</v>
      </c>
      <c r="K54" s="18" t="str">
        <f>A54</f>
        <v>Other Deferred Credits</v>
      </c>
      <c r="L54" s="23" t="e">
        <f>#REF!/#REF!</f>
        <v>#REF!</v>
      </c>
      <c r="M54" s="23" t="e">
        <f>#REF!/#REF!</f>
        <v>#REF!</v>
      </c>
      <c r="N54" s="23" t="e">
        <f>#REF!/#REF!</f>
        <v>#REF!</v>
      </c>
      <c r="O54" s="23" t="e">
        <f>#REF!/#REF!</f>
        <v>#REF!</v>
      </c>
      <c r="P54" s="23" t="e">
        <f>#REF!/#REF!</f>
        <v>#REF!</v>
      </c>
      <c r="Q54" s="23" t="e">
        <f>#REF!/#REF!</f>
        <v>#REF!</v>
      </c>
      <c r="R54" s="23" t="e">
        <f>#REF!/#REF!</f>
        <v>#REF!</v>
      </c>
      <c r="S54" s="23" t="e">
        <f>#REF!/#REF!</f>
        <v>#REF!</v>
      </c>
      <c r="T54" s="23" t="e">
        <f>#REF!/#REF!</f>
        <v>#REF!</v>
      </c>
      <c r="U54" s="23" t="e">
        <f t="shared" si="64"/>
        <v>#DIV/0!</v>
      </c>
      <c r="V54" s="23" t="e">
        <f t="shared" si="64"/>
        <v>#DIV/0!</v>
      </c>
      <c r="W54" s="23" t="e">
        <f t="shared" si="64"/>
        <v>#DIV/0!</v>
      </c>
      <c r="X54" s="23" t="e">
        <f t="shared" si="64"/>
        <v>#DIV/0!</v>
      </c>
      <c r="Y54" s="23" t="e">
        <f t="shared" si="64"/>
        <v>#DIV/0!</v>
      </c>
      <c r="Z54" s="23" t="e">
        <f t="shared" si="64"/>
        <v>#DIV/0!</v>
      </c>
      <c r="AA54" s="23" t="e">
        <f t="shared" si="64"/>
        <v>#DIV/0!</v>
      </c>
      <c r="AB54" s="23" t="e">
        <f>I54/I$37</f>
        <v>#DIV/0!</v>
      </c>
      <c r="AC54" s="11" t="e">
        <f t="shared" si="54"/>
        <v>#DIV/0!</v>
      </c>
      <c r="AD54" s="2"/>
    </row>
    <row r="55" spans="1:30" ht="15" hidden="1" x14ac:dyDescent="0.2">
      <c r="A55" s="19" t="s">
        <v>61</v>
      </c>
      <c r="B55" s="118">
        <f t="shared" ref="B55:I55" si="65">SUM(B52:B54)</f>
        <v>0</v>
      </c>
      <c r="C55" s="135">
        <f t="shared" si="65"/>
        <v>0</v>
      </c>
      <c r="D55" s="135">
        <f t="shared" si="65"/>
        <v>0</v>
      </c>
      <c r="E55" s="135">
        <f t="shared" si="65"/>
        <v>0</v>
      </c>
      <c r="F55" s="135">
        <f t="shared" si="65"/>
        <v>0</v>
      </c>
      <c r="G55" s="135">
        <f t="shared" si="65"/>
        <v>0</v>
      </c>
      <c r="H55" s="135">
        <f t="shared" si="65"/>
        <v>0</v>
      </c>
      <c r="I55" s="135">
        <f t="shared" si="65"/>
        <v>0</v>
      </c>
      <c r="J55" s="9" t="e">
        <f t="shared" si="63"/>
        <v>#NUM!</v>
      </c>
      <c r="K55" s="18" t="str">
        <f>A55</f>
        <v>Total LTD &amp; Deferrals</v>
      </c>
      <c r="L55" s="9" t="e">
        <f>#REF!/#REF!</f>
        <v>#REF!</v>
      </c>
      <c r="M55" s="9" t="e">
        <f>#REF!/#REF!</f>
        <v>#REF!</v>
      </c>
      <c r="N55" s="9" t="e">
        <f>#REF!/#REF!</f>
        <v>#REF!</v>
      </c>
      <c r="O55" s="9" t="e">
        <f>#REF!/#REF!</f>
        <v>#REF!</v>
      </c>
      <c r="P55" s="9" t="e">
        <f>#REF!/#REF!</f>
        <v>#REF!</v>
      </c>
      <c r="Q55" s="9" t="e">
        <f>#REF!/#REF!</f>
        <v>#REF!</v>
      </c>
      <c r="R55" s="9" t="e">
        <f>#REF!/#REF!</f>
        <v>#REF!</v>
      </c>
      <c r="S55" s="9" t="e">
        <f>#REF!/#REF!</f>
        <v>#REF!</v>
      </c>
      <c r="T55" s="9" t="e">
        <f>#REF!/#REF!</f>
        <v>#REF!</v>
      </c>
      <c r="U55" s="9" t="e">
        <f t="shared" si="64"/>
        <v>#DIV/0!</v>
      </c>
      <c r="V55" s="9" t="e">
        <f t="shared" si="64"/>
        <v>#DIV/0!</v>
      </c>
      <c r="W55" s="9" t="e">
        <f t="shared" si="64"/>
        <v>#DIV/0!</v>
      </c>
      <c r="X55" s="9" t="e">
        <f t="shared" si="64"/>
        <v>#DIV/0!</v>
      </c>
      <c r="Y55" s="9" t="e">
        <f t="shared" si="64"/>
        <v>#DIV/0!</v>
      </c>
      <c r="Z55" s="9" t="e">
        <f t="shared" si="64"/>
        <v>#DIV/0!</v>
      </c>
      <c r="AA55" s="9" t="e">
        <f t="shared" si="64"/>
        <v>#DIV/0!</v>
      </c>
      <c r="AB55" s="9" t="e">
        <f>I55/I$37</f>
        <v>#DIV/0!</v>
      </c>
      <c r="AC55" s="9" t="e">
        <f t="shared" si="54"/>
        <v>#DIV/0!</v>
      </c>
      <c r="AD55" s="2"/>
    </row>
    <row r="56" spans="1:30" ht="15" hidden="1" x14ac:dyDescent="0.2">
      <c r="A56" s="19"/>
      <c r="B56" s="122"/>
      <c r="C56" s="145"/>
      <c r="D56" s="145"/>
      <c r="E56" s="145"/>
      <c r="F56" s="145"/>
      <c r="G56" s="145"/>
      <c r="H56" s="145"/>
      <c r="I56" s="145"/>
      <c r="J56" s="11"/>
      <c r="K56" s="18"/>
      <c r="L56" s="9"/>
      <c r="M56" s="9"/>
      <c r="N56" s="9"/>
      <c r="O56" s="9"/>
      <c r="P56" s="9"/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2"/>
    </row>
    <row r="57" spans="1:30" ht="15" hidden="1" x14ac:dyDescent="0.2">
      <c r="A57" s="18" t="s">
        <v>40</v>
      </c>
      <c r="B57" s="103">
        <f t="shared" ref="B57:I57" si="66">B55+B50</f>
        <v>0</v>
      </c>
      <c r="C57" s="134">
        <f t="shared" si="66"/>
        <v>0</v>
      </c>
      <c r="D57" s="134">
        <f t="shared" si="66"/>
        <v>0</v>
      </c>
      <c r="E57" s="134">
        <f t="shared" si="66"/>
        <v>0</v>
      </c>
      <c r="F57" s="134">
        <f t="shared" si="66"/>
        <v>0</v>
      </c>
      <c r="G57" s="134">
        <f t="shared" si="66"/>
        <v>0</v>
      </c>
      <c r="H57" s="134">
        <f t="shared" si="66"/>
        <v>0</v>
      </c>
      <c r="I57" s="134">
        <f t="shared" si="66"/>
        <v>0</v>
      </c>
      <c r="J57" s="9" t="e">
        <f>RATE(5,,-C57,H57)</f>
        <v>#NUM!</v>
      </c>
      <c r="K57" s="18" t="str">
        <f>A57</f>
        <v>Total Liabilities</v>
      </c>
      <c r="L57" s="9" t="e">
        <f>#REF!/#REF!</f>
        <v>#REF!</v>
      </c>
      <c r="M57" s="9" t="e">
        <f>#REF!/#REF!</f>
        <v>#REF!</v>
      </c>
      <c r="N57" s="9" t="e">
        <f>#REF!/#REF!</f>
        <v>#REF!</v>
      </c>
      <c r="O57" s="9" t="e">
        <f>#REF!/#REF!</f>
        <v>#REF!</v>
      </c>
      <c r="P57" s="9" t="e">
        <f>#REF!/#REF!</f>
        <v>#REF!</v>
      </c>
      <c r="Q57" s="9" t="e">
        <f>#REF!/#REF!</f>
        <v>#REF!</v>
      </c>
      <c r="R57" s="9" t="e">
        <f>#REF!/#REF!</f>
        <v>#REF!</v>
      </c>
      <c r="S57" s="9" t="e">
        <f>#REF!/#REF!</f>
        <v>#REF!</v>
      </c>
      <c r="T57" s="9" t="e">
        <f>#REF!/#REF!</f>
        <v>#REF!</v>
      </c>
      <c r="U57" s="9" t="e">
        <f t="shared" ref="U57:AB57" si="67">B57/B$37</f>
        <v>#DIV/0!</v>
      </c>
      <c r="V57" s="9" t="e">
        <f t="shared" si="67"/>
        <v>#DIV/0!</v>
      </c>
      <c r="W57" s="9" t="e">
        <f t="shared" si="67"/>
        <v>#DIV/0!</v>
      </c>
      <c r="X57" s="9" t="e">
        <f t="shared" si="67"/>
        <v>#DIV/0!</v>
      </c>
      <c r="Y57" s="9" t="e">
        <f t="shared" si="67"/>
        <v>#DIV/0!</v>
      </c>
      <c r="Z57" s="9" t="e">
        <f t="shared" si="67"/>
        <v>#DIV/0!</v>
      </c>
      <c r="AA57" s="9" t="e">
        <f t="shared" si="67"/>
        <v>#DIV/0!</v>
      </c>
      <c r="AB57" s="9" t="e">
        <f t="shared" si="67"/>
        <v>#DIV/0!</v>
      </c>
      <c r="AC57" s="9" t="e">
        <f t="shared" si="54"/>
        <v>#DIV/0!</v>
      </c>
      <c r="AD57" s="2"/>
    </row>
    <row r="58" spans="1:30" ht="12" hidden="1" customHeight="1" x14ac:dyDescent="0.2">
      <c r="A58" s="18"/>
      <c r="B58" s="103"/>
      <c r="C58" s="134"/>
      <c r="D58" s="134"/>
      <c r="E58" s="134"/>
      <c r="F58" s="134"/>
      <c r="G58" s="134"/>
      <c r="H58" s="134"/>
      <c r="I58" s="134"/>
      <c r="J58" s="9"/>
      <c r="K58" s="1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2"/>
    </row>
    <row r="59" spans="1:30" ht="15" hidden="1" x14ac:dyDescent="0.2">
      <c r="A59" s="18" t="s">
        <v>62</v>
      </c>
      <c r="B59" s="103"/>
      <c r="C59" s="134"/>
      <c r="D59" s="134"/>
      <c r="E59" s="134"/>
      <c r="F59" s="134"/>
      <c r="G59" s="134"/>
      <c r="H59" s="134"/>
      <c r="I59" s="134"/>
      <c r="J59" s="9"/>
      <c r="K59" s="18" t="str">
        <f t="shared" ref="K59:K64" si="68">A59</f>
        <v>Preferred Stock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2"/>
    </row>
    <row r="60" spans="1:30" ht="15.75" hidden="1" x14ac:dyDescent="0.25">
      <c r="A60" s="46" t="s">
        <v>65</v>
      </c>
      <c r="B60" s="103"/>
      <c r="C60" s="134"/>
      <c r="D60" s="134"/>
      <c r="E60" s="134"/>
      <c r="F60" s="134"/>
      <c r="G60" s="134"/>
      <c r="H60" s="134"/>
      <c r="I60" s="134"/>
      <c r="J60" s="9"/>
      <c r="K60" s="46" t="str">
        <f t="shared" si="68"/>
        <v>Common Equity: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9"/>
      <c r="AD60" s="2"/>
    </row>
    <row r="61" spans="1:30" ht="15" hidden="1" x14ac:dyDescent="0.2">
      <c r="A61" s="27" t="s">
        <v>5</v>
      </c>
      <c r="B61" s="103"/>
      <c r="C61" s="134"/>
      <c r="D61" s="134"/>
      <c r="E61" s="134"/>
      <c r="F61" s="134"/>
      <c r="G61" s="134"/>
      <c r="H61" s="137"/>
      <c r="I61" s="134"/>
      <c r="J61" s="9" t="e">
        <f t="shared" ref="J61:J64" si="69">RATE(5,,-C61,H61)</f>
        <v>#NUM!</v>
      </c>
      <c r="K61" s="18" t="str">
        <f t="shared" si="68"/>
        <v>Common Stock</v>
      </c>
      <c r="L61" s="9" t="e">
        <f>#REF!/#REF!</f>
        <v>#REF!</v>
      </c>
      <c r="M61" s="9" t="e">
        <f>#REF!/#REF!</f>
        <v>#REF!</v>
      </c>
      <c r="N61" s="9" t="e">
        <f>#REF!/#REF!</f>
        <v>#REF!</v>
      </c>
      <c r="O61" s="9" t="e">
        <f>#REF!/#REF!</f>
        <v>#REF!</v>
      </c>
      <c r="P61" s="9" t="e">
        <f>#REF!/#REF!</f>
        <v>#REF!</v>
      </c>
      <c r="Q61" s="9" t="e">
        <f>#REF!/#REF!</f>
        <v>#REF!</v>
      </c>
      <c r="R61" s="9" t="e">
        <f>#REF!/#REF!</f>
        <v>#REF!</v>
      </c>
      <c r="S61" s="9" t="e">
        <f>#REF!/#REF!</f>
        <v>#REF!</v>
      </c>
      <c r="T61" s="9" t="e">
        <f>#REF!/#REF!</f>
        <v>#REF!</v>
      </c>
      <c r="U61" s="9" t="e">
        <f t="shared" ref="U61:AB64" si="70">B61/B$37</f>
        <v>#DIV/0!</v>
      </c>
      <c r="V61" s="9" t="e">
        <f t="shared" si="70"/>
        <v>#DIV/0!</v>
      </c>
      <c r="W61" s="9" t="e">
        <f t="shared" si="70"/>
        <v>#DIV/0!</v>
      </c>
      <c r="X61" s="9" t="e">
        <f t="shared" si="70"/>
        <v>#DIV/0!</v>
      </c>
      <c r="Y61" s="9" t="e">
        <f t="shared" si="70"/>
        <v>#DIV/0!</v>
      </c>
      <c r="Z61" s="65" t="e">
        <f t="shared" si="70"/>
        <v>#DIV/0!</v>
      </c>
      <c r="AA61" s="65" t="e">
        <f t="shared" si="70"/>
        <v>#DIV/0!</v>
      </c>
      <c r="AB61" s="9" t="e">
        <f t="shared" si="70"/>
        <v>#DIV/0!</v>
      </c>
      <c r="AC61" s="9" t="e">
        <f t="shared" ref="AC61:AC64" si="71">SUM(D61:H61)/SUM(D$37:H$37)</f>
        <v>#DIV/0!</v>
      </c>
      <c r="AD61" s="2"/>
    </row>
    <row r="62" spans="1:30" ht="15" hidden="1" x14ac:dyDescent="0.2">
      <c r="A62" s="27" t="s">
        <v>28</v>
      </c>
      <c r="B62" s="103"/>
      <c r="C62" s="134"/>
      <c r="D62" s="134"/>
      <c r="E62" s="134"/>
      <c r="F62" s="134"/>
      <c r="G62" s="134"/>
      <c r="H62" s="137"/>
      <c r="I62" s="134"/>
      <c r="J62" s="11" t="e">
        <f t="shared" si="69"/>
        <v>#NUM!</v>
      </c>
      <c r="K62" s="18" t="str">
        <f t="shared" si="68"/>
        <v>Retained Earnings</v>
      </c>
      <c r="L62" s="23" t="e">
        <f>#REF!/#REF!</f>
        <v>#REF!</v>
      </c>
      <c r="M62" s="23" t="e">
        <f>#REF!/#REF!</f>
        <v>#REF!</v>
      </c>
      <c r="N62" s="23" t="e">
        <f>#REF!/#REF!</f>
        <v>#REF!</v>
      </c>
      <c r="O62" s="23" t="e">
        <f>#REF!/#REF!</f>
        <v>#REF!</v>
      </c>
      <c r="P62" s="23" t="e">
        <f>#REF!/#REF!</f>
        <v>#REF!</v>
      </c>
      <c r="Q62" s="23" t="e">
        <f>#REF!/#REF!</f>
        <v>#REF!</v>
      </c>
      <c r="R62" s="23" t="e">
        <f>#REF!/#REF!</f>
        <v>#REF!</v>
      </c>
      <c r="S62" s="23" t="e">
        <f>#REF!/#REF!</f>
        <v>#REF!</v>
      </c>
      <c r="T62" s="23" t="e">
        <f>#REF!/#REF!</f>
        <v>#REF!</v>
      </c>
      <c r="U62" s="23" t="e">
        <f t="shared" si="70"/>
        <v>#DIV/0!</v>
      </c>
      <c r="V62" s="23" t="e">
        <f t="shared" si="70"/>
        <v>#DIV/0!</v>
      </c>
      <c r="W62" s="23" t="e">
        <f t="shared" si="70"/>
        <v>#DIV/0!</v>
      </c>
      <c r="X62" s="23" t="e">
        <f t="shared" si="70"/>
        <v>#DIV/0!</v>
      </c>
      <c r="Y62" s="23" t="e">
        <f t="shared" si="70"/>
        <v>#DIV/0!</v>
      </c>
      <c r="Z62" s="112" t="e">
        <f t="shared" si="70"/>
        <v>#DIV/0!</v>
      </c>
      <c r="AA62" s="112" t="e">
        <f t="shared" si="70"/>
        <v>#DIV/0!</v>
      </c>
      <c r="AB62" s="23" t="e">
        <f t="shared" si="70"/>
        <v>#DIV/0!</v>
      </c>
      <c r="AC62" s="9" t="e">
        <f t="shared" si="71"/>
        <v>#DIV/0!</v>
      </c>
      <c r="AD62" s="2"/>
    </row>
    <row r="63" spans="1:30" ht="15" hidden="1" x14ac:dyDescent="0.2">
      <c r="A63" s="18" t="s">
        <v>66</v>
      </c>
      <c r="B63" s="118">
        <f t="shared" ref="B63" si="72">SUM(B60:B62)</f>
        <v>0</v>
      </c>
      <c r="C63" s="135">
        <f t="shared" ref="C63:E63" si="73">SUM(C60:C62)</f>
        <v>0</v>
      </c>
      <c r="D63" s="135">
        <f t="shared" ref="D63" si="74">SUM(D60:D62)</f>
        <v>0</v>
      </c>
      <c r="E63" s="135">
        <f t="shared" si="73"/>
        <v>0</v>
      </c>
      <c r="F63" s="135">
        <f t="shared" ref="F63" si="75">SUM(F60:F62)</f>
        <v>0</v>
      </c>
      <c r="G63" s="135">
        <f t="shared" ref="G63:I63" si="76">SUM(G60:G62)</f>
        <v>0</v>
      </c>
      <c r="H63" s="135">
        <f t="shared" ref="H63" si="77">SUM(H60:H62)</f>
        <v>0</v>
      </c>
      <c r="I63" s="135">
        <f t="shared" si="76"/>
        <v>0</v>
      </c>
      <c r="J63" s="111" t="e">
        <f t="shared" si="69"/>
        <v>#NUM!</v>
      </c>
      <c r="K63" s="18" t="str">
        <f t="shared" si="68"/>
        <v>Total Common Equity</v>
      </c>
      <c r="L63" s="23" t="e">
        <f>#REF!/#REF!</f>
        <v>#REF!</v>
      </c>
      <c r="M63" s="23" t="e">
        <f>#REF!/#REF!</f>
        <v>#REF!</v>
      </c>
      <c r="N63" s="23" t="e">
        <f>#REF!/#REF!</f>
        <v>#REF!</v>
      </c>
      <c r="O63" s="23" t="e">
        <f>#REF!/#REF!</f>
        <v>#REF!</v>
      </c>
      <c r="P63" s="23" t="e">
        <f>#REF!/#REF!</f>
        <v>#REF!</v>
      </c>
      <c r="Q63" s="23" t="e">
        <f>#REF!/#REF!</f>
        <v>#REF!</v>
      </c>
      <c r="R63" s="23" t="e">
        <f>#REF!/#REF!</f>
        <v>#REF!</v>
      </c>
      <c r="S63" s="23" t="e">
        <f>#REF!/#REF!</f>
        <v>#REF!</v>
      </c>
      <c r="T63" s="23" t="e">
        <f>#REF!/#REF!</f>
        <v>#REF!</v>
      </c>
      <c r="U63" s="23" t="e">
        <f t="shared" si="70"/>
        <v>#DIV/0!</v>
      </c>
      <c r="V63" s="23" t="e">
        <f t="shared" si="70"/>
        <v>#DIV/0!</v>
      </c>
      <c r="W63" s="23" t="e">
        <f t="shared" si="70"/>
        <v>#DIV/0!</v>
      </c>
      <c r="X63" s="23" t="e">
        <f t="shared" si="70"/>
        <v>#DIV/0!</v>
      </c>
      <c r="Y63" s="23" t="e">
        <f t="shared" si="70"/>
        <v>#DIV/0!</v>
      </c>
      <c r="Z63" s="112" t="e">
        <f t="shared" si="70"/>
        <v>#DIV/0!</v>
      </c>
      <c r="AA63" s="112" t="e">
        <f t="shared" si="70"/>
        <v>#DIV/0!</v>
      </c>
      <c r="AB63" s="23" t="e">
        <f t="shared" si="70"/>
        <v>#DIV/0!</v>
      </c>
      <c r="AC63" s="9" t="e">
        <f t="shared" si="71"/>
        <v>#DIV/0!</v>
      </c>
      <c r="AD63" s="2"/>
    </row>
    <row r="64" spans="1:30" ht="15.75" hidden="1" thickBot="1" x14ac:dyDescent="0.25">
      <c r="A64" s="18" t="s">
        <v>41</v>
      </c>
      <c r="B64" s="123">
        <f t="shared" ref="B64:E64" si="78">B63+B57+B59</f>
        <v>0</v>
      </c>
      <c r="C64" s="146">
        <f t="shared" si="78"/>
        <v>0</v>
      </c>
      <c r="D64" s="146">
        <f t="shared" si="78"/>
        <v>0</v>
      </c>
      <c r="E64" s="146">
        <f t="shared" si="78"/>
        <v>0</v>
      </c>
      <c r="F64" s="146">
        <f t="shared" ref="F64" si="79">F63+F57+F59</f>
        <v>0</v>
      </c>
      <c r="G64" s="146">
        <f t="shared" ref="G64:I64" si="80">G63+G57+G59</f>
        <v>0</v>
      </c>
      <c r="H64" s="146">
        <f t="shared" ref="H64" si="81">H63+H57+H59</f>
        <v>0</v>
      </c>
      <c r="I64" s="146">
        <f t="shared" si="80"/>
        <v>0</v>
      </c>
      <c r="J64" s="26" t="e">
        <f t="shared" si="69"/>
        <v>#NUM!</v>
      </c>
      <c r="K64" s="18" t="str">
        <f t="shared" si="68"/>
        <v>Total Liabilities &amp; Equity</v>
      </c>
      <c r="L64" s="28" t="e">
        <f>#REF!/#REF!</f>
        <v>#REF!</v>
      </c>
      <c r="M64" s="28" t="e">
        <f>#REF!/#REF!</f>
        <v>#REF!</v>
      </c>
      <c r="N64" s="28" t="e">
        <f>#REF!/#REF!</f>
        <v>#REF!</v>
      </c>
      <c r="O64" s="28" t="e">
        <f>#REF!/#REF!</f>
        <v>#REF!</v>
      </c>
      <c r="P64" s="28" t="e">
        <f>#REF!/#REF!</f>
        <v>#REF!</v>
      </c>
      <c r="Q64" s="28" t="e">
        <f>#REF!/#REF!</f>
        <v>#REF!</v>
      </c>
      <c r="R64" s="28" t="e">
        <f>#REF!/#REF!</f>
        <v>#REF!</v>
      </c>
      <c r="S64" s="28" t="e">
        <f>#REF!/#REF!</f>
        <v>#REF!</v>
      </c>
      <c r="T64" s="28" t="e">
        <f>#REF!/#REF!</f>
        <v>#REF!</v>
      </c>
      <c r="U64" s="28" t="e">
        <f t="shared" si="70"/>
        <v>#DIV/0!</v>
      </c>
      <c r="V64" s="28" t="e">
        <f t="shared" si="70"/>
        <v>#DIV/0!</v>
      </c>
      <c r="W64" s="28" t="e">
        <f t="shared" si="70"/>
        <v>#DIV/0!</v>
      </c>
      <c r="X64" s="28" t="e">
        <f t="shared" si="70"/>
        <v>#DIV/0!</v>
      </c>
      <c r="Y64" s="28" t="e">
        <f t="shared" si="70"/>
        <v>#DIV/0!</v>
      </c>
      <c r="Z64" s="28" t="e">
        <f t="shared" si="70"/>
        <v>#DIV/0!</v>
      </c>
      <c r="AA64" s="28" t="e">
        <f t="shared" si="70"/>
        <v>#DIV/0!</v>
      </c>
      <c r="AB64" s="28" t="e">
        <f t="shared" si="70"/>
        <v>#DIV/0!</v>
      </c>
      <c r="AC64" s="110" t="e">
        <f t="shared" si="71"/>
        <v>#DIV/0!</v>
      </c>
      <c r="AD64" s="2"/>
    </row>
    <row r="65" spans="1:30" ht="15.75" hidden="1" thickTop="1" x14ac:dyDescent="0.2">
      <c r="A65" s="18"/>
      <c r="B65" s="103">
        <f t="shared" ref="B65:I65" si="82">+B64-B37</f>
        <v>0</v>
      </c>
      <c r="C65" s="147">
        <f t="shared" si="82"/>
        <v>0</v>
      </c>
      <c r="D65" s="147">
        <f t="shared" si="82"/>
        <v>0</v>
      </c>
      <c r="E65" s="147">
        <f t="shared" si="82"/>
        <v>0</v>
      </c>
      <c r="F65" s="147">
        <f t="shared" si="82"/>
        <v>0</v>
      </c>
      <c r="G65" s="147">
        <f t="shared" si="82"/>
        <v>0</v>
      </c>
      <c r="H65" s="147">
        <f t="shared" si="82"/>
        <v>0</v>
      </c>
      <c r="I65" s="147">
        <f t="shared" si="82"/>
        <v>0</v>
      </c>
      <c r="J65" s="9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9"/>
      <c r="AD65" s="2"/>
    </row>
    <row r="66" spans="1:30" ht="15.75" x14ac:dyDescent="0.25">
      <c r="A66" s="2"/>
      <c r="B66" s="124"/>
      <c r="C66" s="2"/>
      <c r="D66" s="2"/>
      <c r="E66" s="2"/>
      <c r="F66" s="2"/>
      <c r="G66" s="2"/>
      <c r="H66" s="2"/>
      <c r="I66" s="2"/>
      <c r="J66" s="8" t="s">
        <v>150</v>
      </c>
      <c r="K66" s="2"/>
      <c r="L66" s="2"/>
      <c r="M66" s="2"/>
      <c r="N66" s="2"/>
      <c r="O66" s="2"/>
      <c r="P66" s="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34"/>
      <c r="AD66" s="2"/>
    </row>
    <row r="67" spans="1:30" ht="15.75" x14ac:dyDescent="0.25">
      <c r="A67" s="2"/>
      <c r="B67" s="124"/>
      <c r="C67" s="2"/>
      <c r="D67" s="2"/>
      <c r="E67" s="2"/>
      <c r="F67" s="2"/>
      <c r="G67" s="2"/>
      <c r="H67" s="2"/>
      <c r="I67" s="2"/>
      <c r="J67" s="59" t="s">
        <v>149</v>
      </c>
      <c r="K67" s="2"/>
      <c r="L67" s="2"/>
      <c r="M67" s="2"/>
      <c r="N67" s="2"/>
      <c r="O67" s="2"/>
      <c r="P67" s="2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59"/>
      <c r="AD67" s="2"/>
    </row>
    <row r="68" spans="1:30" ht="20.25" x14ac:dyDescent="0.3">
      <c r="A68" s="169" t="str">
        <f>A3</f>
        <v>Wexpro Company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 t="str">
        <f>A3</f>
        <v>Wexpro Company</v>
      </c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2"/>
    </row>
    <row r="69" spans="1:30" ht="15.75" x14ac:dyDescent="0.25">
      <c r="A69" s="171" t="s">
        <v>13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 t="s">
        <v>45</v>
      </c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2"/>
    </row>
    <row r="70" spans="1:30" ht="15.75" x14ac:dyDescent="0.25">
      <c r="A70" s="170" t="str">
        <f>A5</f>
        <v>Years Ended December 31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1" t="s">
        <v>13</v>
      </c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2"/>
    </row>
    <row r="71" spans="1:30" ht="15.75" hidden="1" x14ac:dyDescent="0.25">
      <c r="A71" s="12"/>
      <c r="B71" s="115"/>
      <c r="C71" s="12"/>
      <c r="D71" s="12"/>
      <c r="E71" s="12"/>
      <c r="F71" s="12"/>
      <c r="G71" s="12"/>
      <c r="H71" s="12"/>
      <c r="I71" s="12"/>
      <c r="J71" s="29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"/>
      <c r="AD71" s="2"/>
    </row>
    <row r="72" spans="1:30" ht="15.75" x14ac:dyDescent="0.25">
      <c r="A72" s="53" t="str">
        <f>+A7</f>
        <v>(Millions of dollars)</v>
      </c>
      <c r="B72" s="125"/>
      <c r="C72" s="50"/>
      <c r="D72" s="50"/>
      <c r="E72" s="73"/>
      <c r="F72" s="73"/>
      <c r="G72" s="73"/>
      <c r="H72" s="73"/>
      <c r="I72" s="73"/>
      <c r="J72" s="48" t="str">
        <f>J7</f>
        <v>2010 to 2015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2"/>
    </row>
    <row r="73" spans="1:30" ht="15" customHeight="1" x14ac:dyDescent="0.25">
      <c r="A73" s="30"/>
      <c r="B73" s="126"/>
      <c r="C73" s="33"/>
      <c r="D73" s="33"/>
      <c r="E73" s="71"/>
      <c r="F73" s="94"/>
      <c r="G73" s="94"/>
      <c r="H73" s="94"/>
      <c r="I73" s="94" t="str">
        <f>+I8</f>
        <v>1st Qrtr</v>
      </c>
      <c r="J73" s="51" t="s">
        <v>3</v>
      </c>
      <c r="K73" s="30"/>
      <c r="L73" s="30"/>
      <c r="M73" s="30"/>
      <c r="N73" s="30"/>
      <c r="O73" s="30"/>
      <c r="P73" s="30"/>
      <c r="Q73" s="32"/>
      <c r="R73" s="32"/>
      <c r="S73" s="32"/>
      <c r="T73" s="33"/>
      <c r="U73" s="33"/>
      <c r="V73" s="33"/>
      <c r="W73" s="33"/>
      <c r="X73" s="33"/>
      <c r="Y73" s="33"/>
      <c r="Z73" s="33"/>
      <c r="AA73" s="33"/>
      <c r="AB73" s="33" t="str">
        <f>+I73</f>
        <v>1st Qrtr</v>
      </c>
      <c r="AC73" s="48" t="str">
        <f>J7</f>
        <v>2010 to 2015</v>
      </c>
      <c r="AD73" s="2"/>
    </row>
    <row r="74" spans="1:30" ht="15.75" x14ac:dyDescent="0.25">
      <c r="A74" s="37" t="s">
        <v>0</v>
      </c>
      <c r="B74" s="113">
        <f t="shared" ref="B74:H74" si="83">+B9</f>
        <v>2009</v>
      </c>
      <c r="C74" s="36">
        <f t="shared" si="83"/>
        <v>2010</v>
      </c>
      <c r="D74" s="165">
        <f t="shared" si="83"/>
        <v>2011</v>
      </c>
      <c r="E74" s="166">
        <f t="shared" si="83"/>
        <v>2012</v>
      </c>
      <c r="F74" s="166">
        <f t="shared" si="83"/>
        <v>2013</v>
      </c>
      <c r="G74" s="166">
        <f t="shared" si="83"/>
        <v>2014</v>
      </c>
      <c r="H74" s="166">
        <f t="shared" si="83"/>
        <v>2015</v>
      </c>
      <c r="I74" s="72">
        <f>+I9</f>
        <v>2016</v>
      </c>
      <c r="J74" s="49" t="s">
        <v>24</v>
      </c>
      <c r="K74" s="37" t="s">
        <v>0</v>
      </c>
      <c r="L74" s="91" t="e">
        <f>+#REF!</f>
        <v>#REF!</v>
      </c>
      <c r="M74" s="36" t="e">
        <f>#REF!</f>
        <v>#REF!</v>
      </c>
      <c r="N74" s="36" t="e">
        <f>#REF!</f>
        <v>#REF!</v>
      </c>
      <c r="O74" s="36" t="e">
        <f>#REF!</f>
        <v>#REF!</v>
      </c>
      <c r="P74" s="36" t="e">
        <f>#REF!</f>
        <v>#REF!</v>
      </c>
      <c r="Q74" s="36" t="e">
        <f>#REF!</f>
        <v>#REF!</v>
      </c>
      <c r="R74" s="36" t="e">
        <f>#REF!</f>
        <v>#REF!</v>
      </c>
      <c r="S74" s="36" t="e">
        <f>#REF!</f>
        <v>#REF!</v>
      </c>
      <c r="T74" s="36" t="e">
        <f>#REF!</f>
        <v>#REF!</v>
      </c>
      <c r="U74" s="36">
        <f>+B74</f>
        <v>2009</v>
      </c>
      <c r="V74" s="36">
        <f t="shared" ref="V74:AB74" si="84">+V9</f>
        <v>2010</v>
      </c>
      <c r="W74" s="36">
        <f t="shared" si="84"/>
        <v>2011</v>
      </c>
      <c r="X74" s="36">
        <f t="shared" si="84"/>
        <v>2012</v>
      </c>
      <c r="Y74" s="36">
        <f t="shared" si="84"/>
        <v>2013</v>
      </c>
      <c r="Z74" s="36">
        <f t="shared" si="84"/>
        <v>2014</v>
      </c>
      <c r="AA74" s="36">
        <f t="shared" si="84"/>
        <v>2015</v>
      </c>
      <c r="AB74" s="36">
        <f t="shared" si="84"/>
        <v>2016</v>
      </c>
      <c r="AC74" s="49" t="s">
        <v>2</v>
      </c>
      <c r="AD74" s="2"/>
    </row>
    <row r="75" spans="1:30" ht="15" customHeight="1" x14ac:dyDescent="0.2">
      <c r="A75" s="19"/>
      <c r="B75" s="121"/>
      <c r="C75" s="41"/>
      <c r="D75" s="41"/>
      <c r="E75" s="41"/>
      <c r="F75" s="20"/>
      <c r="G75" s="20"/>
      <c r="H75" s="20"/>
      <c r="I75" s="20"/>
      <c r="J75" s="21"/>
      <c r="K75" s="19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2"/>
    </row>
    <row r="76" spans="1:30" ht="15.75" x14ac:dyDescent="0.25">
      <c r="A76" s="46" t="s">
        <v>22</v>
      </c>
      <c r="B76" s="103"/>
      <c r="C76" s="18"/>
      <c r="D76" s="18"/>
      <c r="E76" s="18"/>
      <c r="F76" s="18"/>
      <c r="G76" s="18"/>
      <c r="H76" s="18"/>
      <c r="I76" s="18"/>
      <c r="J76" s="18"/>
      <c r="K76" s="46" t="s">
        <v>21</v>
      </c>
      <c r="L76" s="46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4"/>
    </row>
    <row r="77" spans="1:30" ht="15" x14ac:dyDescent="0.2">
      <c r="A77" s="18" t="s">
        <v>105</v>
      </c>
      <c r="B77" s="78">
        <v>224.9</v>
      </c>
      <c r="C77" s="143">
        <v>239.5</v>
      </c>
      <c r="D77" s="143">
        <v>253.5</v>
      </c>
      <c r="E77" s="143">
        <v>273</v>
      </c>
      <c r="F77" s="143">
        <v>294</v>
      </c>
      <c r="G77" s="143">
        <v>350.5</v>
      </c>
      <c r="H77" s="143">
        <v>313.3</v>
      </c>
      <c r="I77" s="143"/>
      <c r="J77" s="9">
        <f t="shared" ref="J77:J80" si="85">RATE(5,,-C77,H77)</f>
        <v>5.51907499468016E-2</v>
      </c>
      <c r="K77" s="18" t="str">
        <f>A77</f>
        <v>Operator Service Fee</v>
      </c>
      <c r="L77" s="9" t="e">
        <f>#REF!/#REF!</f>
        <v>#REF!</v>
      </c>
      <c r="M77" s="9" t="e">
        <f>#REF!/#REF!</f>
        <v>#REF!</v>
      </c>
      <c r="N77" s="9" t="e">
        <f>#REF!/#REF!</f>
        <v>#REF!</v>
      </c>
      <c r="O77" s="9" t="e">
        <f>#REF!/#REF!</f>
        <v>#REF!</v>
      </c>
      <c r="P77" s="9" t="e">
        <f>#REF!/#REF!</f>
        <v>#REF!</v>
      </c>
      <c r="Q77" s="9" t="e">
        <f>#REF!/#REF!</f>
        <v>#REF!</v>
      </c>
      <c r="R77" s="9" t="e">
        <f>#REF!/#REF!</f>
        <v>#REF!</v>
      </c>
      <c r="S77" s="9" t="e">
        <f>#REF!/#REF!</f>
        <v>#REF!</v>
      </c>
      <c r="T77" s="90" t="e">
        <f>#REF!/#REF!</f>
        <v>#REF!</v>
      </c>
      <c r="U77" s="90">
        <f t="shared" ref="U77:AB78" si="86">B77/B$80</f>
        <v>0.92589543021819676</v>
      </c>
      <c r="V77" s="65">
        <f t="shared" si="86"/>
        <v>0.90445619335347427</v>
      </c>
      <c r="W77" s="65">
        <f t="shared" si="86"/>
        <v>0.88916169764994735</v>
      </c>
      <c r="X77" s="65">
        <f t="shared" si="86"/>
        <v>0.88007736943907156</v>
      </c>
      <c r="Y77" s="65">
        <f t="shared" si="86"/>
        <v>0.86496028243601064</v>
      </c>
      <c r="Z77" s="65">
        <f t="shared" si="86"/>
        <v>0.90826639025654321</v>
      </c>
      <c r="AA77" s="65">
        <f t="shared" si="86"/>
        <v>0.91608187134502927</v>
      </c>
      <c r="AB77" s="9" t="e">
        <f t="shared" si="86"/>
        <v>#DIV/0!</v>
      </c>
      <c r="AC77" s="9">
        <f>SUM(D77:H77)/SUM(D$80:H$80)</f>
        <v>0.89248992844687636</v>
      </c>
      <c r="AD77" s="2"/>
    </row>
    <row r="78" spans="1:30" ht="15" x14ac:dyDescent="0.2">
      <c r="A78" s="18" t="s">
        <v>106</v>
      </c>
      <c r="B78" s="78">
        <v>17.399999999999999</v>
      </c>
      <c r="C78" s="143">
        <v>25.1</v>
      </c>
      <c r="D78" s="143">
        <v>31.3</v>
      </c>
      <c r="E78" s="143">
        <v>37</v>
      </c>
      <c r="F78" s="143">
        <v>40.9</v>
      </c>
      <c r="G78" s="143">
        <v>30</v>
      </c>
      <c r="H78" s="143">
        <v>11.4</v>
      </c>
      <c r="I78" s="143"/>
      <c r="J78" s="9">
        <f t="shared" si="85"/>
        <v>-0.14602289795546697</v>
      </c>
      <c r="K78" s="18" t="str">
        <f>A78</f>
        <v>Oil &amp; Natural Gas Liquids Sales</v>
      </c>
      <c r="L78" s="24" t="e">
        <f>#REF!/#REF!</f>
        <v>#REF!</v>
      </c>
      <c r="M78" s="24" t="e">
        <f>#REF!/#REF!</f>
        <v>#REF!</v>
      </c>
      <c r="N78" s="24" t="e">
        <f>#REF!/#REF!</f>
        <v>#REF!</v>
      </c>
      <c r="O78" s="24" t="e">
        <f>#REF!/#REF!</f>
        <v>#REF!</v>
      </c>
      <c r="P78" s="24" t="e">
        <f>#REF!/#REF!</f>
        <v>#REF!</v>
      </c>
      <c r="Q78" s="24" t="e">
        <f>#REF!/#REF!</f>
        <v>#REF!</v>
      </c>
      <c r="R78" s="24" t="e">
        <f>#REF!/#REF!</f>
        <v>#REF!</v>
      </c>
      <c r="S78" s="24" t="e">
        <f>#REF!/#REF!</f>
        <v>#REF!</v>
      </c>
      <c r="T78" s="24" t="e">
        <f>#REF!/#REF!</f>
        <v>#REF!</v>
      </c>
      <c r="U78" s="24">
        <f t="shared" si="86"/>
        <v>7.1634417455743102E-2</v>
      </c>
      <c r="V78" s="24">
        <f t="shared" si="86"/>
        <v>9.4788519637462237E-2</v>
      </c>
      <c r="W78" s="24">
        <f t="shared" si="86"/>
        <v>0.10978603998596984</v>
      </c>
      <c r="X78" s="24">
        <f t="shared" si="86"/>
        <v>0.11927788523533205</v>
      </c>
      <c r="Y78" s="24">
        <f t="shared" si="86"/>
        <v>0.12032950867902324</v>
      </c>
      <c r="Z78" s="24">
        <f t="shared" si="86"/>
        <v>7.774034724021768E-2</v>
      </c>
      <c r="AA78" s="24">
        <f t="shared" si="86"/>
        <v>3.3333333333333333E-2</v>
      </c>
      <c r="AB78" s="24" t="e">
        <f t="shared" si="86"/>
        <v>#DIV/0!</v>
      </c>
      <c r="AC78" s="9">
        <f t="shared" ref="AC78:AC80" si="87">SUM(D78:H78)/SUM(D$80:H$80)</f>
        <v>9.0553785100114248E-2</v>
      </c>
      <c r="AD78" s="2"/>
    </row>
    <row r="79" spans="1:30" ht="15" x14ac:dyDescent="0.2">
      <c r="A79" s="18" t="s">
        <v>107</v>
      </c>
      <c r="B79" s="78">
        <v>0.6</v>
      </c>
      <c r="C79" s="143">
        <v>0.2</v>
      </c>
      <c r="D79" s="143">
        <v>0.3</v>
      </c>
      <c r="E79" s="143">
        <v>0.2</v>
      </c>
      <c r="F79" s="143">
        <v>5</v>
      </c>
      <c r="G79" s="143">
        <v>5.4</v>
      </c>
      <c r="H79" s="143">
        <v>17.3</v>
      </c>
      <c r="I79" s="143"/>
      <c r="J79" s="9"/>
      <c r="K79" s="18" t="str">
        <f>+A79</f>
        <v>Other</v>
      </c>
      <c r="L79" s="11"/>
      <c r="M79" s="11"/>
      <c r="N79" s="11"/>
      <c r="O79" s="11"/>
      <c r="P79" s="11"/>
      <c r="Q79" s="11"/>
      <c r="R79" s="11"/>
      <c r="S79" s="11" t="e">
        <f>+#REF!/#REF!</f>
        <v>#REF!</v>
      </c>
      <c r="T79" s="11" t="e">
        <f>+#REF!/#REF!</f>
        <v>#REF!</v>
      </c>
      <c r="U79" s="11">
        <f t="shared" ref="U79:AB79" si="88">+B79/B80</f>
        <v>2.4701523260601071E-3</v>
      </c>
      <c r="V79" s="11">
        <f t="shared" si="88"/>
        <v>7.5528700906344411E-4</v>
      </c>
      <c r="W79" s="11">
        <f t="shared" si="88"/>
        <v>1.0522623640827778E-3</v>
      </c>
      <c r="X79" s="11">
        <f t="shared" si="88"/>
        <v>6.4474532559638954E-4</v>
      </c>
      <c r="Y79" s="11">
        <f t="shared" si="88"/>
        <v>1.4710208884966167E-2</v>
      </c>
      <c r="Z79" s="11">
        <f t="shared" si="88"/>
        <v>1.3993262503239182E-2</v>
      </c>
      <c r="AA79" s="11">
        <f t="shared" si="88"/>
        <v>5.0584795321637427E-2</v>
      </c>
      <c r="AB79" s="11" t="e">
        <f t="shared" si="88"/>
        <v>#DIV/0!</v>
      </c>
      <c r="AC79" s="9">
        <f t="shared" si="87"/>
        <v>1.6956286453009443E-2</v>
      </c>
      <c r="AD79" s="2"/>
    </row>
    <row r="80" spans="1:30" ht="15" x14ac:dyDescent="0.2">
      <c r="A80" s="18" t="s">
        <v>52</v>
      </c>
      <c r="B80" s="127">
        <f t="shared" ref="B80:D80" si="89">SUM(B76:B79)</f>
        <v>242.9</v>
      </c>
      <c r="C80" s="148">
        <f t="shared" si="89"/>
        <v>264.8</v>
      </c>
      <c r="D80" s="148">
        <f t="shared" si="89"/>
        <v>285.10000000000002</v>
      </c>
      <c r="E80" s="148">
        <f t="shared" ref="E80:F80" si="90">SUM(E76:E79)</f>
        <v>310.2</v>
      </c>
      <c r="F80" s="148">
        <f t="shared" si="90"/>
        <v>339.9</v>
      </c>
      <c r="G80" s="148">
        <f t="shared" ref="G80:I80" si="91">SUM(G76:G79)</f>
        <v>385.9</v>
      </c>
      <c r="H80" s="148">
        <f t="shared" si="91"/>
        <v>342</v>
      </c>
      <c r="I80" s="148">
        <f t="shared" si="91"/>
        <v>0</v>
      </c>
      <c r="J80" s="9">
        <f t="shared" si="85"/>
        <v>5.2498838067542783E-2</v>
      </c>
      <c r="K80" s="18" t="str">
        <f>A80</f>
        <v>Total Revenues</v>
      </c>
      <c r="L80" s="9" t="e">
        <f>#REF!/#REF!</f>
        <v>#REF!</v>
      </c>
      <c r="M80" s="9" t="e">
        <f>#REF!/#REF!</f>
        <v>#REF!</v>
      </c>
      <c r="N80" s="9" t="e">
        <f>#REF!/#REF!</f>
        <v>#REF!</v>
      </c>
      <c r="O80" s="9" t="e">
        <f>#REF!/#REF!</f>
        <v>#REF!</v>
      </c>
      <c r="P80" s="9" t="e">
        <f>#REF!/#REF!</f>
        <v>#REF!</v>
      </c>
      <c r="Q80" s="9" t="e">
        <f>#REF!/#REF!</f>
        <v>#REF!</v>
      </c>
      <c r="R80" s="9" t="e">
        <f>#REF!/#REF!</f>
        <v>#REF!</v>
      </c>
      <c r="S80" s="9" t="e">
        <f>#REF!/#REF!</f>
        <v>#REF!</v>
      </c>
      <c r="T80" s="9" t="e">
        <f>#REF!/#REF!</f>
        <v>#REF!</v>
      </c>
      <c r="U80" s="9">
        <f t="shared" ref="U80:AB80" si="92">B80/B$80</f>
        <v>1</v>
      </c>
      <c r="V80" s="9">
        <f t="shared" si="92"/>
        <v>1</v>
      </c>
      <c r="W80" s="9">
        <f t="shared" si="92"/>
        <v>1</v>
      </c>
      <c r="X80" s="9">
        <f t="shared" si="92"/>
        <v>1</v>
      </c>
      <c r="Y80" s="9">
        <f t="shared" si="92"/>
        <v>1</v>
      </c>
      <c r="Z80" s="9">
        <f t="shared" si="92"/>
        <v>1</v>
      </c>
      <c r="AA80" s="9">
        <f t="shared" si="92"/>
        <v>1</v>
      </c>
      <c r="AB80" s="9" t="e">
        <f t="shared" si="92"/>
        <v>#DIV/0!</v>
      </c>
      <c r="AC80" s="9">
        <f t="shared" si="87"/>
        <v>1</v>
      </c>
      <c r="AD80" s="2"/>
    </row>
    <row r="81" spans="1:30" ht="15" x14ac:dyDescent="0.2">
      <c r="A81" s="18"/>
      <c r="B81" s="78"/>
      <c r="C81" s="143"/>
      <c r="D81" s="143"/>
      <c r="E81" s="143"/>
      <c r="F81" s="143"/>
      <c r="G81" s="143"/>
      <c r="H81" s="143"/>
      <c r="I81" s="143"/>
      <c r="J81" s="9"/>
      <c r="K81" s="1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"/>
    </row>
    <row r="82" spans="1:30" ht="15.75" x14ac:dyDescent="0.25">
      <c r="A82" s="46" t="s">
        <v>20</v>
      </c>
      <c r="B82" s="124"/>
      <c r="C82" s="143"/>
      <c r="D82" s="143"/>
      <c r="E82" s="143"/>
      <c r="F82" s="143"/>
      <c r="G82" s="143"/>
      <c r="H82" s="143"/>
      <c r="I82" s="143"/>
      <c r="J82" s="9"/>
      <c r="K82" s="46" t="s">
        <v>20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2"/>
    </row>
    <row r="83" spans="1:30" ht="15" x14ac:dyDescent="0.2">
      <c r="A83" s="43" t="s">
        <v>77</v>
      </c>
      <c r="B83" s="78">
        <v>21.2</v>
      </c>
      <c r="C83" s="143">
        <v>20.2</v>
      </c>
      <c r="D83" s="143">
        <v>22.3</v>
      </c>
      <c r="E83" s="143">
        <v>26.8</v>
      </c>
      <c r="F83" s="143">
        <v>27.8</v>
      </c>
      <c r="G83" s="143">
        <v>29.5</v>
      </c>
      <c r="H83" s="143">
        <v>27.4</v>
      </c>
      <c r="I83" s="143"/>
      <c r="J83" s="9">
        <f t="shared" ref="J83:J84" si="93">RATE(5,,-C83,H83)</f>
        <v>6.2869240374159072E-2</v>
      </c>
      <c r="K83" s="47" t="str">
        <f>A83</f>
        <v xml:space="preserve">   Operating and Maintenance</v>
      </c>
      <c r="L83" s="9" t="e">
        <f>#REF!/#REF!</f>
        <v>#REF!</v>
      </c>
      <c r="M83" s="9" t="e">
        <f>#REF!/#REF!</f>
        <v>#REF!</v>
      </c>
      <c r="N83" s="9" t="e">
        <f>#REF!/#REF!</f>
        <v>#REF!</v>
      </c>
      <c r="O83" s="9" t="e">
        <f>#REF!/#REF!</f>
        <v>#REF!</v>
      </c>
      <c r="P83" s="9" t="e">
        <f>#REF!/#REF!</f>
        <v>#REF!</v>
      </c>
      <c r="Q83" s="9" t="e">
        <f>#REF!/#REF!</f>
        <v>#REF!</v>
      </c>
      <c r="R83" s="9" t="e">
        <f>#REF!/#REF!</f>
        <v>#REF!</v>
      </c>
      <c r="S83" s="9" t="e">
        <f>#REF!/#REF!</f>
        <v>#REF!</v>
      </c>
      <c r="T83" s="9" t="e">
        <f>#REF!/#REF!</f>
        <v>#REF!</v>
      </c>
      <c r="U83" s="9">
        <f t="shared" ref="U83:AB83" si="94">B83/B$80</f>
        <v>8.7278715520790445E-2</v>
      </c>
      <c r="V83" s="65">
        <f t="shared" si="94"/>
        <v>7.6283987915407844E-2</v>
      </c>
      <c r="W83" s="65">
        <f t="shared" si="94"/>
        <v>7.8218169063486498E-2</v>
      </c>
      <c r="X83" s="65">
        <f t="shared" si="94"/>
        <v>8.6395873629916187E-2</v>
      </c>
      <c r="Y83" s="65">
        <f t="shared" si="94"/>
        <v>8.17887614004119E-2</v>
      </c>
      <c r="Z83" s="65">
        <f t="shared" si="94"/>
        <v>7.6444674786214056E-2</v>
      </c>
      <c r="AA83" s="65">
        <f t="shared" si="94"/>
        <v>8.0116959064327475E-2</v>
      </c>
      <c r="AB83" s="65" t="e">
        <f t="shared" si="94"/>
        <v>#DIV/0!</v>
      </c>
      <c r="AC83" s="9">
        <f t="shared" ref="AC83:AC91" si="95">SUM(D83:H83)/SUM(D$80:H$80)</f>
        <v>8.0452167638746935E-2</v>
      </c>
      <c r="AD83" s="2"/>
    </row>
    <row r="84" spans="1:30" ht="15" x14ac:dyDescent="0.2">
      <c r="A84" s="62" t="s">
        <v>93</v>
      </c>
      <c r="B84" s="78">
        <v>17</v>
      </c>
      <c r="C84" s="143">
        <v>20.5</v>
      </c>
      <c r="D84" s="143">
        <v>24.2</v>
      </c>
      <c r="E84" s="143">
        <f>26.8+0.2</f>
        <v>27</v>
      </c>
      <c r="F84" s="143">
        <v>28.7</v>
      </c>
      <c r="G84" s="143">
        <v>32.6</v>
      </c>
      <c r="H84" s="143">
        <v>33.5</v>
      </c>
      <c r="I84" s="143"/>
      <c r="J84" s="9">
        <f t="shared" si="93"/>
        <v>0.10320999839145134</v>
      </c>
      <c r="K84" s="47" t="str">
        <f>+A84</f>
        <v xml:space="preserve">   General and Administrative</v>
      </c>
      <c r="L84" s="9" t="e">
        <f>#REF!/#REF!</f>
        <v>#REF!</v>
      </c>
      <c r="M84" s="9" t="e">
        <f>#REF!/#REF!</f>
        <v>#REF!</v>
      </c>
      <c r="N84" s="9" t="e">
        <f>#REF!/#REF!</f>
        <v>#REF!</v>
      </c>
      <c r="O84" s="9" t="e">
        <f>#REF!/#REF!</f>
        <v>#REF!</v>
      </c>
      <c r="P84" s="9" t="e">
        <f>#REF!/#REF!</f>
        <v>#REF!</v>
      </c>
      <c r="Q84" s="9" t="e">
        <f>#REF!/#REF!</f>
        <v>#REF!</v>
      </c>
      <c r="R84" s="9" t="e">
        <f>#REF!/#REF!</f>
        <v>#REF!</v>
      </c>
      <c r="S84" s="9" t="e">
        <f>#REF!/#REF!</f>
        <v>#REF!</v>
      </c>
      <c r="T84" s="9" t="e">
        <f>#REF!/#REF!</f>
        <v>#REF!</v>
      </c>
      <c r="U84" s="9">
        <f t="shared" ref="U84" si="96">B84/B$80</f>
        <v>6.9987649238369698E-2</v>
      </c>
      <c r="V84" s="9">
        <f t="shared" ref="V84:AB84" si="97">C84/C$80</f>
        <v>7.7416918429003015E-2</v>
      </c>
      <c r="W84" s="9">
        <f t="shared" si="97"/>
        <v>8.4882497369344084E-2</v>
      </c>
      <c r="X84" s="9">
        <f t="shared" si="97"/>
        <v>8.7040618955512572E-2</v>
      </c>
      <c r="Y84" s="9">
        <f t="shared" si="97"/>
        <v>8.4436598999705806E-2</v>
      </c>
      <c r="Z84" s="9">
        <f t="shared" si="97"/>
        <v>8.4477844001036542E-2</v>
      </c>
      <c r="AA84" s="9">
        <f t="shared" si="97"/>
        <v>9.7953216374269E-2</v>
      </c>
      <c r="AB84" s="9" t="e">
        <f t="shared" si="97"/>
        <v>#DIV/0!</v>
      </c>
      <c r="AC84" s="9">
        <f t="shared" si="95"/>
        <v>8.778786603331129E-2</v>
      </c>
      <c r="AD84" s="2"/>
    </row>
    <row r="85" spans="1:30" ht="15" x14ac:dyDescent="0.2">
      <c r="A85" s="62" t="s">
        <v>117</v>
      </c>
      <c r="B85" s="78"/>
      <c r="C85" s="143"/>
      <c r="D85" s="143"/>
      <c r="E85" s="143"/>
      <c r="F85" s="143">
        <v>0.8</v>
      </c>
      <c r="G85" s="143">
        <v>0.4</v>
      </c>
      <c r="H85" s="143">
        <v>1.5</v>
      </c>
      <c r="I85" s="143"/>
      <c r="J85" s="9"/>
      <c r="K85" s="47" t="str">
        <f>+A85</f>
        <v xml:space="preserve">   Gathering and Other Handling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f t="shared" si="95"/>
        <v>1.6234742348626061E-3</v>
      </c>
      <c r="AD85" s="2"/>
    </row>
    <row r="86" spans="1:30" ht="15" x14ac:dyDescent="0.2">
      <c r="A86" s="44" t="s">
        <v>48</v>
      </c>
      <c r="B86" s="78">
        <v>58.8</v>
      </c>
      <c r="C86" s="143">
        <v>62.1</v>
      </c>
      <c r="D86" s="143">
        <v>63.9</v>
      </c>
      <c r="E86" s="143">
        <v>77.400000000000006</v>
      </c>
      <c r="F86" s="143">
        <v>85.8</v>
      </c>
      <c r="G86" s="143">
        <v>100.5</v>
      </c>
      <c r="H86" s="143">
        <v>99.4</v>
      </c>
      <c r="I86" s="143"/>
      <c r="J86" s="9">
        <f t="shared" ref="J86" si="98">RATE(5,,-C86,H86)</f>
        <v>9.8648979995922134E-2</v>
      </c>
      <c r="K86" s="47" t="str">
        <f>A86</f>
        <v xml:space="preserve">   Depreciation and amortization</v>
      </c>
      <c r="L86" s="9" t="e">
        <f>#REF!/#REF!</f>
        <v>#REF!</v>
      </c>
      <c r="M86" s="9" t="e">
        <f>#REF!/#REF!</f>
        <v>#REF!</v>
      </c>
      <c r="N86" s="9" t="e">
        <f>#REF!/#REF!</f>
        <v>#REF!</v>
      </c>
      <c r="O86" s="9" t="e">
        <f>#REF!/#REF!</f>
        <v>#REF!</v>
      </c>
      <c r="P86" s="9" t="e">
        <f>#REF!/#REF!</f>
        <v>#REF!</v>
      </c>
      <c r="Q86" s="9" t="e">
        <f>#REF!/#REF!</f>
        <v>#REF!</v>
      </c>
      <c r="R86" s="9" t="e">
        <f>#REF!/#REF!</f>
        <v>#REF!</v>
      </c>
      <c r="S86" s="9" t="e">
        <f>#REF!/#REF!</f>
        <v>#REF!</v>
      </c>
      <c r="T86" s="9" t="e">
        <f>#REF!/#REF!</f>
        <v>#REF!</v>
      </c>
      <c r="U86" s="9">
        <f t="shared" ref="U86:AB86" si="99">B86/B$80</f>
        <v>0.24207492795389046</v>
      </c>
      <c r="V86" s="9">
        <f t="shared" si="99"/>
        <v>0.2345166163141994</v>
      </c>
      <c r="W86" s="9">
        <f t="shared" si="99"/>
        <v>0.22413188354963168</v>
      </c>
      <c r="X86" s="9">
        <f t="shared" si="99"/>
        <v>0.24951644100580272</v>
      </c>
      <c r="Y86" s="9">
        <f t="shared" si="99"/>
        <v>0.25242718446601942</v>
      </c>
      <c r="Z86" s="9">
        <f t="shared" si="99"/>
        <v>0.26043016325472923</v>
      </c>
      <c r="AA86" s="9">
        <f t="shared" si="99"/>
        <v>0.2906432748538012</v>
      </c>
      <c r="AB86" s="9" t="e">
        <f t="shared" si="99"/>
        <v>#DIV/0!</v>
      </c>
      <c r="AC86" s="9">
        <f t="shared" si="95"/>
        <v>0.2567494438097529</v>
      </c>
      <c r="AD86" s="2"/>
    </row>
    <row r="87" spans="1:30" s="5" customFormat="1" ht="15" x14ac:dyDescent="0.2">
      <c r="A87" s="43" t="s">
        <v>108</v>
      </c>
      <c r="B87" s="78">
        <v>1</v>
      </c>
      <c r="C87" s="143">
        <v>1.1000000000000001</v>
      </c>
      <c r="D87" s="143">
        <v>3.3</v>
      </c>
      <c r="E87" s="143">
        <v>2.5</v>
      </c>
      <c r="F87" s="143">
        <v>0.6</v>
      </c>
      <c r="G87" s="143"/>
      <c r="H87" s="143"/>
      <c r="I87" s="143"/>
      <c r="J87" s="9"/>
      <c r="K87" s="47" t="str">
        <f>A87</f>
        <v xml:space="preserve">   Oil Income Sharing - Wexpro Agrmt</v>
      </c>
      <c r="L87" s="9"/>
      <c r="M87" s="9"/>
      <c r="N87" s="9"/>
      <c r="O87" s="9"/>
      <c r="P87" s="9"/>
      <c r="Q87" s="9"/>
      <c r="R87" s="9"/>
      <c r="S87" s="9" t="e">
        <f>#REF!/#REF!</f>
        <v>#REF!</v>
      </c>
      <c r="T87" s="90" t="e">
        <f>#REF!/#REF!</f>
        <v>#REF!</v>
      </c>
      <c r="U87" s="90">
        <f t="shared" ref="U87:AB87" si="100">B87/B$80</f>
        <v>4.1169205434335113E-3</v>
      </c>
      <c r="V87" s="65">
        <f t="shared" si="100"/>
        <v>4.1540785498489427E-3</v>
      </c>
      <c r="W87" s="65">
        <f t="shared" si="100"/>
        <v>1.1574886004910556E-2</v>
      </c>
      <c r="X87" s="65">
        <f t="shared" si="100"/>
        <v>8.0593165699548684E-3</v>
      </c>
      <c r="Y87" s="65">
        <f t="shared" si="100"/>
        <v>1.76522506619594E-3</v>
      </c>
      <c r="Z87" s="65">
        <f t="shared" si="100"/>
        <v>0</v>
      </c>
      <c r="AA87" s="65">
        <f t="shared" si="100"/>
        <v>0</v>
      </c>
      <c r="AB87" s="9" t="e">
        <f t="shared" si="100"/>
        <v>#DIV/0!</v>
      </c>
      <c r="AC87" s="9">
        <f t="shared" si="95"/>
        <v>3.8482352233780289E-3</v>
      </c>
      <c r="AD87" s="2"/>
    </row>
    <row r="88" spans="1:30" s="5" customFormat="1" ht="15" x14ac:dyDescent="0.2">
      <c r="A88" s="62" t="s">
        <v>110</v>
      </c>
      <c r="B88" s="78"/>
      <c r="C88" s="143"/>
      <c r="D88" s="143"/>
      <c r="E88" s="143"/>
      <c r="F88" s="143"/>
      <c r="G88" s="143">
        <f>1.6+2</f>
        <v>3.6</v>
      </c>
      <c r="H88" s="143">
        <f>0.7+12.5</f>
        <v>13.2</v>
      </c>
      <c r="I88" s="143"/>
      <c r="J88" s="9"/>
      <c r="K88" s="47" t="str">
        <f>+A88</f>
        <v xml:space="preserve">   Exploration Exp &amp; Abandonment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>
        <f t="shared" si="95"/>
        <v>1.0101617461367327E-2</v>
      </c>
      <c r="AD88" s="2"/>
    </row>
    <row r="89" spans="1:30" s="5" customFormat="1" ht="15" x14ac:dyDescent="0.2">
      <c r="A89" s="44" t="s">
        <v>49</v>
      </c>
      <c r="B89" s="78">
        <v>20</v>
      </c>
      <c r="C89" s="143">
        <v>26.8</v>
      </c>
      <c r="D89" s="143">
        <v>25.6</v>
      </c>
      <c r="E89" s="143">
        <v>20.8</v>
      </c>
      <c r="F89" s="143">
        <v>28.3</v>
      </c>
      <c r="G89" s="143">
        <v>37.6</v>
      </c>
      <c r="H89" s="143">
        <v>21.2</v>
      </c>
      <c r="I89" s="143"/>
      <c r="J89" s="11">
        <f t="shared" ref="J89:J91" si="101">RATE(5,,-C89,H89)</f>
        <v>-4.5798239754449473E-2</v>
      </c>
      <c r="K89" s="47" t="str">
        <f>A89</f>
        <v xml:space="preserve">   Taxes, other than income taxes</v>
      </c>
      <c r="L89" s="23" t="e">
        <f>#REF!/#REF!</f>
        <v>#REF!</v>
      </c>
      <c r="M89" s="23" t="e">
        <f>#REF!/#REF!</f>
        <v>#REF!</v>
      </c>
      <c r="N89" s="23" t="e">
        <f>#REF!/#REF!</f>
        <v>#REF!</v>
      </c>
      <c r="O89" s="23" t="e">
        <f>#REF!/#REF!</f>
        <v>#REF!</v>
      </c>
      <c r="P89" s="23" t="e">
        <f>#REF!/#REF!</f>
        <v>#REF!</v>
      </c>
      <c r="Q89" s="23" t="e">
        <f>#REF!/#REF!</f>
        <v>#REF!</v>
      </c>
      <c r="R89" s="23" t="e">
        <f>#REF!/#REF!</f>
        <v>#REF!</v>
      </c>
      <c r="S89" s="9" t="e">
        <f>#REF!/#REF!</f>
        <v>#REF!</v>
      </c>
      <c r="T89" s="9" t="e">
        <f>#REF!/#REF!</f>
        <v>#REF!</v>
      </c>
      <c r="U89" s="9">
        <f t="shared" ref="U89:AB91" si="102">B89/B$80</f>
        <v>8.2338410868670234E-2</v>
      </c>
      <c r="V89" s="9">
        <f t="shared" si="102"/>
        <v>0.10120845921450151</v>
      </c>
      <c r="W89" s="9">
        <f t="shared" si="102"/>
        <v>8.9793055068397049E-2</v>
      </c>
      <c r="X89" s="9">
        <f t="shared" si="102"/>
        <v>6.7053513862024502E-2</v>
      </c>
      <c r="Y89" s="9">
        <f t="shared" si="102"/>
        <v>8.3259782288908513E-2</v>
      </c>
      <c r="Z89" s="9">
        <f t="shared" si="102"/>
        <v>9.7434568541072825E-2</v>
      </c>
      <c r="AA89" s="9">
        <f t="shared" si="102"/>
        <v>6.1988304093567252E-2</v>
      </c>
      <c r="AB89" s="9" t="e">
        <f t="shared" si="102"/>
        <v>#DIV/0!</v>
      </c>
      <c r="AC89" s="9">
        <f t="shared" si="95"/>
        <v>8.0271781612651083E-2</v>
      </c>
      <c r="AD89" s="2"/>
    </row>
    <row r="90" spans="1:30" s="5" customFormat="1" ht="15" x14ac:dyDescent="0.2">
      <c r="A90" s="18" t="s">
        <v>43</v>
      </c>
      <c r="B90" s="127">
        <f t="shared" ref="B90:G90" si="103">SUM(B82:B89)</f>
        <v>118</v>
      </c>
      <c r="C90" s="148">
        <f t="shared" si="103"/>
        <v>130.70000000000002</v>
      </c>
      <c r="D90" s="148">
        <f t="shared" si="103"/>
        <v>139.30000000000001</v>
      </c>
      <c r="E90" s="148">
        <f t="shared" si="103"/>
        <v>154.5</v>
      </c>
      <c r="F90" s="148">
        <f t="shared" si="103"/>
        <v>172</v>
      </c>
      <c r="G90" s="148">
        <f t="shared" si="103"/>
        <v>204.2</v>
      </c>
      <c r="H90" s="148">
        <f t="shared" ref="H90" si="104">SUM(H82:H89)</f>
        <v>196.2</v>
      </c>
      <c r="I90" s="148">
        <f t="shared" ref="I90" si="105">SUM(I82:I89)</f>
        <v>0</v>
      </c>
      <c r="J90" s="111">
        <f t="shared" si="101"/>
        <v>8.4637668677236738E-2</v>
      </c>
      <c r="K90" s="18" t="s">
        <v>43</v>
      </c>
      <c r="L90" s="23" t="e">
        <f>#REF!/#REF!</f>
        <v>#REF!</v>
      </c>
      <c r="M90" s="23" t="e">
        <f>#REF!/#REF!</f>
        <v>#REF!</v>
      </c>
      <c r="N90" s="23" t="e">
        <f>#REF!/#REF!</f>
        <v>#REF!</v>
      </c>
      <c r="O90" s="23" t="e">
        <f>#REF!/#REF!</f>
        <v>#REF!</v>
      </c>
      <c r="P90" s="23" t="e">
        <f>#REF!/#REF!</f>
        <v>#REF!</v>
      </c>
      <c r="Q90" s="23" t="e">
        <f>#REF!/#REF!</f>
        <v>#REF!</v>
      </c>
      <c r="R90" s="23" t="e">
        <f>#REF!/#REF!</f>
        <v>#REF!</v>
      </c>
      <c r="S90" s="25" t="e">
        <f>#REF!/#REF!</f>
        <v>#REF!</v>
      </c>
      <c r="T90" s="25" t="e">
        <f>#REF!/#REF!</f>
        <v>#REF!</v>
      </c>
      <c r="U90" s="25">
        <f t="shared" si="102"/>
        <v>0.4857966241251544</v>
      </c>
      <c r="V90" s="25">
        <f t="shared" si="102"/>
        <v>0.49358006042296076</v>
      </c>
      <c r="W90" s="25">
        <f t="shared" si="102"/>
        <v>0.48860049105576991</v>
      </c>
      <c r="X90" s="25">
        <f t="shared" si="102"/>
        <v>0.49806576402321084</v>
      </c>
      <c r="Y90" s="25">
        <f t="shared" si="102"/>
        <v>0.50603118564283611</v>
      </c>
      <c r="Z90" s="25">
        <f t="shared" si="102"/>
        <v>0.52915263021508163</v>
      </c>
      <c r="AA90" s="25">
        <f t="shared" si="102"/>
        <v>0.5736842105263158</v>
      </c>
      <c r="AB90" s="25" t="e">
        <f t="shared" si="102"/>
        <v>#DIV/0!</v>
      </c>
      <c r="AC90" s="9">
        <f t="shared" si="95"/>
        <v>0.52083458601407018</v>
      </c>
      <c r="AD90" s="2"/>
    </row>
    <row r="91" spans="1:30" s="5" customFormat="1" ht="15" x14ac:dyDescent="0.2">
      <c r="A91" s="18" t="s">
        <v>12</v>
      </c>
      <c r="B91" s="127">
        <f t="shared" ref="B91:G91" si="106">B80-B90</f>
        <v>124.9</v>
      </c>
      <c r="C91" s="148">
        <f t="shared" si="106"/>
        <v>134.1</v>
      </c>
      <c r="D91" s="148">
        <f t="shared" si="106"/>
        <v>145.80000000000001</v>
      </c>
      <c r="E91" s="148">
        <f t="shared" si="106"/>
        <v>155.69999999999999</v>
      </c>
      <c r="F91" s="148">
        <f t="shared" si="106"/>
        <v>167.89999999999998</v>
      </c>
      <c r="G91" s="148">
        <f t="shared" si="106"/>
        <v>181.7</v>
      </c>
      <c r="H91" s="148">
        <f t="shared" ref="H91" si="107">H80-H90</f>
        <v>145.80000000000001</v>
      </c>
      <c r="I91" s="148">
        <f t="shared" ref="I91" si="108">I80-I90</f>
        <v>0</v>
      </c>
      <c r="J91" s="9">
        <f t="shared" si="101"/>
        <v>1.6870736116026817E-2</v>
      </c>
      <c r="K91" s="18" t="s">
        <v>12</v>
      </c>
      <c r="L91" s="9" t="e">
        <f>#REF!/#REF!</f>
        <v>#REF!</v>
      </c>
      <c r="M91" s="9" t="e">
        <f>#REF!/#REF!</f>
        <v>#REF!</v>
      </c>
      <c r="N91" s="9" t="e">
        <f>#REF!/#REF!</f>
        <v>#REF!</v>
      </c>
      <c r="O91" s="9" t="e">
        <f>#REF!/#REF!</f>
        <v>#REF!</v>
      </c>
      <c r="P91" s="9" t="e">
        <f>#REF!/#REF!</f>
        <v>#REF!</v>
      </c>
      <c r="Q91" s="9" t="e">
        <f>#REF!/#REF!</f>
        <v>#REF!</v>
      </c>
      <c r="R91" s="9" t="e">
        <f>#REF!/#REF!</f>
        <v>#REF!</v>
      </c>
      <c r="S91" s="25" t="e">
        <f>#REF!/#REF!</f>
        <v>#REF!</v>
      </c>
      <c r="T91" s="25" t="e">
        <f>#REF!/#REF!</f>
        <v>#REF!</v>
      </c>
      <c r="U91" s="25">
        <f t="shared" si="102"/>
        <v>0.51420337587484566</v>
      </c>
      <c r="V91" s="25">
        <f t="shared" si="102"/>
        <v>0.50641993957703924</v>
      </c>
      <c r="W91" s="25">
        <f t="shared" si="102"/>
        <v>0.51139950894423014</v>
      </c>
      <c r="X91" s="25">
        <f t="shared" si="102"/>
        <v>0.5019342359767891</v>
      </c>
      <c r="Y91" s="25">
        <f t="shared" si="102"/>
        <v>0.49396881435716383</v>
      </c>
      <c r="Z91" s="25">
        <f t="shared" si="102"/>
        <v>0.47084736978491837</v>
      </c>
      <c r="AA91" s="25">
        <f t="shared" si="102"/>
        <v>0.42631578947368426</v>
      </c>
      <c r="AB91" s="25" t="e">
        <f t="shared" si="102"/>
        <v>#DIV/0!</v>
      </c>
      <c r="AC91" s="9">
        <f t="shared" si="95"/>
        <v>0.47916541398592982</v>
      </c>
      <c r="AD91" s="4"/>
    </row>
    <row r="92" spans="1:30" ht="15" customHeight="1" x14ac:dyDescent="0.2">
      <c r="A92" s="18"/>
      <c r="B92" s="78"/>
      <c r="C92" s="143"/>
      <c r="D92" s="143"/>
      <c r="E92" s="143"/>
      <c r="F92" s="143"/>
      <c r="G92" s="143"/>
      <c r="H92" s="143"/>
      <c r="I92" s="143"/>
      <c r="J92" s="9"/>
      <c r="K92" s="1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4"/>
    </row>
    <row r="93" spans="1:30" ht="15" x14ac:dyDescent="0.2">
      <c r="A93" s="44" t="s">
        <v>112</v>
      </c>
      <c r="B93" s="78">
        <v>0.9</v>
      </c>
      <c r="C93" s="143">
        <v>0.3</v>
      </c>
      <c r="D93" s="143"/>
      <c r="E93" s="143"/>
      <c r="F93" s="143">
        <v>0.1</v>
      </c>
      <c r="G93" s="143">
        <v>0.1</v>
      </c>
      <c r="H93" s="143">
        <v>0.2</v>
      </c>
      <c r="I93" s="143"/>
      <c r="J93" s="9">
        <f t="shared" ref="J93:J94" si="109">RATE(5,,-C93,H93)</f>
        <v>-7.7892088518272173E-2</v>
      </c>
      <c r="K93" s="47" t="str">
        <f>A93</f>
        <v xml:space="preserve">   Interest expense</v>
      </c>
      <c r="L93" s="24" t="e">
        <f>#REF!/#REF!</f>
        <v>#REF!</v>
      </c>
      <c r="M93" s="24" t="e">
        <f>#REF!/#REF!</f>
        <v>#REF!</v>
      </c>
      <c r="N93" s="24" t="e">
        <f>#REF!/#REF!</f>
        <v>#REF!</v>
      </c>
      <c r="O93" s="24" t="e">
        <f>#REF!/#REF!</f>
        <v>#REF!</v>
      </c>
      <c r="P93" s="24" t="e">
        <f>#REF!/#REF!</f>
        <v>#REF!</v>
      </c>
      <c r="Q93" s="24" t="e">
        <f>#REF!/#REF!</f>
        <v>#REF!</v>
      </c>
      <c r="R93" s="24" t="e">
        <f>#REF!/#REF!</f>
        <v>#REF!</v>
      </c>
      <c r="S93" s="24" t="e">
        <f>#REF!/#REF!</f>
        <v>#REF!</v>
      </c>
      <c r="T93" s="24" t="e">
        <f>#REF!/#REF!</f>
        <v>#REF!</v>
      </c>
      <c r="U93" s="24">
        <f t="shared" ref="U93:V94" si="110">B93/B$80</f>
        <v>3.7052284890901604E-3</v>
      </c>
      <c r="V93" s="24">
        <f t="shared" si="110"/>
        <v>1.1329305135951661E-3</v>
      </c>
      <c r="W93" s="24"/>
      <c r="X93" s="24"/>
      <c r="Y93" s="24"/>
      <c r="Z93" s="24">
        <f t="shared" ref="Z93:AB97" si="111">G93/G$80</f>
        <v>2.5913449080072558E-4</v>
      </c>
      <c r="AA93" s="24">
        <f t="shared" si="111"/>
        <v>5.8479532163742691E-4</v>
      </c>
      <c r="AB93" s="24" t="e">
        <f t="shared" si="111"/>
        <v>#DIV/0!</v>
      </c>
      <c r="AC93" s="9">
        <f t="shared" ref="AC93:AC97" si="112">SUM(D93:H93)/SUM(D$80:H$80)</f>
        <v>2.4051470146112684E-4</v>
      </c>
      <c r="AD93" s="2"/>
    </row>
    <row r="94" spans="1:30" ht="15" x14ac:dyDescent="0.2">
      <c r="A94" s="43" t="s">
        <v>113</v>
      </c>
      <c r="B94" s="78">
        <v>-3.2</v>
      </c>
      <c r="C94" s="143">
        <v>-3.2</v>
      </c>
      <c r="D94" s="143">
        <v>-4.2</v>
      </c>
      <c r="E94" s="143">
        <v>-2.8</v>
      </c>
      <c r="F94" s="143">
        <v>-5</v>
      </c>
      <c r="G94" s="143">
        <v>-1.1000000000000001</v>
      </c>
      <c r="H94" s="143">
        <v>-0.9</v>
      </c>
      <c r="I94" s="143"/>
      <c r="J94" s="9">
        <f t="shared" si="109"/>
        <v>-0.2240772130423177</v>
      </c>
      <c r="K94" s="47" t="str">
        <f>A94</f>
        <v xml:space="preserve">   Interest and Other (Income)</v>
      </c>
      <c r="L94" s="24" t="e">
        <f>#REF!/#REF!</f>
        <v>#REF!</v>
      </c>
      <c r="M94" s="24" t="e">
        <f>#REF!/#REF!</f>
        <v>#REF!</v>
      </c>
      <c r="N94" s="24" t="e">
        <f>#REF!/#REF!</f>
        <v>#REF!</v>
      </c>
      <c r="O94" s="24" t="e">
        <f>#REF!/#REF!</f>
        <v>#REF!</v>
      </c>
      <c r="P94" s="24" t="e">
        <f>#REF!/#REF!</f>
        <v>#REF!</v>
      </c>
      <c r="Q94" s="24" t="e">
        <f>#REF!/#REF!</f>
        <v>#REF!</v>
      </c>
      <c r="R94" s="24" t="e">
        <f>#REF!/#REF!</f>
        <v>#REF!</v>
      </c>
      <c r="S94" s="24" t="e">
        <f>#REF!/#REF!</f>
        <v>#REF!</v>
      </c>
      <c r="T94" s="24" t="e">
        <f>#REF!/#REF!</f>
        <v>#REF!</v>
      </c>
      <c r="U94" s="24">
        <f t="shared" si="110"/>
        <v>-1.3174145738987238E-2</v>
      </c>
      <c r="V94" s="24">
        <f t="shared" si="110"/>
        <v>-1.2084592145015106E-2</v>
      </c>
      <c r="W94" s="24">
        <f t="shared" ref="W94:Y95" si="113">D94/D$80</f>
        <v>-1.4731673097158891E-2</v>
      </c>
      <c r="X94" s="24">
        <f t="shared" si="113"/>
        <v>-9.0264345583494516E-3</v>
      </c>
      <c r="Y94" s="24">
        <f t="shared" si="113"/>
        <v>-1.4710208884966167E-2</v>
      </c>
      <c r="Z94" s="24">
        <f t="shared" si="111"/>
        <v>-2.8504793988079818E-3</v>
      </c>
      <c r="AA94" s="24">
        <f t="shared" si="111"/>
        <v>-2.631578947368421E-3</v>
      </c>
      <c r="AB94" s="24" t="e">
        <f t="shared" si="111"/>
        <v>#DIV/0!</v>
      </c>
      <c r="AC94" s="9">
        <f t="shared" si="112"/>
        <v>-8.4180145511394393E-3</v>
      </c>
      <c r="AD94" s="2"/>
    </row>
    <row r="95" spans="1:30" ht="15" x14ac:dyDescent="0.2">
      <c r="A95" s="44" t="s">
        <v>53</v>
      </c>
      <c r="B95" s="78">
        <v>0.3</v>
      </c>
      <c r="C95" s="143">
        <v>0.4</v>
      </c>
      <c r="D95" s="143">
        <v>0.1</v>
      </c>
      <c r="E95" s="143">
        <v>-2.4</v>
      </c>
      <c r="F95" s="143">
        <v>0.2</v>
      </c>
      <c r="G95" s="143">
        <v>-1.6</v>
      </c>
      <c r="H95" s="143">
        <v>-1.6</v>
      </c>
      <c r="I95" s="143"/>
      <c r="J95" s="9"/>
      <c r="K95" s="47" t="str">
        <f>A95</f>
        <v xml:space="preserve">   Loss (Gain) on Sale of Assets</v>
      </c>
      <c r="L95" s="24" t="e">
        <f>#REF!/#REF!</f>
        <v>#REF!</v>
      </c>
      <c r="M95" s="24" t="e">
        <f>#REF!/#REF!</f>
        <v>#REF!</v>
      </c>
      <c r="N95" s="24" t="e">
        <f>#REF!/#REF!</f>
        <v>#REF!</v>
      </c>
      <c r="O95" s="24" t="e">
        <f>#REF!/#REF!</f>
        <v>#REF!</v>
      </c>
      <c r="P95" s="24" t="e">
        <f>#REF!/#REF!</f>
        <v>#REF!</v>
      </c>
      <c r="Q95" s="24" t="e">
        <f>#REF!/#REF!</f>
        <v>#REF!</v>
      </c>
      <c r="R95" s="24" t="e">
        <f>#REF!/#REF!</f>
        <v>#REF!</v>
      </c>
      <c r="S95" s="24" t="e">
        <f>#REF!/#REF!</f>
        <v>#REF!</v>
      </c>
      <c r="T95" s="24" t="e">
        <f>#REF!/#REF!</f>
        <v>#REF!</v>
      </c>
      <c r="U95" s="24">
        <f t="shared" ref="U95" si="114">B95/B$80</f>
        <v>1.2350761630300535E-3</v>
      </c>
      <c r="V95" s="24">
        <f t="shared" ref="V95" si="115">C95/C$80</f>
        <v>1.5105740181268882E-3</v>
      </c>
      <c r="W95" s="24">
        <f t="shared" si="113"/>
        <v>3.5075412136092597E-4</v>
      </c>
      <c r="X95" s="24">
        <f t="shared" si="113"/>
        <v>-7.7369439071566732E-3</v>
      </c>
      <c r="Y95" s="24">
        <f t="shared" si="113"/>
        <v>5.8840835539864672E-4</v>
      </c>
      <c r="Z95" s="24">
        <f t="shared" si="111"/>
        <v>-4.1461518528116094E-3</v>
      </c>
      <c r="AA95" s="24">
        <f t="shared" si="111"/>
        <v>-4.6783625730994153E-3</v>
      </c>
      <c r="AB95" s="24" t="e">
        <f t="shared" si="111"/>
        <v>#DIV/0!</v>
      </c>
      <c r="AC95" s="9">
        <f t="shared" si="112"/>
        <v>-3.1868197943599303E-3</v>
      </c>
      <c r="AD95" s="2"/>
    </row>
    <row r="96" spans="1:30" ht="15" x14ac:dyDescent="0.2">
      <c r="A96" s="18" t="s">
        <v>114</v>
      </c>
      <c r="B96" s="78"/>
      <c r="C96" s="143"/>
      <c r="D96" s="143"/>
      <c r="E96" s="143"/>
      <c r="F96" s="143"/>
      <c r="G96" s="143"/>
      <c r="H96" s="143"/>
      <c r="I96" s="143"/>
      <c r="J96" s="11"/>
      <c r="K96" s="47" t="str">
        <f>A96</f>
        <v xml:space="preserve">   Other Income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>
        <f>F96/F$80</f>
        <v>0</v>
      </c>
      <c r="Z96" s="23">
        <f t="shared" si="111"/>
        <v>0</v>
      </c>
      <c r="AA96" s="23">
        <f t="shared" si="111"/>
        <v>0</v>
      </c>
      <c r="AB96" s="23" t="e">
        <f t="shared" si="111"/>
        <v>#DIV/0!</v>
      </c>
      <c r="AC96" s="9">
        <f t="shared" si="112"/>
        <v>0</v>
      </c>
      <c r="AD96" s="2"/>
    </row>
    <row r="97" spans="1:30" ht="15" x14ac:dyDescent="0.2">
      <c r="A97" s="18" t="s">
        <v>50</v>
      </c>
      <c r="B97" s="127">
        <f t="shared" ref="B97:C97" si="116">SUM(B93:B96)</f>
        <v>-2.0000000000000004</v>
      </c>
      <c r="C97" s="148">
        <f t="shared" si="116"/>
        <v>-2.5000000000000004</v>
      </c>
      <c r="D97" s="148">
        <f t="shared" ref="D97" si="117">SUM(D93:D96)</f>
        <v>-4.1000000000000005</v>
      </c>
      <c r="E97" s="148">
        <f t="shared" ref="E97:F97" si="118">SUM(E93:E96)</f>
        <v>-5.1999999999999993</v>
      </c>
      <c r="F97" s="148">
        <f t="shared" si="118"/>
        <v>-4.7</v>
      </c>
      <c r="G97" s="148">
        <f t="shared" ref="G97:I97" si="119">SUM(G93:G96)</f>
        <v>-2.6</v>
      </c>
      <c r="H97" s="148">
        <f t="shared" ref="H97" si="120">SUM(H93:H96)</f>
        <v>-2.2999999999999998</v>
      </c>
      <c r="I97" s="148">
        <f t="shared" si="119"/>
        <v>0</v>
      </c>
      <c r="J97" s="9">
        <f>RATE(5,,-C97,H97)</f>
        <v>-1.6538041668567656E-2</v>
      </c>
      <c r="K97" s="47" t="str">
        <f>A97</f>
        <v>Total Other Income/Expense</v>
      </c>
      <c r="L97" s="24" t="e">
        <f>#REF!/#REF!</f>
        <v>#REF!</v>
      </c>
      <c r="M97" s="24" t="e">
        <f>#REF!/#REF!</f>
        <v>#REF!</v>
      </c>
      <c r="N97" s="24" t="e">
        <f>#REF!/#REF!</f>
        <v>#REF!</v>
      </c>
      <c r="O97" s="24" t="e">
        <f>#REF!/#REF!</f>
        <v>#REF!</v>
      </c>
      <c r="P97" s="24" t="e">
        <f>#REF!/#REF!</f>
        <v>#REF!</v>
      </c>
      <c r="Q97" s="24" t="e">
        <f>#REF!/#REF!</f>
        <v>#REF!</v>
      </c>
      <c r="R97" s="24" t="e">
        <f>#REF!/#REF!</f>
        <v>#REF!</v>
      </c>
      <c r="S97" s="24" t="e">
        <f>#REF!/#REF!</f>
        <v>#REF!</v>
      </c>
      <c r="T97" s="24" t="e">
        <f>#REF!/#REF!</f>
        <v>#REF!</v>
      </c>
      <c r="U97" s="24">
        <f t="shared" ref="U97:X97" si="121">B97/B$80</f>
        <v>-8.2338410868670244E-3</v>
      </c>
      <c r="V97" s="24">
        <f t="shared" si="121"/>
        <v>-9.4410876132930525E-3</v>
      </c>
      <c r="W97" s="24">
        <f t="shared" si="121"/>
        <v>-1.4380918975797966E-2</v>
      </c>
      <c r="X97" s="24">
        <f t="shared" si="121"/>
        <v>-1.6763378465506122E-2</v>
      </c>
      <c r="Y97" s="24">
        <f>F97/F$80</f>
        <v>-1.3827596351868199E-2</v>
      </c>
      <c r="Z97" s="24">
        <f t="shared" si="111"/>
        <v>-6.7374967608188653E-3</v>
      </c>
      <c r="AA97" s="24">
        <f t="shared" si="111"/>
        <v>-6.7251461988304092E-3</v>
      </c>
      <c r="AB97" s="24" t="e">
        <f t="shared" si="111"/>
        <v>#DIV/0!</v>
      </c>
      <c r="AC97" s="9">
        <f t="shared" si="112"/>
        <v>-1.1364319644038244E-2</v>
      </c>
      <c r="AD97" s="2"/>
    </row>
    <row r="98" spans="1:30" ht="12" customHeight="1" x14ac:dyDescent="0.2">
      <c r="A98" s="18"/>
      <c r="B98" s="99"/>
      <c r="C98" s="149"/>
      <c r="D98" s="149"/>
      <c r="E98" s="149"/>
      <c r="F98" s="149"/>
      <c r="G98" s="149"/>
      <c r="H98" s="149"/>
      <c r="I98" s="149"/>
      <c r="J98" s="11"/>
      <c r="K98" s="47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9"/>
      <c r="AD98" s="2"/>
    </row>
    <row r="99" spans="1:30" ht="15" x14ac:dyDescent="0.2">
      <c r="A99" s="18" t="s">
        <v>11</v>
      </c>
      <c r="B99" s="78">
        <f t="shared" ref="B99:C99" si="122">B91-B97</f>
        <v>126.9</v>
      </c>
      <c r="C99" s="150">
        <f t="shared" si="122"/>
        <v>136.6</v>
      </c>
      <c r="D99" s="150">
        <f t="shared" ref="D99" si="123">D91-D97</f>
        <v>149.9</v>
      </c>
      <c r="E99" s="150">
        <f t="shared" ref="E99:F99" si="124">E91-E97</f>
        <v>160.89999999999998</v>
      </c>
      <c r="F99" s="150">
        <f t="shared" si="124"/>
        <v>172.59999999999997</v>
      </c>
      <c r="G99" s="150">
        <f t="shared" ref="G99:I99" si="125">G91-G97</f>
        <v>184.29999999999998</v>
      </c>
      <c r="H99" s="150">
        <f t="shared" ref="H99" si="126">H91-H97</f>
        <v>148.10000000000002</v>
      </c>
      <c r="I99" s="150">
        <f t="shared" si="125"/>
        <v>0</v>
      </c>
      <c r="J99" s="111">
        <f>RATE(5,,-C99,H99)</f>
        <v>1.6297534119573596E-2</v>
      </c>
      <c r="K99" s="47" t="str">
        <f>A99</f>
        <v>Earnings Before Taxes</v>
      </c>
      <c r="L99" s="9" t="e">
        <f>#REF!/#REF!</f>
        <v>#REF!</v>
      </c>
      <c r="M99" s="9" t="e">
        <f>#REF!/#REF!</f>
        <v>#REF!</v>
      </c>
      <c r="N99" s="9" t="e">
        <f>#REF!/#REF!</f>
        <v>#REF!</v>
      </c>
      <c r="O99" s="9" t="e">
        <f>#REF!/#REF!</f>
        <v>#REF!</v>
      </c>
      <c r="P99" s="9" t="e">
        <f>#REF!/#REF!</f>
        <v>#REF!</v>
      </c>
      <c r="Q99" s="9" t="e">
        <f>#REF!/#REF!</f>
        <v>#REF!</v>
      </c>
      <c r="R99" s="9" t="e">
        <f>#REF!/#REF!</f>
        <v>#REF!</v>
      </c>
      <c r="S99" s="9" t="e">
        <f>#REF!/#REF!</f>
        <v>#REF!</v>
      </c>
      <c r="T99" s="9" t="e">
        <f>#REF!/#REF!</f>
        <v>#REF!</v>
      </c>
      <c r="U99" s="9">
        <f t="shared" ref="U99:AB99" si="127">B99/B$80</f>
        <v>0.52243721696171264</v>
      </c>
      <c r="V99" s="9">
        <f t="shared" si="127"/>
        <v>0.51586102719033233</v>
      </c>
      <c r="W99" s="9">
        <f t="shared" si="127"/>
        <v>0.52578042792002799</v>
      </c>
      <c r="X99" s="9">
        <f t="shared" si="127"/>
        <v>0.51869761444229523</v>
      </c>
      <c r="Y99" s="9">
        <f t="shared" si="127"/>
        <v>0.50779641070903203</v>
      </c>
      <c r="Z99" s="9">
        <f t="shared" si="127"/>
        <v>0.47758486654573723</v>
      </c>
      <c r="AA99" s="9">
        <f t="shared" si="127"/>
        <v>0.43304093567251467</v>
      </c>
      <c r="AB99" s="9" t="e">
        <f t="shared" si="127"/>
        <v>#DIV/0!</v>
      </c>
      <c r="AC99" s="9">
        <f>SUM(D99:H99)/SUM(D$80:H$80)</f>
        <v>0.49052973362996816</v>
      </c>
      <c r="AD99" s="2"/>
    </row>
    <row r="100" spans="1:30" ht="15" x14ac:dyDescent="0.2">
      <c r="A100" s="18" t="s">
        <v>51</v>
      </c>
      <c r="B100" s="127"/>
      <c r="C100" s="148"/>
      <c r="D100" s="148"/>
      <c r="E100" s="148"/>
      <c r="F100" s="148"/>
      <c r="G100" s="148"/>
      <c r="H100" s="148"/>
      <c r="I100" s="148"/>
      <c r="J100" s="9"/>
      <c r="K100" s="47" t="str">
        <f>A100</f>
        <v>Extraordinary Items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2"/>
    </row>
    <row r="101" spans="1:30" ht="15" x14ac:dyDescent="0.2">
      <c r="A101" s="18" t="s">
        <v>14</v>
      </c>
      <c r="B101" s="78">
        <v>46.2</v>
      </c>
      <c r="C101" s="150">
        <v>48.5</v>
      </c>
      <c r="D101" s="150">
        <v>54.7</v>
      </c>
      <c r="E101" s="150">
        <v>57</v>
      </c>
      <c r="F101" s="150">
        <v>62</v>
      </c>
      <c r="G101" s="150">
        <v>61.5</v>
      </c>
      <c r="H101" s="150">
        <v>49.2</v>
      </c>
      <c r="I101" s="150"/>
      <c r="J101" s="11">
        <f t="shared" ref="J101:J102" si="128">RATE(5,,-C101,H101)</f>
        <v>2.8700759151762132E-3</v>
      </c>
      <c r="K101" s="47" t="str">
        <f>A101</f>
        <v>Income Taxes</v>
      </c>
      <c r="L101" s="23" t="e">
        <f>#REF!/#REF!</f>
        <v>#REF!</v>
      </c>
      <c r="M101" s="23" t="e">
        <f>#REF!/#REF!</f>
        <v>#REF!</v>
      </c>
      <c r="N101" s="23" t="e">
        <f>#REF!/#REF!</f>
        <v>#REF!</v>
      </c>
      <c r="O101" s="23" t="e">
        <f>#REF!/#REF!</f>
        <v>#REF!</v>
      </c>
      <c r="P101" s="23" t="e">
        <f>#REF!/#REF!</f>
        <v>#REF!</v>
      </c>
      <c r="Q101" s="23" t="e">
        <f>#REF!/#REF!</f>
        <v>#REF!</v>
      </c>
      <c r="R101" s="23" t="e">
        <f>#REF!/#REF!</f>
        <v>#REF!</v>
      </c>
      <c r="S101" s="23" t="e">
        <f>#REF!/#REF!</f>
        <v>#REF!</v>
      </c>
      <c r="T101" s="23" t="e">
        <f>#REF!/#REF!</f>
        <v>#REF!</v>
      </c>
      <c r="U101" s="23">
        <f t="shared" ref="U101:AB102" si="129">B101/B$80</f>
        <v>0.19020172910662825</v>
      </c>
      <c r="V101" s="23">
        <f t="shared" si="129"/>
        <v>0.18315709969788518</v>
      </c>
      <c r="W101" s="23">
        <f t="shared" si="129"/>
        <v>0.19186250438442651</v>
      </c>
      <c r="X101" s="23">
        <f t="shared" si="129"/>
        <v>0.18375241779497101</v>
      </c>
      <c r="Y101" s="23">
        <f t="shared" si="129"/>
        <v>0.18240659017358049</v>
      </c>
      <c r="Z101" s="23">
        <f t="shared" si="129"/>
        <v>0.15936771184244625</v>
      </c>
      <c r="AA101" s="23">
        <f t="shared" si="129"/>
        <v>0.14385964912280702</v>
      </c>
      <c r="AB101" s="23" t="e">
        <f t="shared" si="129"/>
        <v>#DIV/0!</v>
      </c>
      <c r="AC101" s="9">
        <f t="shared" ref="AC101:AC102" si="130">SUM(D101:H101)/SUM(D$80:H$80)</f>
        <v>0.17100595273886116</v>
      </c>
      <c r="AD101" s="2"/>
    </row>
    <row r="102" spans="1:30" ht="16.5" thickBot="1" x14ac:dyDescent="0.3">
      <c r="A102" s="46" t="s">
        <v>16</v>
      </c>
      <c r="B102" s="127">
        <f t="shared" ref="B102" si="131">B99-B100-B101</f>
        <v>80.7</v>
      </c>
      <c r="C102" s="148">
        <f t="shared" ref="C102:E102" si="132">C99-C100-C101</f>
        <v>88.1</v>
      </c>
      <c r="D102" s="148">
        <f t="shared" ref="D102" si="133">D99-D100-D101</f>
        <v>95.2</v>
      </c>
      <c r="E102" s="148">
        <f t="shared" si="132"/>
        <v>103.89999999999998</v>
      </c>
      <c r="F102" s="148">
        <f t="shared" ref="F102" si="134">F99-F100-F101</f>
        <v>110.59999999999997</v>
      </c>
      <c r="G102" s="148">
        <f t="shared" ref="G102:I102" si="135">G99-G100-G101</f>
        <v>122.79999999999998</v>
      </c>
      <c r="H102" s="148">
        <f t="shared" ref="H102" si="136">H99-H100-H101</f>
        <v>98.90000000000002</v>
      </c>
      <c r="I102" s="148">
        <f t="shared" si="135"/>
        <v>0</v>
      </c>
      <c r="J102" s="110">
        <f t="shared" si="128"/>
        <v>2.3396851773006405E-2</v>
      </c>
      <c r="K102" s="61" t="str">
        <f>A102</f>
        <v>Net Income</v>
      </c>
      <c r="L102" s="28" t="e">
        <f>#REF!/#REF!</f>
        <v>#REF!</v>
      </c>
      <c r="M102" s="28" t="e">
        <f>#REF!/#REF!</f>
        <v>#REF!</v>
      </c>
      <c r="N102" s="28" t="e">
        <f>#REF!/#REF!</f>
        <v>#REF!</v>
      </c>
      <c r="O102" s="28" t="e">
        <f>#REF!/#REF!</f>
        <v>#REF!</v>
      </c>
      <c r="P102" s="28" t="e">
        <f>#REF!/#REF!</f>
        <v>#REF!</v>
      </c>
      <c r="Q102" s="28" t="e">
        <f>#REF!/#REF!</f>
        <v>#REF!</v>
      </c>
      <c r="R102" s="28" t="e">
        <f>#REF!/#REF!</f>
        <v>#REF!</v>
      </c>
      <c r="S102" s="28" t="e">
        <f>#REF!/#REF!</f>
        <v>#REF!</v>
      </c>
      <c r="T102" s="28" t="e">
        <f>#REF!/#REF!</f>
        <v>#REF!</v>
      </c>
      <c r="U102" s="28">
        <f t="shared" si="129"/>
        <v>0.33223548785508439</v>
      </c>
      <c r="V102" s="28">
        <f t="shared" si="129"/>
        <v>0.33270392749244709</v>
      </c>
      <c r="W102" s="28">
        <f t="shared" si="129"/>
        <v>0.33391792353560151</v>
      </c>
      <c r="X102" s="28">
        <f t="shared" si="129"/>
        <v>0.33494519664732425</v>
      </c>
      <c r="Y102" s="28">
        <f t="shared" si="129"/>
        <v>0.32538982053545151</v>
      </c>
      <c r="Z102" s="28">
        <f t="shared" si="129"/>
        <v>0.31821715470329098</v>
      </c>
      <c r="AA102" s="28">
        <f t="shared" si="129"/>
        <v>0.28918128654970765</v>
      </c>
      <c r="AB102" s="28" t="e">
        <f t="shared" si="129"/>
        <v>#DIV/0!</v>
      </c>
      <c r="AC102" s="9">
        <f t="shared" si="130"/>
        <v>0.31952378089110689</v>
      </c>
      <c r="AD102" s="2"/>
    </row>
    <row r="103" spans="1:30" ht="15.75" thickTop="1" x14ac:dyDescent="0.2">
      <c r="A103" s="18"/>
      <c r="B103" s="128"/>
      <c r="C103" s="151"/>
      <c r="D103" s="151"/>
      <c r="E103" s="151"/>
      <c r="F103" s="151"/>
      <c r="G103" s="151"/>
      <c r="H103" s="151"/>
      <c r="I103" s="151"/>
      <c r="J103" s="9"/>
      <c r="K103" s="4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9"/>
      <c r="AD103" s="2"/>
    </row>
    <row r="104" spans="1:30" ht="15" hidden="1" x14ac:dyDescent="0.2">
      <c r="A104" s="18" t="s">
        <v>54</v>
      </c>
      <c r="B104" s="78"/>
      <c r="C104" s="150"/>
      <c r="D104" s="150"/>
      <c r="E104" s="150"/>
      <c r="F104" s="150"/>
      <c r="G104" s="150"/>
      <c r="H104" s="150"/>
      <c r="I104" s="150"/>
      <c r="J104" s="9"/>
      <c r="K104" s="47" t="str">
        <f>A104</f>
        <v>Preferred Stock Dividends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2"/>
    </row>
    <row r="105" spans="1:30" ht="15" x14ac:dyDescent="0.2">
      <c r="A105" s="18" t="s">
        <v>55</v>
      </c>
      <c r="B105" s="129">
        <v>17.399999999999999</v>
      </c>
      <c r="C105" s="152">
        <v>29.1</v>
      </c>
      <c r="D105" s="152">
        <v>59.4</v>
      </c>
      <c r="E105" s="153">
        <v>64</v>
      </c>
      <c r="F105" s="153">
        <v>67.5</v>
      </c>
      <c r="G105" s="153">
        <f>51+17</f>
        <v>68</v>
      </c>
      <c r="H105" s="153">
        <v>180</v>
      </c>
      <c r="I105" s="153"/>
      <c r="J105" s="9">
        <f>RATE(5,,-C105,H105)</f>
        <v>0.43971292394591893</v>
      </c>
      <c r="K105" s="47" t="str">
        <f>A105</f>
        <v>Common Stock Dividends</v>
      </c>
      <c r="L105" s="9" t="e">
        <f>#REF!/#REF!</f>
        <v>#REF!</v>
      </c>
      <c r="M105" s="9" t="e">
        <f>#REF!/#REF!</f>
        <v>#REF!</v>
      </c>
      <c r="N105" s="9" t="e">
        <f>#REF!/#REF!</f>
        <v>#REF!</v>
      </c>
      <c r="O105" s="9" t="e">
        <f>#REF!/#REF!</f>
        <v>#REF!</v>
      </c>
      <c r="P105" s="9" t="e">
        <f>#REF!/#REF!</f>
        <v>#REF!</v>
      </c>
      <c r="Q105" s="9" t="e">
        <f>#REF!/#REF!</f>
        <v>#REF!</v>
      </c>
      <c r="R105" s="9" t="e">
        <f>#REF!/#REF!</f>
        <v>#REF!</v>
      </c>
      <c r="S105" s="9" t="e">
        <f>#REF!/#REF!</f>
        <v>#REF!</v>
      </c>
      <c r="T105" s="9" t="e">
        <f>#REF!/#REF!</f>
        <v>#REF!</v>
      </c>
      <c r="U105" s="9">
        <f t="shared" ref="U105:AB105" si="137">B105/B$102</f>
        <v>0.21561338289962823</v>
      </c>
      <c r="V105" s="9">
        <f t="shared" si="137"/>
        <v>0.33030646992054485</v>
      </c>
      <c r="W105" s="9">
        <f t="shared" si="137"/>
        <v>0.62394957983193278</v>
      </c>
      <c r="X105" s="9">
        <f t="shared" si="137"/>
        <v>0.6159769008662177</v>
      </c>
      <c r="Y105" s="9">
        <f t="shared" si="137"/>
        <v>0.61030741410488265</v>
      </c>
      <c r="Z105" s="9">
        <f t="shared" si="137"/>
        <v>0.55374592833876224</v>
      </c>
      <c r="AA105" s="9">
        <f t="shared" si="137"/>
        <v>1.8200202224469157</v>
      </c>
      <c r="AB105" s="9" t="e">
        <f t="shared" si="137"/>
        <v>#DIV/0!</v>
      </c>
      <c r="AC105" s="9">
        <f>SUM(D105:H105)/SUM(D$102:H$102)</f>
        <v>0.8259315016936396</v>
      </c>
      <c r="AD105" s="2"/>
    </row>
    <row r="106" spans="1:30" ht="15" hidden="1" x14ac:dyDescent="0.2">
      <c r="A106" s="18"/>
      <c r="J106" s="9"/>
      <c r="AD106" s="2"/>
    </row>
    <row r="107" spans="1:30" ht="15" x14ac:dyDescent="0.2">
      <c r="A107" s="18"/>
      <c r="J107" s="9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30" ht="15.75" hidden="1" x14ac:dyDescent="0.25">
      <c r="A108" s="2"/>
      <c r="B108" s="124"/>
      <c r="C108" s="2"/>
      <c r="D108" s="2"/>
      <c r="E108" s="2"/>
      <c r="F108" s="2"/>
      <c r="G108" s="2"/>
      <c r="H108" s="2"/>
      <c r="I108" s="2"/>
      <c r="J108" s="34" t="str">
        <f>+J66</f>
        <v>DPU Exhibit 1.3 DIR (PUBLIC)</v>
      </c>
      <c r="AC108" s="8" t="str">
        <f>+J108</f>
        <v>DPU Exhibit 1.3 DIR (PUBLIC)</v>
      </c>
    </row>
    <row r="109" spans="1:30" ht="15.75" hidden="1" x14ac:dyDescent="0.25">
      <c r="A109" s="3"/>
      <c r="B109" s="124"/>
      <c r="J109" s="59" t="s">
        <v>147</v>
      </c>
      <c r="AC109" s="59" t="s">
        <v>148</v>
      </c>
    </row>
    <row r="110" spans="1:30" ht="20.25" hidden="1" x14ac:dyDescent="0.3">
      <c r="A110" s="169" t="str">
        <f>A3</f>
        <v>Wexpro Company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 t="str">
        <f>+A110</f>
        <v>Wexpro Company</v>
      </c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</row>
    <row r="111" spans="1:30" ht="15.75" hidden="1" x14ac:dyDescent="0.25">
      <c r="A111" s="171" t="s">
        <v>47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67" t="s">
        <v>92</v>
      </c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1:30" ht="15.75" hidden="1" x14ac:dyDescent="0.25">
      <c r="A112" s="170" t="str">
        <f>A5</f>
        <v>Years Ended December 31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68" t="str">
        <f>+A112</f>
        <v>Years Ended December 31</v>
      </c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1:29" ht="15.75" hidden="1" x14ac:dyDescent="0.25">
      <c r="A113" s="12"/>
      <c r="B113" s="115"/>
      <c r="C113" s="12"/>
      <c r="D113" s="12"/>
      <c r="E113" s="12"/>
      <c r="F113" s="12"/>
      <c r="G113" s="12"/>
      <c r="H113" s="12"/>
      <c r="I113" s="12"/>
      <c r="J113" s="29"/>
    </row>
    <row r="114" spans="1:29" ht="15.75" hidden="1" x14ac:dyDescent="0.25">
      <c r="A114" s="30"/>
      <c r="B114" s="131"/>
      <c r="C114" s="30"/>
      <c r="D114" s="30"/>
      <c r="E114" s="70"/>
      <c r="F114" s="70"/>
      <c r="G114" s="70"/>
      <c r="H114" s="70"/>
      <c r="I114" s="70"/>
      <c r="J114" s="31"/>
    </row>
    <row r="115" spans="1:29" ht="15.75" hidden="1" x14ac:dyDescent="0.25">
      <c r="A115" s="30"/>
      <c r="B115" s="126"/>
      <c r="C115" s="33"/>
      <c r="D115" s="33"/>
      <c r="E115" s="71"/>
      <c r="F115" s="94"/>
      <c r="G115" s="94"/>
      <c r="H115" s="94"/>
      <c r="I115" s="94" t="str">
        <f>+I73</f>
        <v>1st Qrtr</v>
      </c>
      <c r="J115" s="95" t="s">
        <v>118</v>
      </c>
      <c r="V115" s="58"/>
      <c r="W115" s="58"/>
      <c r="X115" s="58"/>
      <c r="Y115" s="58"/>
      <c r="Z115" s="58"/>
      <c r="AA115" s="58"/>
      <c r="AB115" s="58" t="str">
        <f>+I115</f>
        <v>1st Qrtr</v>
      </c>
      <c r="AC115" s="51" t="str">
        <f>+J115</f>
        <v>5 Year</v>
      </c>
    </row>
    <row r="116" spans="1:29" ht="15.75" hidden="1" x14ac:dyDescent="0.25">
      <c r="A116" s="37" t="s">
        <v>27</v>
      </c>
      <c r="B116" s="113">
        <f>+B74</f>
        <v>2009</v>
      </c>
      <c r="C116" s="36">
        <f t="shared" ref="C116:I116" si="138">+C9</f>
        <v>2010</v>
      </c>
      <c r="D116" s="36">
        <f t="shared" si="138"/>
        <v>2011</v>
      </c>
      <c r="E116" s="72">
        <f t="shared" si="138"/>
        <v>2012</v>
      </c>
      <c r="F116" s="72">
        <f t="shared" si="138"/>
        <v>2013</v>
      </c>
      <c r="G116" s="72">
        <f t="shared" si="138"/>
        <v>2014</v>
      </c>
      <c r="H116" s="72">
        <f t="shared" si="138"/>
        <v>2015</v>
      </c>
      <c r="I116" s="72">
        <f t="shared" si="138"/>
        <v>2016</v>
      </c>
      <c r="J116" s="96" t="s">
        <v>2</v>
      </c>
      <c r="K116" s="5"/>
      <c r="L116" s="92" t="e">
        <f>+#REF!</f>
        <v>#REF!</v>
      </c>
      <c r="M116" s="58" t="e">
        <f>+#REF!</f>
        <v>#REF!</v>
      </c>
      <c r="N116" s="58" t="e">
        <f>+#REF!</f>
        <v>#REF!</v>
      </c>
      <c r="O116" s="58" t="e">
        <f>+#REF!</f>
        <v>#REF!</v>
      </c>
      <c r="P116" s="58" t="e">
        <f>+#REF!</f>
        <v>#REF!</v>
      </c>
      <c r="Q116" s="58" t="e">
        <f>+#REF!</f>
        <v>#REF!</v>
      </c>
      <c r="R116" s="58" t="e">
        <f>+#REF!</f>
        <v>#REF!</v>
      </c>
      <c r="S116" s="58" t="e">
        <f>+#REF!</f>
        <v>#REF!</v>
      </c>
      <c r="T116" s="58" t="e">
        <f>+#REF!</f>
        <v>#REF!</v>
      </c>
      <c r="U116" s="58">
        <f t="shared" ref="U116:W116" si="139">+B116</f>
        <v>2009</v>
      </c>
      <c r="V116" s="58">
        <f t="shared" si="139"/>
        <v>2010</v>
      </c>
      <c r="W116" s="58">
        <f t="shared" si="139"/>
        <v>2011</v>
      </c>
      <c r="X116" s="58">
        <f t="shared" ref="X116" si="140">+E116</f>
        <v>2012</v>
      </c>
      <c r="Y116" s="58">
        <f t="shared" ref="Y116" si="141">+F116</f>
        <v>2013</v>
      </c>
      <c r="Z116" s="58">
        <f t="shared" ref="Z116:AA116" si="142">+G116</f>
        <v>2014</v>
      </c>
      <c r="AA116" s="58">
        <f t="shared" si="142"/>
        <v>2015</v>
      </c>
      <c r="AB116" s="58">
        <f>+I116</f>
        <v>2016</v>
      </c>
      <c r="AC116" s="66" t="str">
        <f>+J116</f>
        <v>Average</v>
      </c>
    </row>
    <row r="117" spans="1:29" ht="15.75" hidden="1" customHeight="1" x14ac:dyDescent="0.25">
      <c r="A117" s="19"/>
      <c r="B117" s="121"/>
      <c r="C117" s="20"/>
      <c r="D117" s="20"/>
      <c r="E117" s="20"/>
      <c r="F117" s="20"/>
      <c r="G117" s="20"/>
      <c r="H117" s="20"/>
      <c r="I117" s="20"/>
      <c r="J117" s="21"/>
      <c r="K117" s="67"/>
      <c r="L117" s="74"/>
      <c r="M117" s="74"/>
      <c r="N117" s="74"/>
      <c r="O117" s="74"/>
      <c r="P117" s="74"/>
      <c r="Q117" s="74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</row>
    <row r="118" spans="1:29" ht="15.75" hidden="1" x14ac:dyDescent="0.25">
      <c r="A118" s="46" t="s">
        <v>35</v>
      </c>
      <c r="B118" s="103"/>
      <c r="C118" s="45"/>
      <c r="D118" s="45"/>
      <c r="E118" s="45"/>
      <c r="F118" s="45"/>
      <c r="G118" s="45"/>
      <c r="H118" s="45"/>
      <c r="I118" s="45"/>
      <c r="J118" s="9"/>
      <c r="K118" s="42"/>
      <c r="L118" s="42"/>
      <c r="M118" s="42"/>
      <c r="N118" s="42"/>
      <c r="O118" s="42"/>
      <c r="P118" s="42"/>
      <c r="Q118" s="42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85"/>
    </row>
    <row r="119" spans="1:29" ht="15" hidden="1" x14ac:dyDescent="0.2">
      <c r="A119" s="18" t="s">
        <v>6</v>
      </c>
      <c r="B119" s="103" t="e">
        <f t="shared" ref="B119:I119" si="143">B21/B50</f>
        <v>#DIV/0!</v>
      </c>
      <c r="C119" s="45" t="e">
        <f t="shared" si="143"/>
        <v>#DIV/0!</v>
      </c>
      <c r="D119" s="45" t="e">
        <f t="shared" si="143"/>
        <v>#DIV/0!</v>
      </c>
      <c r="E119" s="45" t="e">
        <f t="shared" si="143"/>
        <v>#DIV/0!</v>
      </c>
      <c r="F119" s="45" t="e">
        <f t="shared" si="143"/>
        <v>#DIV/0!</v>
      </c>
      <c r="G119" s="45" t="e">
        <f t="shared" si="143"/>
        <v>#DIV/0!</v>
      </c>
      <c r="H119" s="45" t="e">
        <f t="shared" si="143"/>
        <v>#DIV/0!</v>
      </c>
      <c r="I119" s="45" t="e">
        <f t="shared" si="143"/>
        <v>#DIV/0!</v>
      </c>
      <c r="J119" s="45" t="e">
        <f>AVERAGE(D119:H119)</f>
        <v>#DIV/0!</v>
      </c>
      <c r="K119" s="42" t="s">
        <v>121</v>
      </c>
      <c r="L119" s="42"/>
      <c r="M119" s="42"/>
      <c r="N119" s="42"/>
      <c r="O119" s="42"/>
      <c r="P119" s="42"/>
      <c r="Q119" s="42"/>
      <c r="R119" s="78"/>
      <c r="S119" s="78"/>
      <c r="T119" s="78">
        <v>46.1</v>
      </c>
      <c r="U119" s="78">
        <v>48.2</v>
      </c>
      <c r="V119" s="78">
        <v>50.2</v>
      </c>
      <c r="W119" s="78">
        <v>50.5</v>
      </c>
      <c r="X119" s="78">
        <v>57.5</v>
      </c>
      <c r="Y119" s="78">
        <v>59.2</v>
      </c>
      <c r="Z119" s="78">
        <v>63.5</v>
      </c>
      <c r="AA119" s="78">
        <v>57.7</v>
      </c>
      <c r="AB119" s="78">
        <v>29.3</v>
      </c>
      <c r="AC119" s="85">
        <f>AVERAGE(W119:AA119)</f>
        <v>57.679999999999993</v>
      </c>
    </row>
    <row r="120" spans="1:29" ht="15" hidden="1" x14ac:dyDescent="0.2">
      <c r="A120" s="18" t="s">
        <v>26</v>
      </c>
      <c r="B120" s="103" t="e">
        <f t="shared" ref="B120:I120" si="144">(B12+B14)/B50</f>
        <v>#DIV/0!</v>
      </c>
      <c r="C120" s="45" t="e">
        <f t="shared" si="144"/>
        <v>#DIV/0!</v>
      </c>
      <c r="D120" s="45" t="e">
        <f t="shared" si="144"/>
        <v>#DIV/0!</v>
      </c>
      <c r="E120" s="45" t="e">
        <f t="shared" si="144"/>
        <v>#DIV/0!</v>
      </c>
      <c r="F120" s="45" t="e">
        <f t="shared" si="144"/>
        <v>#DIV/0!</v>
      </c>
      <c r="G120" s="45" t="e">
        <f t="shared" si="144"/>
        <v>#DIV/0!</v>
      </c>
      <c r="H120" s="45" t="e">
        <f t="shared" si="144"/>
        <v>#DIV/0!</v>
      </c>
      <c r="I120" s="45" t="e">
        <f t="shared" si="144"/>
        <v>#DIV/0!</v>
      </c>
      <c r="J120" s="45" t="e">
        <f t="shared" ref="J120:J121" si="145">AVERAGE(D120:H120)</f>
        <v>#DIV/0!</v>
      </c>
      <c r="K120" s="42" t="s">
        <v>122</v>
      </c>
      <c r="L120" s="42"/>
      <c r="M120" s="42"/>
      <c r="N120" s="42"/>
      <c r="O120" s="42"/>
      <c r="P120" s="42"/>
      <c r="Q120" s="42"/>
      <c r="R120" s="78"/>
      <c r="S120" s="78"/>
      <c r="T120" s="78">
        <v>0.4</v>
      </c>
      <c r="U120" s="78">
        <v>0.4</v>
      </c>
      <c r="V120" s="78">
        <v>0.4</v>
      </c>
      <c r="W120" s="78"/>
      <c r="X120" s="78"/>
      <c r="Y120" s="78">
        <v>1.4</v>
      </c>
      <c r="Z120" s="78">
        <v>0.8</v>
      </c>
      <c r="AA120" s="78">
        <v>4.4000000000000004</v>
      </c>
      <c r="AB120" s="78">
        <v>2.4</v>
      </c>
      <c r="AC120" s="85">
        <f t="shared" ref="AC120:AC121" si="146">AVERAGE(W120:AA120)</f>
        <v>2.2000000000000002</v>
      </c>
    </row>
    <row r="121" spans="1:29" ht="15" hidden="1" x14ac:dyDescent="0.2">
      <c r="A121" s="18" t="s">
        <v>9</v>
      </c>
      <c r="B121" s="103"/>
      <c r="C121" s="45">
        <f t="shared" ref="C121:H121" si="147">365*(((B14+C14+B15+C15)/2)/((B80+C80)/2))</f>
        <v>0</v>
      </c>
      <c r="D121" s="45">
        <f t="shared" si="147"/>
        <v>0</v>
      </c>
      <c r="E121" s="45">
        <f t="shared" si="147"/>
        <v>0</v>
      </c>
      <c r="F121" s="45">
        <f t="shared" si="147"/>
        <v>0</v>
      </c>
      <c r="G121" s="45">
        <f t="shared" si="147"/>
        <v>0</v>
      </c>
      <c r="H121" s="45">
        <f t="shared" si="147"/>
        <v>0</v>
      </c>
      <c r="I121" s="45">
        <f>365*(((G14+I14+G15+I15)/2)/((G80+I80)/2))</f>
        <v>0</v>
      </c>
      <c r="J121" s="45">
        <f t="shared" si="145"/>
        <v>0</v>
      </c>
      <c r="K121" s="42" t="s">
        <v>123</v>
      </c>
      <c r="L121" s="42"/>
      <c r="M121" s="42"/>
      <c r="N121" s="42"/>
      <c r="O121" s="42"/>
      <c r="P121" s="42"/>
      <c r="Q121" s="42"/>
      <c r="R121" s="78"/>
      <c r="S121" s="78"/>
      <c r="T121" s="78"/>
      <c r="U121" s="78"/>
      <c r="V121" s="78">
        <v>437</v>
      </c>
      <c r="W121" s="78">
        <v>467</v>
      </c>
      <c r="X121" s="78">
        <v>665</v>
      </c>
      <c r="Y121" s="78">
        <v>617</v>
      </c>
      <c r="Z121" s="78">
        <v>587</v>
      </c>
      <c r="AA121" s="78">
        <v>464</v>
      </c>
      <c r="AB121" s="78">
        <v>233</v>
      </c>
      <c r="AC121" s="85">
        <f t="shared" si="146"/>
        <v>560</v>
      </c>
    </row>
    <row r="122" spans="1:29" ht="15" hidden="1" x14ac:dyDescent="0.2">
      <c r="A122" s="18"/>
      <c r="B122" s="103"/>
      <c r="C122" s="45"/>
      <c r="D122" s="45"/>
      <c r="E122" s="45"/>
      <c r="F122" s="45"/>
      <c r="G122" s="45"/>
      <c r="H122" s="45"/>
      <c r="I122" s="45"/>
      <c r="J122" s="45"/>
      <c r="K122" s="42"/>
      <c r="L122" s="42"/>
      <c r="M122" s="42"/>
      <c r="N122" s="42"/>
      <c r="O122" s="42"/>
      <c r="P122" s="42"/>
      <c r="Q122" s="42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85"/>
    </row>
    <row r="123" spans="1:29" ht="15.75" hidden="1" x14ac:dyDescent="0.25">
      <c r="A123" s="46" t="s">
        <v>15</v>
      </c>
      <c r="B123" s="103"/>
      <c r="C123" s="45"/>
      <c r="D123" s="45"/>
      <c r="E123" s="45"/>
      <c r="F123" s="45"/>
      <c r="G123" s="45"/>
      <c r="H123" s="45"/>
      <c r="I123" s="45"/>
      <c r="J123" s="45"/>
      <c r="K123" s="42" t="s">
        <v>119</v>
      </c>
      <c r="L123" s="42"/>
      <c r="M123" s="42"/>
      <c r="N123" s="42"/>
      <c r="O123" s="42"/>
      <c r="P123" s="42"/>
      <c r="Q123" s="42"/>
      <c r="R123" s="78"/>
      <c r="S123" s="78"/>
      <c r="T123" s="98"/>
      <c r="U123" s="98"/>
      <c r="V123" s="98"/>
      <c r="W123" s="98"/>
      <c r="X123" s="98"/>
      <c r="Y123" s="98">
        <v>3.74</v>
      </c>
      <c r="Z123" s="98">
        <v>4.57</v>
      </c>
      <c r="AA123" s="98">
        <v>2.79</v>
      </c>
      <c r="AB123" s="98">
        <v>2.86</v>
      </c>
      <c r="AC123" s="85">
        <f t="shared" ref="AC123:AC124" si="148">AVERAGE(W123:AA123)</f>
        <v>3.7000000000000006</v>
      </c>
    </row>
    <row r="124" spans="1:29" ht="15" hidden="1" x14ac:dyDescent="0.2">
      <c r="A124" s="18" t="s">
        <v>19</v>
      </c>
      <c r="B124" s="103" t="e">
        <f t="shared" ref="B124:C124" si="149">B63/B57</f>
        <v>#DIV/0!</v>
      </c>
      <c r="C124" s="45" t="e">
        <f t="shared" si="149"/>
        <v>#DIV/0!</v>
      </c>
      <c r="D124" s="45" t="e">
        <f t="shared" ref="D124:I124" si="150">D63/D57</f>
        <v>#DIV/0!</v>
      </c>
      <c r="E124" s="45" t="e">
        <f t="shared" si="150"/>
        <v>#DIV/0!</v>
      </c>
      <c r="F124" s="45" t="e">
        <f t="shared" si="150"/>
        <v>#DIV/0!</v>
      </c>
      <c r="G124" s="45" t="e">
        <f t="shared" si="150"/>
        <v>#DIV/0!</v>
      </c>
      <c r="H124" s="45" t="e">
        <f t="shared" si="150"/>
        <v>#DIV/0!</v>
      </c>
      <c r="I124" s="45" t="e">
        <f t="shared" si="150"/>
        <v>#DIV/0!</v>
      </c>
      <c r="J124" s="45" t="e">
        <f t="shared" ref="J124:J126" si="151">AVERAGE(D124:H124)</f>
        <v>#DIV/0!</v>
      </c>
      <c r="K124" s="42" t="s">
        <v>120</v>
      </c>
      <c r="L124" s="79"/>
      <c r="M124" s="79"/>
      <c r="N124" s="79"/>
      <c r="O124" s="79"/>
      <c r="P124" s="79"/>
      <c r="Q124" s="79"/>
      <c r="R124" s="79"/>
      <c r="S124" s="79"/>
      <c r="T124" s="98">
        <v>82.9</v>
      </c>
      <c r="U124" s="98">
        <v>46.73</v>
      </c>
      <c r="V124" s="98">
        <v>65.55</v>
      </c>
      <c r="W124" s="98">
        <v>82.11</v>
      </c>
      <c r="X124" s="98">
        <v>80.61</v>
      </c>
      <c r="Y124" s="98">
        <v>85.2</v>
      </c>
      <c r="Z124" s="98">
        <v>80.569999999999993</v>
      </c>
      <c r="AA124" s="98">
        <v>37.21</v>
      </c>
      <c r="AB124" s="98">
        <v>86.27</v>
      </c>
      <c r="AC124" s="85">
        <f t="shared" si="148"/>
        <v>73.14</v>
      </c>
    </row>
    <row r="125" spans="1:29" ht="15.75" hidden="1" x14ac:dyDescent="0.25">
      <c r="A125" s="18" t="s">
        <v>18</v>
      </c>
      <c r="B125" s="103" t="e">
        <f t="shared" ref="B125:C125" si="152">B63/B55</f>
        <v>#DIV/0!</v>
      </c>
      <c r="C125" s="45" t="e">
        <f t="shared" si="152"/>
        <v>#DIV/0!</v>
      </c>
      <c r="D125" s="45" t="e">
        <f t="shared" ref="D125:I125" si="153">D63/D55</f>
        <v>#DIV/0!</v>
      </c>
      <c r="E125" s="45" t="e">
        <f t="shared" si="153"/>
        <v>#DIV/0!</v>
      </c>
      <c r="F125" s="45" t="e">
        <f t="shared" si="153"/>
        <v>#DIV/0!</v>
      </c>
      <c r="G125" s="45" t="e">
        <f t="shared" si="153"/>
        <v>#DIV/0!</v>
      </c>
      <c r="H125" s="45" t="e">
        <f t="shared" si="153"/>
        <v>#DIV/0!</v>
      </c>
      <c r="I125" s="45" t="e">
        <f t="shared" si="153"/>
        <v>#DIV/0!</v>
      </c>
      <c r="J125" s="45" t="e">
        <f t="shared" si="151"/>
        <v>#DIV/0!</v>
      </c>
      <c r="K125" s="80"/>
      <c r="L125" s="80"/>
      <c r="M125" s="80"/>
      <c r="N125" s="80"/>
      <c r="O125" s="80"/>
      <c r="P125" s="80"/>
      <c r="Q125" s="80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6"/>
    </row>
    <row r="126" spans="1:29" ht="15" hidden="1" x14ac:dyDescent="0.2">
      <c r="A126" s="18" t="s">
        <v>17</v>
      </c>
      <c r="B126" s="103" t="e">
        <f t="shared" ref="B126:I126" si="154">B63/B31</f>
        <v>#DIV/0!</v>
      </c>
      <c r="C126" s="45" t="e">
        <f t="shared" si="154"/>
        <v>#DIV/0!</v>
      </c>
      <c r="D126" s="45" t="e">
        <f t="shared" si="154"/>
        <v>#DIV/0!</v>
      </c>
      <c r="E126" s="45" t="e">
        <f t="shared" si="154"/>
        <v>#DIV/0!</v>
      </c>
      <c r="F126" s="45" t="e">
        <f t="shared" si="154"/>
        <v>#DIV/0!</v>
      </c>
      <c r="G126" s="45" t="e">
        <f t="shared" si="154"/>
        <v>#DIV/0!</v>
      </c>
      <c r="H126" s="45" t="e">
        <f t="shared" si="154"/>
        <v>#DIV/0!</v>
      </c>
      <c r="I126" s="45" t="e">
        <f t="shared" si="154"/>
        <v>#DIV/0!</v>
      </c>
      <c r="J126" s="45" t="e">
        <f t="shared" si="151"/>
        <v>#DIV/0!</v>
      </c>
      <c r="K126" s="42" t="s">
        <v>130</v>
      </c>
      <c r="L126" s="79"/>
      <c r="M126" s="79"/>
      <c r="N126" s="79"/>
      <c r="O126" s="79"/>
      <c r="P126" s="79"/>
      <c r="Q126" s="79"/>
      <c r="R126" s="79"/>
      <c r="S126" s="79"/>
      <c r="T126" s="78">
        <v>410.6</v>
      </c>
      <c r="U126" s="78">
        <v>431.9</v>
      </c>
      <c r="V126" s="78">
        <v>456.6</v>
      </c>
      <c r="W126" s="78">
        <v>474.4</v>
      </c>
      <c r="X126" s="78">
        <v>531.1</v>
      </c>
      <c r="Y126" s="78">
        <v>589.70000000000005</v>
      </c>
      <c r="Z126" s="78">
        <v>649</v>
      </c>
      <c r="AA126" s="78">
        <v>642.9</v>
      </c>
      <c r="AB126" s="78">
        <v>664.6</v>
      </c>
      <c r="AC126" s="85">
        <f>AVERAGE(W126:AA126)</f>
        <v>577.41999999999996</v>
      </c>
    </row>
    <row r="127" spans="1:29" ht="15" hidden="1" x14ac:dyDescent="0.2">
      <c r="A127" s="18" t="s">
        <v>36</v>
      </c>
      <c r="B127" s="103">
        <f t="shared" ref="B127" si="155">(B99+B93)/B93</f>
        <v>142</v>
      </c>
      <c r="C127" s="45">
        <f>(C99+C93)/C93</f>
        <v>456.33333333333337</v>
      </c>
      <c r="D127" s="45"/>
      <c r="E127" s="45"/>
      <c r="F127" s="45"/>
      <c r="G127" s="45"/>
      <c r="H127" s="45"/>
      <c r="I127" s="45"/>
      <c r="J127" s="45"/>
    </row>
    <row r="128" spans="1:29" ht="15.75" hidden="1" x14ac:dyDescent="0.25">
      <c r="A128" s="18"/>
      <c r="B128" s="103"/>
      <c r="C128" s="45"/>
      <c r="D128" s="45"/>
      <c r="E128" s="45"/>
      <c r="F128" s="45"/>
      <c r="G128" s="45"/>
      <c r="H128" s="45"/>
      <c r="I128" s="45"/>
      <c r="J128" s="45"/>
      <c r="K128" s="42" t="s">
        <v>137</v>
      </c>
      <c r="L128" s="82"/>
      <c r="M128" s="82"/>
      <c r="N128" s="82"/>
      <c r="O128" s="82"/>
      <c r="P128" s="82"/>
      <c r="Q128" s="82"/>
      <c r="R128" s="79"/>
      <c r="S128" s="79"/>
      <c r="T128" s="104"/>
      <c r="U128" s="105"/>
      <c r="V128" s="76">
        <v>1415</v>
      </c>
      <c r="W128" s="76">
        <v>1497</v>
      </c>
      <c r="X128" s="76">
        <v>1561</v>
      </c>
      <c r="Y128" s="76">
        <v>1592</v>
      </c>
      <c r="Z128" s="76">
        <v>1573</v>
      </c>
      <c r="AA128" s="76">
        <v>1537</v>
      </c>
      <c r="AB128" s="76"/>
      <c r="AC128" s="101">
        <f>AVERAGE(W128:AA128)</f>
        <v>1552</v>
      </c>
    </row>
    <row r="129" spans="1:29" ht="15.75" hidden="1" x14ac:dyDescent="0.25">
      <c r="A129" s="46" t="s">
        <v>68</v>
      </c>
      <c r="B129" s="103"/>
      <c r="C129" s="45"/>
      <c r="D129" s="45"/>
      <c r="E129" s="45"/>
      <c r="F129" s="45"/>
      <c r="G129" s="45"/>
      <c r="H129" s="45"/>
      <c r="I129" s="45"/>
      <c r="J129" s="45"/>
      <c r="K129" s="42" t="s">
        <v>138</v>
      </c>
      <c r="L129" s="42"/>
      <c r="M129" s="42"/>
      <c r="N129" s="42"/>
      <c r="O129" s="42"/>
      <c r="P129" s="42"/>
      <c r="Q129" s="42"/>
      <c r="R129" s="81"/>
      <c r="S129" s="81"/>
      <c r="T129" s="106"/>
      <c r="U129" s="107"/>
      <c r="V129" s="100">
        <v>116</v>
      </c>
      <c r="W129" s="100">
        <v>117</v>
      </c>
      <c r="X129" s="100">
        <v>120</v>
      </c>
      <c r="Y129" s="100">
        <v>120</v>
      </c>
      <c r="Z129" s="100">
        <v>112</v>
      </c>
      <c r="AA129" s="100">
        <v>95</v>
      </c>
      <c r="AB129" s="100"/>
      <c r="AC129" s="102">
        <f t="shared" ref="AC129:AC130" si="156">AVERAGE(W129:AA129)</f>
        <v>112.8</v>
      </c>
    </row>
    <row r="130" spans="1:29" ht="15" hidden="1" x14ac:dyDescent="0.2">
      <c r="A130" s="154" t="s">
        <v>90</v>
      </c>
      <c r="B130" s="109">
        <f t="shared" ref="B130:G130" si="157">+B102/B80</f>
        <v>0.33223548785508439</v>
      </c>
      <c r="C130" s="65">
        <f t="shared" si="157"/>
        <v>0.33270392749244709</v>
      </c>
      <c r="D130" s="65">
        <f t="shared" si="157"/>
        <v>0.33391792353560151</v>
      </c>
      <c r="E130" s="65">
        <f t="shared" si="157"/>
        <v>0.33494519664732425</v>
      </c>
      <c r="F130" s="65">
        <f t="shared" si="157"/>
        <v>0.32538982053545151</v>
      </c>
      <c r="G130" s="65">
        <f t="shared" si="157"/>
        <v>0.31821715470329098</v>
      </c>
      <c r="H130" s="65">
        <f t="shared" ref="H130" si="158">+H102/H80</f>
        <v>0.28918128654970765</v>
      </c>
      <c r="I130" s="65" t="e">
        <f t="shared" ref="I130" si="159">+I102/I80</f>
        <v>#DIV/0!</v>
      </c>
      <c r="J130" s="65">
        <f>AVERAGE(D130:H130)</f>
        <v>0.32033027639427519</v>
      </c>
      <c r="K130" s="42" t="s">
        <v>142</v>
      </c>
      <c r="L130" s="42"/>
      <c r="M130" s="42"/>
      <c r="N130" s="42"/>
      <c r="O130" s="42"/>
      <c r="P130" s="42"/>
      <c r="Q130" s="42"/>
      <c r="R130" s="81"/>
      <c r="S130" s="81"/>
      <c r="T130" s="81"/>
      <c r="U130" s="76">
        <f t="shared" ref="U130:W130" si="160">+U129+U128</f>
        <v>0</v>
      </c>
      <c r="V130" s="76">
        <f t="shared" si="160"/>
        <v>1531</v>
      </c>
      <c r="W130" s="76">
        <f t="shared" si="160"/>
        <v>1614</v>
      </c>
      <c r="X130" s="76">
        <f>+X129+X128</f>
        <v>1681</v>
      </c>
      <c r="Y130" s="76">
        <f t="shared" ref="Y130:Z130" si="161">+Y129+Y128</f>
        <v>1712</v>
      </c>
      <c r="Z130" s="76">
        <f t="shared" si="161"/>
        <v>1685</v>
      </c>
      <c r="AA130" s="76">
        <f t="shared" ref="AA130" si="162">+AA129+AA128</f>
        <v>1632</v>
      </c>
      <c r="AB130" s="76">
        <f t="shared" ref="AB130" si="163">+AB129+AB128</f>
        <v>0</v>
      </c>
      <c r="AC130" s="101">
        <f t="shared" si="156"/>
        <v>1664.8</v>
      </c>
    </row>
    <row r="131" spans="1:29" ht="15" hidden="1" x14ac:dyDescent="0.2">
      <c r="A131" s="154" t="s">
        <v>29</v>
      </c>
      <c r="B131" s="109"/>
      <c r="C131" s="65" t="e">
        <f t="shared" ref="C131:H131" si="164">(C102+(C93*(1-(C101/C99))))/((B37+C37)/2)</f>
        <v>#DIV/0!</v>
      </c>
      <c r="D131" s="65" t="e">
        <f t="shared" si="164"/>
        <v>#DIV/0!</v>
      </c>
      <c r="E131" s="65" t="e">
        <f t="shared" si="164"/>
        <v>#DIV/0!</v>
      </c>
      <c r="F131" s="65" t="e">
        <f t="shared" si="164"/>
        <v>#DIV/0!</v>
      </c>
      <c r="G131" s="65" t="e">
        <f t="shared" si="164"/>
        <v>#DIV/0!</v>
      </c>
      <c r="H131" s="65" t="e">
        <f t="shared" si="164"/>
        <v>#DIV/0!</v>
      </c>
      <c r="I131" s="65" t="e">
        <f>((I102+(I93*(1-(I101/I99))))/((G37+I37)/2))*2</f>
        <v>#DIV/0!</v>
      </c>
      <c r="J131" s="65" t="e">
        <f t="shared" ref="J131:J133" si="165">AVERAGE(D131:H131)</f>
        <v>#DIV/0!</v>
      </c>
      <c r="K131" s="42" t="s">
        <v>134</v>
      </c>
      <c r="L131" s="42"/>
      <c r="M131" s="42"/>
      <c r="N131" s="42"/>
      <c r="O131" s="42"/>
      <c r="P131" s="42"/>
      <c r="Q131" s="42"/>
      <c r="R131" s="81"/>
      <c r="S131" s="81"/>
      <c r="T131" s="81"/>
      <c r="U131" s="76"/>
      <c r="V131" s="76"/>
      <c r="W131" s="76">
        <f>+W130-V130</f>
        <v>83</v>
      </c>
      <c r="X131" s="76">
        <f t="shared" ref="X131:AA131" si="166">+X130-W130</f>
        <v>67</v>
      </c>
      <c r="Y131" s="76">
        <f t="shared" si="166"/>
        <v>31</v>
      </c>
      <c r="Z131" s="76">
        <f t="shared" si="166"/>
        <v>-27</v>
      </c>
      <c r="AA131" s="76">
        <f t="shared" si="166"/>
        <v>-53</v>
      </c>
      <c r="AB131" s="76"/>
      <c r="AC131" s="85"/>
    </row>
    <row r="132" spans="1:29" ht="15" hidden="1" x14ac:dyDescent="0.2">
      <c r="A132" s="154" t="s">
        <v>67</v>
      </c>
      <c r="B132" s="109"/>
      <c r="C132" s="65" t="e">
        <f t="shared" ref="C132:H132" si="167">(C102+(C93*(1-(C101/C99))))/((B52+C52+B59+C59+B63+C63)/2)</f>
        <v>#DIV/0!</v>
      </c>
      <c r="D132" s="65" t="e">
        <f t="shared" si="167"/>
        <v>#DIV/0!</v>
      </c>
      <c r="E132" s="65" t="e">
        <f t="shared" si="167"/>
        <v>#DIV/0!</v>
      </c>
      <c r="F132" s="65" t="e">
        <f t="shared" si="167"/>
        <v>#DIV/0!</v>
      </c>
      <c r="G132" s="65" t="e">
        <f t="shared" si="167"/>
        <v>#DIV/0!</v>
      </c>
      <c r="H132" s="65" t="e">
        <f t="shared" si="167"/>
        <v>#DIV/0!</v>
      </c>
      <c r="I132" s="65" t="e">
        <f>(I102+(I93*(1-(I101/I99))))/((G52+I52+G59+I59+G63+I63)/2)*2</f>
        <v>#DIV/0!</v>
      </c>
      <c r="J132" s="65" t="e">
        <f t="shared" si="165"/>
        <v>#DIV/0!</v>
      </c>
      <c r="K132" s="42"/>
      <c r="L132" s="42"/>
      <c r="M132" s="42"/>
      <c r="N132" s="42"/>
      <c r="O132" s="42"/>
      <c r="P132" s="42"/>
      <c r="Q132" s="42"/>
      <c r="R132" s="81"/>
      <c r="S132" s="81"/>
      <c r="T132" s="81"/>
      <c r="U132" s="81"/>
      <c r="V132" s="81"/>
      <c r="W132" s="81"/>
      <c r="X132" s="81"/>
      <c r="Y132" s="81"/>
      <c r="Z132" s="76"/>
      <c r="AA132" s="76"/>
      <c r="AB132" s="76"/>
      <c r="AC132" s="86"/>
    </row>
    <row r="133" spans="1:29" ht="15" hidden="1" x14ac:dyDescent="0.2">
      <c r="A133" s="154" t="s">
        <v>97</v>
      </c>
      <c r="B133" s="109"/>
      <c r="C133" s="65" t="e">
        <f t="shared" ref="C133:H133" si="168">(C102-C104)/((C63+B63)/2)</f>
        <v>#DIV/0!</v>
      </c>
      <c r="D133" s="65" t="e">
        <f t="shared" si="168"/>
        <v>#DIV/0!</v>
      </c>
      <c r="E133" s="65" t="e">
        <f t="shared" si="168"/>
        <v>#DIV/0!</v>
      </c>
      <c r="F133" s="65" t="e">
        <f t="shared" si="168"/>
        <v>#DIV/0!</v>
      </c>
      <c r="G133" s="65" t="e">
        <f t="shared" si="168"/>
        <v>#DIV/0!</v>
      </c>
      <c r="H133" s="65" t="e">
        <f t="shared" si="168"/>
        <v>#DIV/0!</v>
      </c>
      <c r="I133" s="65" t="e">
        <f>(I102-I104)/((I63+G63)/2)*2</f>
        <v>#DIV/0!</v>
      </c>
      <c r="J133" s="65" t="e">
        <f t="shared" si="165"/>
        <v>#DIV/0!</v>
      </c>
      <c r="K133" s="42" t="s">
        <v>139</v>
      </c>
      <c r="L133" s="42"/>
      <c r="M133" s="42"/>
      <c r="N133" s="42"/>
      <c r="O133" s="42"/>
      <c r="P133" s="42"/>
      <c r="Q133" s="42"/>
      <c r="R133" s="81"/>
      <c r="S133" s="81"/>
      <c r="T133" s="81"/>
      <c r="U133" s="81"/>
      <c r="V133" s="76">
        <v>592.79999999999995</v>
      </c>
      <c r="W133" s="76">
        <v>643.1</v>
      </c>
      <c r="X133" s="76">
        <v>679.6</v>
      </c>
      <c r="Y133" s="76">
        <v>706</v>
      </c>
      <c r="Z133" s="76">
        <v>769.2</v>
      </c>
      <c r="AA133" s="76">
        <v>758</v>
      </c>
      <c r="AB133" s="76"/>
      <c r="AC133" s="101">
        <f t="shared" ref="AC133:AC134" si="169">AVERAGE(W133:AA133)</f>
        <v>711.18000000000006</v>
      </c>
    </row>
    <row r="134" spans="1:29" ht="15" hidden="1" x14ac:dyDescent="0.2">
      <c r="A134" s="155"/>
      <c r="B134" s="156"/>
      <c r="C134" s="155"/>
      <c r="D134" s="155"/>
      <c r="E134" s="155"/>
      <c r="F134" s="155"/>
      <c r="G134" s="155"/>
      <c r="H134" s="155"/>
      <c r="I134" s="155"/>
      <c r="J134" s="157"/>
      <c r="K134" s="42" t="s">
        <v>140</v>
      </c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100">
        <v>38.200000000000003</v>
      </c>
      <c r="W134" s="100">
        <v>38.299999999999997</v>
      </c>
      <c r="X134" s="100">
        <v>39.200000000000003</v>
      </c>
      <c r="Y134" s="100">
        <v>39.200000000000003</v>
      </c>
      <c r="Z134" s="100">
        <v>37.4</v>
      </c>
      <c r="AA134" s="100">
        <v>32</v>
      </c>
      <c r="AB134" s="100"/>
      <c r="AC134" s="102">
        <f t="shared" si="169"/>
        <v>37.22</v>
      </c>
    </row>
    <row r="135" spans="1:29" ht="15.75" hidden="1" x14ac:dyDescent="0.25">
      <c r="A135" s="158" t="s">
        <v>1</v>
      </c>
      <c r="B135" s="109"/>
      <c r="C135" s="97"/>
      <c r="D135" s="97"/>
      <c r="E135" s="97"/>
      <c r="F135" s="97"/>
      <c r="G135" s="97"/>
      <c r="H135" s="97"/>
      <c r="I135" s="97"/>
      <c r="J135" s="97"/>
      <c r="K135" s="18" t="s">
        <v>141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75">
        <f t="shared" ref="V135:Z135" si="170">+V134+V133</f>
        <v>631</v>
      </c>
      <c r="W135" s="75">
        <f t="shared" si="170"/>
        <v>681.4</v>
      </c>
      <c r="X135" s="75">
        <f t="shared" si="170"/>
        <v>718.80000000000007</v>
      </c>
      <c r="Y135" s="75">
        <f t="shared" si="170"/>
        <v>745.2</v>
      </c>
      <c r="Z135" s="75">
        <f t="shared" si="170"/>
        <v>806.6</v>
      </c>
      <c r="AA135" s="75">
        <f>+AA134+AA133</f>
        <v>790</v>
      </c>
      <c r="AB135" s="54"/>
      <c r="AC135" s="101">
        <f>+AC134+AC133</f>
        <v>748.40000000000009</v>
      </c>
    </row>
    <row r="136" spans="1:29" ht="15" hidden="1" x14ac:dyDescent="0.2">
      <c r="A136" s="154" t="s">
        <v>31</v>
      </c>
      <c r="B136" s="109"/>
      <c r="C136" s="97"/>
      <c r="D136" s="97" t="e">
        <f>D80/((C12+D12)/2)</f>
        <v>#DIV/0!</v>
      </c>
      <c r="E136" s="97" t="e">
        <f>E80/((D12+E12)/2)</f>
        <v>#DIV/0!</v>
      </c>
      <c r="F136" s="97" t="e">
        <f>F80/((E12+F12)/2)</f>
        <v>#DIV/0!</v>
      </c>
      <c r="G136" s="97" t="e">
        <f>G80/((F12+G12)/2)</f>
        <v>#DIV/0!</v>
      </c>
      <c r="H136" s="97" t="e">
        <f>H80/((G12+H12)/2)</f>
        <v>#DIV/0!</v>
      </c>
      <c r="I136" s="97" t="e">
        <f>I80/((G12+I12)/2)</f>
        <v>#DIV/0!</v>
      </c>
      <c r="J136" s="97" t="e">
        <f t="shared" ref="J136:J140" si="171">AVERAGE(D136:H136)</f>
        <v>#DIV/0!</v>
      </c>
      <c r="K136" s="18" t="str">
        <f>+K131</f>
        <v xml:space="preserve">   Increase (Decrease) Total Well Count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76"/>
      <c r="W136" s="76">
        <f t="shared" ref="W136" si="172">+W135-V135</f>
        <v>50.399999999999977</v>
      </c>
      <c r="X136" s="76">
        <f t="shared" ref="X136" si="173">+X135-W135</f>
        <v>37.400000000000091</v>
      </c>
      <c r="Y136" s="76">
        <f t="shared" ref="Y136" si="174">+Y135-X135</f>
        <v>26.399999999999977</v>
      </c>
      <c r="Z136" s="76">
        <f t="shared" ref="Z136" si="175">+Z135-Y135</f>
        <v>61.399999999999977</v>
      </c>
      <c r="AA136" s="76">
        <f t="shared" ref="AA136" si="176">+AA135-Z135</f>
        <v>-16.600000000000023</v>
      </c>
      <c r="AB136" s="54"/>
      <c r="AC136" s="54"/>
    </row>
    <row r="137" spans="1:29" ht="15" hidden="1" x14ac:dyDescent="0.2">
      <c r="A137" s="154" t="s">
        <v>30</v>
      </c>
      <c r="B137" s="109"/>
      <c r="C137" s="97" t="e">
        <f t="shared" ref="C137:H137" si="177">C80/((B14+C14)/2)</f>
        <v>#DIV/0!</v>
      </c>
      <c r="D137" s="97" t="e">
        <f t="shared" si="177"/>
        <v>#DIV/0!</v>
      </c>
      <c r="E137" s="97" t="e">
        <f t="shared" si="177"/>
        <v>#DIV/0!</v>
      </c>
      <c r="F137" s="97" t="e">
        <f t="shared" si="177"/>
        <v>#DIV/0!</v>
      </c>
      <c r="G137" s="97" t="e">
        <f t="shared" si="177"/>
        <v>#DIV/0!</v>
      </c>
      <c r="H137" s="97" t="e">
        <f t="shared" si="177"/>
        <v>#DIV/0!</v>
      </c>
      <c r="I137" s="97" t="e">
        <f>I80/((G14+I14)/2)</f>
        <v>#DIV/0!</v>
      </c>
      <c r="J137" s="97" t="e">
        <f t="shared" si="171"/>
        <v>#DIV/0!</v>
      </c>
    </row>
    <row r="138" spans="1:29" ht="15.75" hidden="1" x14ac:dyDescent="0.25">
      <c r="A138" s="154" t="s">
        <v>34</v>
      </c>
      <c r="B138" s="109"/>
      <c r="C138" s="97" t="e">
        <f t="shared" ref="C138:H138" si="178">C80/((B21+C21-B50-C50)/2)</f>
        <v>#DIV/0!</v>
      </c>
      <c r="D138" s="97" t="e">
        <f t="shared" si="178"/>
        <v>#DIV/0!</v>
      </c>
      <c r="E138" s="97" t="e">
        <f t="shared" si="178"/>
        <v>#DIV/0!</v>
      </c>
      <c r="F138" s="97" t="e">
        <f t="shared" si="178"/>
        <v>#DIV/0!</v>
      </c>
      <c r="G138" s="97" t="e">
        <f t="shared" si="178"/>
        <v>#DIV/0!</v>
      </c>
      <c r="H138" s="97" t="e">
        <f t="shared" si="178"/>
        <v>#DIV/0!</v>
      </c>
      <c r="I138" s="97" t="e">
        <f>I80/((G21+I21-G50-I50)/2)</f>
        <v>#DIV/0!</v>
      </c>
      <c r="J138" s="97" t="e">
        <f t="shared" si="171"/>
        <v>#DIV/0!</v>
      </c>
      <c r="K138" s="42" t="s">
        <v>124</v>
      </c>
      <c r="L138" s="82"/>
      <c r="M138" s="82"/>
      <c r="N138" s="82"/>
      <c r="O138" s="82"/>
      <c r="P138" s="82"/>
      <c r="Q138" s="82"/>
      <c r="R138" s="79"/>
      <c r="S138" s="79"/>
      <c r="T138" s="79"/>
      <c r="U138" s="78">
        <v>477.1</v>
      </c>
      <c r="V138" s="78">
        <v>463.8</v>
      </c>
      <c r="W138" s="78">
        <v>491.2</v>
      </c>
      <c r="X138" s="78">
        <v>523.9</v>
      </c>
      <c r="Y138" s="78">
        <v>560</v>
      </c>
      <c r="Z138" s="78">
        <v>552.9</v>
      </c>
      <c r="AA138" s="78">
        <v>453.3</v>
      </c>
      <c r="AB138" s="78"/>
      <c r="AC138" s="85">
        <f t="shared" ref="AC138:AC140" si="179">AVERAGE(W138:AA138)</f>
        <v>516.26</v>
      </c>
    </row>
    <row r="139" spans="1:29" ht="15" hidden="1" x14ac:dyDescent="0.2">
      <c r="A139" s="154" t="s">
        <v>32</v>
      </c>
      <c r="B139" s="109"/>
      <c r="C139" s="97" t="e">
        <f t="shared" ref="C139:H139" si="180">C80/((B31+C31)/2)</f>
        <v>#DIV/0!</v>
      </c>
      <c r="D139" s="97" t="e">
        <f t="shared" si="180"/>
        <v>#DIV/0!</v>
      </c>
      <c r="E139" s="97" t="e">
        <f t="shared" si="180"/>
        <v>#DIV/0!</v>
      </c>
      <c r="F139" s="97" t="e">
        <f t="shared" si="180"/>
        <v>#DIV/0!</v>
      </c>
      <c r="G139" s="97" t="e">
        <f t="shared" si="180"/>
        <v>#DIV/0!</v>
      </c>
      <c r="H139" s="97" t="e">
        <f t="shared" si="180"/>
        <v>#DIV/0!</v>
      </c>
      <c r="I139" s="97" t="e">
        <f>I80/((G31+I31)/2)</f>
        <v>#DIV/0!</v>
      </c>
      <c r="J139" s="97" t="e">
        <f t="shared" si="171"/>
        <v>#DIV/0!</v>
      </c>
      <c r="K139" s="42" t="s">
        <v>125</v>
      </c>
      <c r="L139" s="42"/>
      <c r="M139" s="42"/>
      <c r="N139" s="42"/>
      <c r="O139" s="42"/>
      <c r="P139" s="42"/>
      <c r="Q139" s="42"/>
      <c r="R139" s="78"/>
      <c r="S139" s="78"/>
      <c r="T139" s="78"/>
      <c r="U139" s="99">
        <v>172.3</v>
      </c>
      <c r="V139" s="99">
        <v>274.60000000000002</v>
      </c>
      <c r="W139" s="99">
        <v>267.5</v>
      </c>
      <c r="X139" s="99">
        <v>173.3</v>
      </c>
      <c r="Y139" s="99">
        <v>251.2</v>
      </c>
      <c r="Z139" s="99">
        <v>13.2</v>
      </c>
      <c r="AA139" s="99">
        <v>79.3</v>
      </c>
      <c r="AB139" s="99"/>
      <c r="AC139" s="108">
        <f t="shared" si="179"/>
        <v>156.9</v>
      </c>
    </row>
    <row r="140" spans="1:29" ht="15" hidden="1" x14ac:dyDescent="0.2">
      <c r="A140" s="154" t="s">
        <v>33</v>
      </c>
      <c r="B140" s="109"/>
      <c r="C140" s="97" t="e">
        <f t="shared" ref="C140:H140" si="181">C80/((B37+C37)/2)</f>
        <v>#DIV/0!</v>
      </c>
      <c r="D140" s="97" t="e">
        <f t="shared" si="181"/>
        <v>#DIV/0!</v>
      </c>
      <c r="E140" s="97" t="e">
        <f t="shared" si="181"/>
        <v>#DIV/0!</v>
      </c>
      <c r="F140" s="97" t="e">
        <f t="shared" si="181"/>
        <v>#DIV/0!</v>
      </c>
      <c r="G140" s="97" t="e">
        <f t="shared" si="181"/>
        <v>#DIV/0!</v>
      </c>
      <c r="H140" s="97" t="e">
        <f t="shared" si="181"/>
        <v>#DIV/0!</v>
      </c>
      <c r="I140" s="97" t="e">
        <f>I80/((G37+I37)/2)</f>
        <v>#DIV/0!</v>
      </c>
      <c r="J140" s="97" t="e">
        <f t="shared" si="171"/>
        <v>#DIV/0!</v>
      </c>
      <c r="K140" s="42" t="s">
        <v>126</v>
      </c>
      <c r="L140" s="42"/>
      <c r="M140" s="42"/>
      <c r="N140" s="42"/>
      <c r="O140" s="42"/>
      <c r="P140" s="42"/>
      <c r="Q140" s="42"/>
      <c r="R140" s="78"/>
      <c r="S140" s="78"/>
      <c r="T140" s="78"/>
      <c r="U140" s="78">
        <f t="shared" ref="U140:X140" si="182">+U139+U138</f>
        <v>649.40000000000009</v>
      </c>
      <c r="V140" s="78">
        <f t="shared" si="182"/>
        <v>738.40000000000009</v>
      </c>
      <c r="W140" s="78">
        <f t="shared" si="182"/>
        <v>758.7</v>
      </c>
      <c r="X140" s="78">
        <f t="shared" si="182"/>
        <v>697.2</v>
      </c>
      <c r="Y140" s="78">
        <f>+Y139+Y138</f>
        <v>811.2</v>
      </c>
      <c r="Z140" s="78">
        <f t="shared" ref="Z140:AB140" si="183">+Z139+Z138</f>
        <v>566.1</v>
      </c>
      <c r="AA140" s="78">
        <f t="shared" ref="AA140" si="184">+AA139+AA138</f>
        <v>532.6</v>
      </c>
      <c r="AB140" s="78">
        <f t="shared" si="183"/>
        <v>0</v>
      </c>
      <c r="AC140" s="85">
        <f t="shared" si="179"/>
        <v>673.16000000000008</v>
      </c>
    </row>
    <row r="141" spans="1:29" ht="15" hidden="1" x14ac:dyDescent="0.2">
      <c r="A141" s="154"/>
      <c r="B141" s="109"/>
      <c r="C141" s="154"/>
      <c r="D141" s="154"/>
      <c r="E141" s="154"/>
      <c r="F141" s="154"/>
      <c r="G141" s="154"/>
      <c r="H141" s="154"/>
      <c r="I141" s="154"/>
      <c r="J141" s="97"/>
      <c r="K141" s="18" t="s">
        <v>132</v>
      </c>
      <c r="V141" s="103">
        <f>+V140-U140</f>
        <v>89</v>
      </c>
      <c r="W141" s="103">
        <f t="shared" ref="W141:AA141" si="185">+W140-V140</f>
        <v>20.299999999999955</v>
      </c>
      <c r="X141" s="103">
        <f t="shared" si="185"/>
        <v>-61.5</v>
      </c>
      <c r="Y141" s="103">
        <f t="shared" si="185"/>
        <v>114</v>
      </c>
      <c r="Z141" s="103">
        <f t="shared" si="185"/>
        <v>-245.10000000000002</v>
      </c>
      <c r="AA141" s="109">
        <f t="shared" si="185"/>
        <v>-33.5</v>
      </c>
      <c r="AC141" s="85">
        <f t="shared" ref="AC141" si="186">AVERAGE(V141:Z141)</f>
        <v>-16.660000000000014</v>
      </c>
    </row>
    <row r="142" spans="1:29" ht="15.75" hidden="1" x14ac:dyDescent="0.25">
      <c r="A142" s="158" t="s">
        <v>69</v>
      </c>
      <c r="B142" s="109"/>
      <c r="C142" s="154"/>
      <c r="D142" s="154"/>
      <c r="E142" s="154"/>
      <c r="F142" s="154"/>
      <c r="G142" s="154"/>
      <c r="H142" s="154"/>
      <c r="I142" s="154"/>
      <c r="J142" s="97"/>
      <c r="K142" s="42"/>
      <c r="L142" s="42"/>
      <c r="M142" s="42"/>
      <c r="N142" s="42"/>
      <c r="O142" s="42"/>
      <c r="P142" s="42"/>
      <c r="Q142" s="42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</row>
    <row r="143" spans="1:29" ht="15" hidden="1" x14ac:dyDescent="0.2">
      <c r="A143" s="154" t="s">
        <v>89</v>
      </c>
      <c r="B143" s="133"/>
      <c r="C143" s="77"/>
      <c r="D143" s="77"/>
      <c r="E143" s="77"/>
      <c r="F143" s="77"/>
      <c r="G143" s="77"/>
      <c r="H143" s="77"/>
      <c r="I143" s="77"/>
      <c r="J143" s="97"/>
      <c r="K143" s="42" t="s">
        <v>128</v>
      </c>
      <c r="L143" s="42"/>
      <c r="M143" s="42"/>
      <c r="N143" s="42"/>
      <c r="O143" s="42"/>
      <c r="P143" s="42"/>
      <c r="Q143" s="42"/>
      <c r="R143" s="78"/>
      <c r="S143" s="78"/>
      <c r="T143" s="78"/>
      <c r="U143" s="76">
        <v>3070</v>
      </c>
      <c r="V143" s="76">
        <v>3138</v>
      </c>
      <c r="W143" s="76">
        <v>4420</v>
      </c>
      <c r="X143" s="76">
        <v>4967</v>
      </c>
      <c r="Y143" s="76">
        <v>4384</v>
      </c>
      <c r="Z143" s="76">
        <v>4678</v>
      </c>
      <c r="AA143" s="76">
        <v>2885</v>
      </c>
      <c r="AB143" s="76"/>
      <c r="AC143" s="85">
        <f t="shared" ref="AC143:AC146" si="187">AVERAGE(W143:AA143)</f>
        <v>4266.8</v>
      </c>
    </row>
    <row r="144" spans="1:29" ht="15" hidden="1" x14ac:dyDescent="0.2">
      <c r="A144" s="154" t="s">
        <v>88</v>
      </c>
      <c r="B144" s="133"/>
      <c r="C144" s="77"/>
      <c r="D144" s="77"/>
      <c r="E144" s="77"/>
      <c r="F144" s="77"/>
      <c r="G144" s="77"/>
      <c r="H144" s="77"/>
      <c r="I144" s="77"/>
      <c r="J144" s="97"/>
      <c r="K144" s="42" t="s">
        <v>127</v>
      </c>
      <c r="L144" s="79"/>
      <c r="M144" s="79"/>
      <c r="N144" s="79"/>
      <c r="O144" s="79"/>
      <c r="P144" s="79"/>
      <c r="Q144" s="79"/>
      <c r="R144" s="79"/>
      <c r="S144" s="79"/>
      <c r="T144" s="42"/>
      <c r="U144" s="100">
        <v>1413</v>
      </c>
      <c r="V144" s="100">
        <v>1718</v>
      </c>
      <c r="W144" s="100">
        <v>924</v>
      </c>
      <c r="X144" s="100">
        <v>1202</v>
      </c>
      <c r="Y144" s="100">
        <v>1233</v>
      </c>
      <c r="Z144" s="100">
        <v>53</v>
      </c>
      <c r="AA144" s="100">
        <v>307</v>
      </c>
      <c r="AB144" s="100"/>
      <c r="AC144" s="108">
        <f t="shared" si="187"/>
        <v>743.8</v>
      </c>
    </row>
    <row r="145" spans="1:29" ht="15.75" hidden="1" x14ac:dyDescent="0.25">
      <c r="A145" s="154" t="s">
        <v>87</v>
      </c>
      <c r="B145" s="133"/>
      <c r="C145" s="77"/>
      <c r="D145" s="77"/>
      <c r="E145" s="77"/>
      <c r="F145" s="77"/>
      <c r="G145" s="77"/>
      <c r="H145" s="77"/>
      <c r="I145" s="77"/>
      <c r="J145" s="97"/>
      <c r="K145" s="42" t="s">
        <v>129</v>
      </c>
      <c r="L145" s="82"/>
      <c r="M145" s="82"/>
      <c r="N145" s="82"/>
      <c r="O145" s="82"/>
      <c r="P145" s="82"/>
      <c r="Q145" s="82"/>
      <c r="R145" s="79"/>
      <c r="S145" s="79"/>
      <c r="T145" s="42"/>
      <c r="U145" s="76">
        <f t="shared" ref="U145:W145" si="188">+U144+U143</f>
        <v>4483</v>
      </c>
      <c r="V145" s="76">
        <f t="shared" si="188"/>
        <v>4856</v>
      </c>
      <c r="W145" s="76">
        <f t="shared" si="188"/>
        <v>5344</v>
      </c>
      <c r="X145" s="76">
        <f>+X144+X143</f>
        <v>6169</v>
      </c>
      <c r="Y145" s="76">
        <f t="shared" ref="Y145:Z145" si="189">+Y144+Y143</f>
        <v>5617</v>
      </c>
      <c r="Z145" s="76">
        <f t="shared" si="189"/>
        <v>4731</v>
      </c>
      <c r="AA145" s="76"/>
      <c r="AB145" s="76">
        <f t="shared" ref="AB145" si="190">+AB144+AB143</f>
        <v>0</v>
      </c>
      <c r="AC145" s="85">
        <f t="shared" si="187"/>
        <v>5465.25</v>
      </c>
    </row>
    <row r="146" spans="1:29" ht="15" hidden="1" x14ac:dyDescent="0.2">
      <c r="A146" s="154"/>
      <c r="B146" s="133"/>
      <c r="C146" s="77"/>
      <c r="D146" s="77"/>
      <c r="E146" s="77"/>
      <c r="F146" s="77"/>
      <c r="G146" s="77"/>
      <c r="H146" s="77"/>
      <c r="I146" s="77"/>
      <c r="J146" s="97"/>
      <c r="K146" s="42"/>
      <c r="L146" s="42"/>
      <c r="M146" s="42"/>
      <c r="N146" s="42"/>
      <c r="O146" s="42"/>
      <c r="P146" s="42"/>
      <c r="Q146" s="42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5" t="e">
        <f t="shared" si="187"/>
        <v>#DIV/0!</v>
      </c>
    </row>
    <row r="147" spans="1:29" ht="15.75" hidden="1" x14ac:dyDescent="0.25">
      <c r="A147" s="158" t="s">
        <v>115</v>
      </c>
      <c r="B147" s="133"/>
      <c r="C147" s="77"/>
      <c r="D147" s="77"/>
      <c r="E147" s="77"/>
      <c r="F147" s="77"/>
      <c r="G147" s="77"/>
      <c r="H147" s="77"/>
      <c r="I147" s="77"/>
      <c r="J147" s="97"/>
      <c r="K147" s="42"/>
      <c r="L147" s="42"/>
      <c r="M147" s="42"/>
      <c r="N147" s="42"/>
      <c r="O147" s="42"/>
      <c r="P147" s="42"/>
      <c r="Q147" s="42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5"/>
    </row>
    <row r="148" spans="1:29" ht="15" hidden="1" x14ac:dyDescent="0.2">
      <c r="A148" s="154" t="s">
        <v>116</v>
      </c>
      <c r="B148" s="109">
        <f t="shared" ref="B148:C148" si="191">+B105/B102</f>
        <v>0.21561338289962823</v>
      </c>
      <c r="C148" s="159">
        <f t="shared" si="191"/>
        <v>0.33030646992054485</v>
      </c>
      <c r="D148" s="159">
        <f t="shared" ref="D148:I148" si="192">+D105/D102</f>
        <v>0.62394957983193278</v>
      </c>
      <c r="E148" s="159">
        <f t="shared" si="192"/>
        <v>0.6159769008662177</v>
      </c>
      <c r="F148" s="159">
        <f t="shared" si="192"/>
        <v>0.61030741410488265</v>
      </c>
      <c r="G148" s="159">
        <f t="shared" si="192"/>
        <v>0.55374592833876224</v>
      </c>
      <c r="H148" s="159">
        <f t="shared" si="192"/>
        <v>1.8200202224469157</v>
      </c>
      <c r="I148" s="159" t="e">
        <f t="shared" si="192"/>
        <v>#DIV/0!</v>
      </c>
      <c r="J148" s="65">
        <f>AVERAGE(D148:H148)</f>
        <v>0.84480000911774211</v>
      </c>
      <c r="K148" s="42" t="s">
        <v>131</v>
      </c>
      <c r="L148" s="42"/>
      <c r="M148" s="42"/>
      <c r="N148" s="42"/>
      <c r="O148" s="42"/>
      <c r="P148" s="42"/>
      <c r="Q148" s="42"/>
      <c r="R148" s="81"/>
      <c r="S148" s="81"/>
      <c r="T148" s="81"/>
      <c r="U148" s="78">
        <f t="shared" ref="U148:AB148" si="193">+U144+U143</f>
        <v>4483</v>
      </c>
      <c r="V148" s="78">
        <f t="shared" si="193"/>
        <v>4856</v>
      </c>
      <c r="W148" s="78">
        <f t="shared" si="193"/>
        <v>5344</v>
      </c>
      <c r="X148" s="78">
        <f t="shared" si="193"/>
        <v>6169</v>
      </c>
      <c r="Y148" s="78">
        <f t="shared" si="193"/>
        <v>5617</v>
      </c>
      <c r="Z148" s="78">
        <f t="shared" si="193"/>
        <v>4731</v>
      </c>
      <c r="AA148" s="78">
        <f t="shared" si="193"/>
        <v>3192</v>
      </c>
      <c r="AB148" s="78">
        <f t="shared" si="193"/>
        <v>0</v>
      </c>
      <c r="AC148" s="85">
        <f>AVERAGE(W148:AA148)</f>
        <v>5010.6000000000004</v>
      </c>
    </row>
    <row r="149" spans="1:29" ht="15" hidden="1" x14ac:dyDescent="0.2">
      <c r="A149" s="154"/>
      <c r="B149" s="160"/>
      <c r="C149" s="161"/>
      <c r="D149" s="161"/>
      <c r="E149" s="161"/>
      <c r="F149" s="161"/>
      <c r="G149" s="161"/>
      <c r="H149" s="161"/>
      <c r="I149" s="161"/>
      <c r="J149" s="97"/>
      <c r="K149" s="18" t="s">
        <v>133</v>
      </c>
      <c r="L149" s="42"/>
      <c r="M149" s="42"/>
      <c r="N149" s="42"/>
      <c r="O149" s="42"/>
      <c r="P149" s="42"/>
      <c r="Q149" s="42"/>
      <c r="R149" s="81"/>
      <c r="S149" s="81"/>
      <c r="T149" s="81"/>
      <c r="U149" s="81"/>
      <c r="V149" s="103">
        <f>+V148-U148</f>
        <v>373</v>
      </c>
      <c r="W149" s="103">
        <f t="shared" ref="W149" si="194">+W148-V148</f>
        <v>488</v>
      </c>
      <c r="X149" s="103">
        <f t="shared" ref="X149" si="195">+X148-W148</f>
        <v>825</v>
      </c>
      <c r="Y149" s="103">
        <f t="shared" ref="Y149:AA149" si="196">+Y148-X148</f>
        <v>-552</v>
      </c>
      <c r="Z149" s="103">
        <f t="shared" si="196"/>
        <v>-886</v>
      </c>
      <c r="AA149" s="103">
        <f t="shared" si="196"/>
        <v>-1539</v>
      </c>
      <c r="AB149" s="81"/>
      <c r="AC149" s="85">
        <f>AVERAGE(W149:AA149)</f>
        <v>-332.8</v>
      </c>
    </row>
    <row r="150" spans="1:29" ht="15.75" hidden="1" x14ac:dyDescent="0.25">
      <c r="A150" s="158" t="s">
        <v>80</v>
      </c>
      <c r="B150" s="109"/>
      <c r="C150" s="154"/>
      <c r="D150" s="154"/>
      <c r="E150" s="154"/>
      <c r="F150" s="154"/>
      <c r="G150" s="154"/>
      <c r="H150" s="154"/>
      <c r="I150" s="154"/>
      <c r="J150" s="97"/>
    </row>
    <row r="151" spans="1:29" ht="15" hidden="1" x14ac:dyDescent="0.2">
      <c r="A151" s="154" t="s">
        <v>59</v>
      </c>
      <c r="B151" s="109" t="e">
        <f t="shared" ref="B151:I151" si="197">(B42+B52)/(B$42+B$52+B$63)</f>
        <v>#DIV/0!</v>
      </c>
      <c r="C151" s="65" t="e">
        <f t="shared" si="197"/>
        <v>#DIV/0!</v>
      </c>
      <c r="D151" s="65" t="e">
        <f t="shared" si="197"/>
        <v>#DIV/0!</v>
      </c>
      <c r="E151" s="65" t="e">
        <f t="shared" si="197"/>
        <v>#DIV/0!</v>
      </c>
      <c r="F151" s="65" t="e">
        <f t="shared" si="197"/>
        <v>#DIV/0!</v>
      </c>
      <c r="G151" s="65" t="e">
        <f t="shared" si="197"/>
        <v>#DIV/0!</v>
      </c>
      <c r="H151" s="65" t="e">
        <f t="shared" si="197"/>
        <v>#DIV/0!</v>
      </c>
      <c r="I151" s="65" t="e">
        <f t="shared" si="197"/>
        <v>#DIV/0!</v>
      </c>
      <c r="J151" s="65" t="e">
        <f t="shared" ref="J151:J153" si="198">AVERAGE(D151:H151)</f>
        <v>#DIV/0!</v>
      </c>
    </row>
    <row r="152" spans="1:29" ht="15" hidden="1" x14ac:dyDescent="0.2">
      <c r="A152" s="154" t="s">
        <v>81</v>
      </c>
      <c r="B152" s="99" t="e">
        <f t="shared" ref="B152:I152" si="199">B63/(B$42+B$52+B$63)</f>
        <v>#DIV/0!</v>
      </c>
      <c r="C152" s="88" t="e">
        <f t="shared" si="199"/>
        <v>#DIV/0!</v>
      </c>
      <c r="D152" s="88" t="e">
        <f t="shared" si="199"/>
        <v>#DIV/0!</v>
      </c>
      <c r="E152" s="88" t="e">
        <f t="shared" si="199"/>
        <v>#DIV/0!</v>
      </c>
      <c r="F152" s="88" t="e">
        <f t="shared" si="199"/>
        <v>#DIV/0!</v>
      </c>
      <c r="G152" s="88" t="e">
        <f t="shared" si="199"/>
        <v>#DIV/0!</v>
      </c>
      <c r="H152" s="88" t="e">
        <f t="shared" si="199"/>
        <v>#DIV/0!</v>
      </c>
      <c r="I152" s="88" t="e">
        <f t="shared" si="199"/>
        <v>#DIV/0!</v>
      </c>
      <c r="J152" s="88" t="e">
        <f t="shared" si="198"/>
        <v>#DIV/0!</v>
      </c>
      <c r="K152" s="42"/>
      <c r="L152" s="42"/>
      <c r="M152" s="42"/>
      <c r="N152" s="42"/>
      <c r="O152" s="42"/>
      <c r="P152" s="42"/>
      <c r="Q152" s="42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7"/>
    </row>
    <row r="153" spans="1:29" ht="15" hidden="1" x14ac:dyDescent="0.2">
      <c r="A153" s="154"/>
      <c r="B153" s="109" t="e">
        <f t="shared" ref="B153:E153" si="200">SUM(B151:B152)</f>
        <v>#DIV/0!</v>
      </c>
      <c r="C153" s="65" t="e">
        <f t="shared" si="200"/>
        <v>#DIV/0!</v>
      </c>
      <c r="D153" s="65" t="e">
        <f t="shared" si="200"/>
        <v>#DIV/0!</v>
      </c>
      <c r="E153" s="65" t="e">
        <f t="shared" si="200"/>
        <v>#DIV/0!</v>
      </c>
      <c r="F153" s="65" t="e">
        <f t="shared" ref="F153:G153" si="201">SUM(F151:F152)</f>
        <v>#DIV/0!</v>
      </c>
      <c r="G153" s="65" t="e">
        <f t="shared" si="201"/>
        <v>#DIV/0!</v>
      </c>
      <c r="H153" s="65" t="e">
        <f t="shared" ref="H153" si="202">SUM(H151:H152)</f>
        <v>#DIV/0!</v>
      </c>
      <c r="I153" s="65" t="e">
        <f t="shared" ref="I153" si="203">SUM(I151:I152)</f>
        <v>#DIV/0!</v>
      </c>
      <c r="J153" s="65" t="e">
        <f t="shared" si="198"/>
        <v>#DIV/0!</v>
      </c>
      <c r="K153" s="42"/>
      <c r="L153" s="42"/>
      <c r="M153" s="42"/>
      <c r="N153" s="42"/>
      <c r="O153" s="42"/>
      <c r="P153" s="42"/>
      <c r="Q153" s="42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6"/>
    </row>
    <row r="154" spans="1:29" ht="15" hidden="1" x14ac:dyDescent="0.2">
      <c r="A154" s="18"/>
      <c r="B154" s="103"/>
      <c r="C154" s="18"/>
      <c r="D154" s="18"/>
      <c r="E154" s="18"/>
      <c r="F154" s="18"/>
      <c r="G154" s="18"/>
      <c r="H154" s="18"/>
      <c r="I154" s="18"/>
      <c r="J154" s="86"/>
      <c r="K154" s="42"/>
      <c r="L154" s="42"/>
      <c r="M154" s="42"/>
      <c r="N154" s="42"/>
      <c r="O154" s="42"/>
      <c r="P154" s="42"/>
      <c r="Q154" s="42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85"/>
    </row>
    <row r="155" spans="1:29" ht="15.75" hidden="1" x14ac:dyDescent="0.25">
      <c r="A155" s="46" t="s">
        <v>82</v>
      </c>
      <c r="B155" s="103"/>
      <c r="C155" s="18"/>
      <c r="D155" s="18"/>
      <c r="E155" s="18"/>
      <c r="F155" s="18"/>
      <c r="G155" s="18"/>
      <c r="H155" s="18"/>
      <c r="I155" s="18"/>
      <c r="J155" s="86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85"/>
    </row>
    <row r="156" spans="1:29" ht="15" hidden="1" x14ac:dyDescent="0.2">
      <c r="A156" s="18" t="s">
        <v>83</v>
      </c>
      <c r="B156" s="103" t="e">
        <f t="shared" ref="B156:I156" si="204">(B$41)/(B$41+B$42+B$59+B$63+B$52)</f>
        <v>#DIV/0!</v>
      </c>
      <c r="C156" s="65" t="e">
        <f t="shared" si="204"/>
        <v>#DIV/0!</v>
      </c>
      <c r="D156" s="65" t="e">
        <f t="shared" si="204"/>
        <v>#DIV/0!</v>
      </c>
      <c r="E156" s="65" t="e">
        <f t="shared" si="204"/>
        <v>#DIV/0!</v>
      </c>
      <c r="F156" s="65" t="e">
        <f t="shared" si="204"/>
        <v>#DIV/0!</v>
      </c>
      <c r="G156" s="65" t="e">
        <f t="shared" si="204"/>
        <v>#DIV/0!</v>
      </c>
      <c r="H156" s="65" t="e">
        <f t="shared" si="204"/>
        <v>#DIV/0!</v>
      </c>
      <c r="I156" s="65" t="e">
        <f t="shared" si="204"/>
        <v>#DIV/0!</v>
      </c>
      <c r="J156" s="65" t="e">
        <f t="shared" ref="J156:J161" si="205">AVERAGE(D156:H156)</f>
        <v>#DIV/0!</v>
      </c>
      <c r="K156" s="42"/>
      <c r="L156" s="42"/>
      <c r="M156" s="42"/>
      <c r="N156" s="42"/>
      <c r="O156" s="42"/>
      <c r="P156" s="42"/>
      <c r="Q156" s="42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85"/>
    </row>
    <row r="157" spans="1:29" ht="15" hidden="1" x14ac:dyDescent="0.2">
      <c r="A157" s="18" t="s">
        <v>59</v>
      </c>
      <c r="B157" s="103" t="e">
        <f t="shared" ref="B157:I157" si="206">(B$52+B42)/(B$41+B$42+B$59+B$63+B$52)</f>
        <v>#DIV/0!</v>
      </c>
      <c r="C157" s="65" t="e">
        <f t="shared" si="206"/>
        <v>#DIV/0!</v>
      </c>
      <c r="D157" s="65" t="e">
        <f t="shared" si="206"/>
        <v>#DIV/0!</v>
      </c>
      <c r="E157" s="65" t="e">
        <f t="shared" si="206"/>
        <v>#DIV/0!</v>
      </c>
      <c r="F157" s="65" t="e">
        <f t="shared" si="206"/>
        <v>#DIV/0!</v>
      </c>
      <c r="G157" s="65" t="e">
        <f t="shared" si="206"/>
        <v>#DIV/0!</v>
      </c>
      <c r="H157" s="65" t="e">
        <f t="shared" si="206"/>
        <v>#DIV/0!</v>
      </c>
      <c r="I157" s="65" t="e">
        <f t="shared" si="206"/>
        <v>#DIV/0!</v>
      </c>
      <c r="J157" s="65"/>
      <c r="K157" s="42"/>
      <c r="L157" s="42"/>
      <c r="M157" s="42"/>
      <c r="N157" s="42"/>
      <c r="O157" s="42"/>
      <c r="P157" s="42"/>
      <c r="Q157" s="42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6"/>
    </row>
    <row r="158" spans="1:29" ht="15" hidden="1" x14ac:dyDescent="0.2">
      <c r="A158" s="18" t="s">
        <v>5</v>
      </c>
      <c r="B158" s="103" t="e">
        <f t="shared" ref="B158:I158" si="207">B$63/(B$41+B$42+B$59+B$63+B$52)</f>
        <v>#DIV/0!</v>
      </c>
      <c r="C158" s="65" t="e">
        <f t="shared" si="207"/>
        <v>#DIV/0!</v>
      </c>
      <c r="D158" s="65" t="e">
        <f t="shared" si="207"/>
        <v>#DIV/0!</v>
      </c>
      <c r="E158" s="65" t="e">
        <f t="shared" si="207"/>
        <v>#DIV/0!</v>
      </c>
      <c r="F158" s="65" t="e">
        <f t="shared" si="207"/>
        <v>#DIV/0!</v>
      </c>
      <c r="G158" s="65" t="e">
        <f t="shared" si="207"/>
        <v>#DIV/0!</v>
      </c>
      <c r="H158" s="65" t="e">
        <f t="shared" si="207"/>
        <v>#DIV/0!</v>
      </c>
      <c r="I158" s="65" t="e">
        <f t="shared" si="207"/>
        <v>#DIV/0!</v>
      </c>
      <c r="J158" s="88" t="e">
        <f t="shared" si="205"/>
        <v>#DIV/0!</v>
      </c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</row>
    <row r="159" spans="1:29" ht="15" hidden="1" x14ac:dyDescent="0.2">
      <c r="A159" s="18"/>
      <c r="B159" s="118" t="e">
        <f t="shared" ref="B159:E159" si="208">SUM(B156:B158)</f>
        <v>#DIV/0!</v>
      </c>
      <c r="C159" s="162" t="e">
        <f t="shared" si="208"/>
        <v>#DIV/0!</v>
      </c>
      <c r="D159" s="162" t="e">
        <f t="shared" si="208"/>
        <v>#DIV/0!</v>
      </c>
      <c r="E159" s="162" t="e">
        <f t="shared" si="208"/>
        <v>#DIV/0!</v>
      </c>
      <c r="F159" s="162" t="e">
        <f t="shared" ref="F159:G159" si="209">SUM(F156:F158)</f>
        <v>#DIV/0!</v>
      </c>
      <c r="G159" s="162" t="e">
        <f t="shared" si="209"/>
        <v>#DIV/0!</v>
      </c>
      <c r="H159" s="162" t="e">
        <f t="shared" ref="H159" si="210">SUM(H156:H158)</f>
        <v>#DIV/0!</v>
      </c>
      <c r="I159" s="162" t="e">
        <f t="shared" ref="I159" si="211">SUM(I156:I158)</f>
        <v>#DIV/0!</v>
      </c>
      <c r="J159" s="65" t="e">
        <f t="shared" si="205"/>
        <v>#DIV/0!</v>
      </c>
    </row>
    <row r="160" spans="1:29" ht="15" hidden="1" x14ac:dyDescent="0.2">
      <c r="A160" s="18"/>
      <c r="B160" s="121"/>
      <c r="C160" s="163"/>
      <c r="D160" s="163"/>
      <c r="E160" s="163"/>
      <c r="F160" s="163"/>
      <c r="G160" s="163"/>
      <c r="H160" s="163"/>
      <c r="I160" s="163"/>
      <c r="J160" s="65"/>
    </row>
    <row r="161" spans="1:29" ht="15" hidden="1" x14ac:dyDescent="0.2">
      <c r="A161" s="18" t="s">
        <v>94</v>
      </c>
      <c r="B161" s="132"/>
      <c r="C161" s="164">
        <f t="shared" ref="C161:G161" si="212">(+C80-B80)/B80</f>
        <v>9.0160559901193926E-2</v>
      </c>
      <c r="D161" s="164">
        <f t="shared" si="212"/>
        <v>7.6661631419939619E-2</v>
      </c>
      <c r="E161" s="164">
        <f t="shared" si="212"/>
        <v>8.8039284461592301E-2</v>
      </c>
      <c r="F161" s="164">
        <f t="shared" si="212"/>
        <v>9.5744680851063801E-2</v>
      </c>
      <c r="G161" s="164">
        <f t="shared" si="212"/>
        <v>0.13533392174168873</v>
      </c>
      <c r="H161" s="164">
        <f>(+H80-G80)/G80</f>
        <v>-0.11376004146151848</v>
      </c>
      <c r="I161" s="164">
        <f>(+I80-G80)/G80</f>
        <v>-1</v>
      </c>
      <c r="J161" s="65">
        <f t="shared" si="205"/>
        <v>5.6403895402553195E-2</v>
      </c>
      <c r="K161" s="18"/>
      <c r="L161" s="18"/>
      <c r="M161" s="18"/>
      <c r="N161" s="18"/>
      <c r="O161" s="18"/>
      <c r="P161" s="18"/>
      <c r="Q161" s="18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4"/>
    </row>
    <row r="162" spans="1:29" ht="15" hidden="1" x14ac:dyDescent="0.2">
      <c r="A162" s="18"/>
      <c r="B162" s="103"/>
      <c r="C162" s="164"/>
      <c r="D162" s="164"/>
      <c r="E162" s="164"/>
      <c r="F162" s="164"/>
      <c r="G162" s="164"/>
      <c r="H162" s="164"/>
      <c r="I162" s="164"/>
      <c r="J162" s="65"/>
      <c r="K162" s="18"/>
      <c r="L162" s="18"/>
      <c r="M162" s="18"/>
      <c r="N162" s="18"/>
      <c r="O162" s="18"/>
      <c r="P162" s="18"/>
      <c r="Q162" s="18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4"/>
    </row>
    <row r="163" spans="1:29" ht="15" hidden="1" x14ac:dyDescent="0.2">
      <c r="A163" s="18"/>
      <c r="B163" s="103"/>
      <c r="C163" s="18"/>
      <c r="D163" s="18"/>
      <c r="E163" s="89"/>
      <c r="F163" s="89"/>
      <c r="G163" s="89"/>
      <c r="H163" s="89"/>
      <c r="I163" s="89"/>
      <c r="J163" s="9"/>
    </row>
    <row r="164" spans="1:29" ht="15" hidden="1" x14ac:dyDescent="0.2">
      <c r="A164" s="18" t="s">
        <v>95</v>
      </c>
      <c r="B164" s="78"/>
      <c r="C164" s="42">
        <f t="shared" ref="C164:E164" si="213">+C105-B105</f>
        <v>11.700000000000003</v>
      </c>
      <c r="D164" s="42">
        <f t="shared" si="213"/>
        <v>30.299999999999997</v>
      </c>
      <c r="E164" s="42">
        <f t="shared" si="213"/>
        <v>4.6000000000000014</v>
      </c>
      <c r="F164" s="42">
        <f>+F105-E105</f>
        <v>3.5</v>
      </c>
      <c r="G164" s="42">
        <f>+G105-F105</f>
        <v>0.5</v>
      </c>
      <c r="H164" s="42">
        <f>+H105-G105</f>
        <v>112</v>
      </c>
      <c r="I164" s="42">
        <f>+I105-G105</f>
        <v>-68</v>
      </c>
      <c r="J164" s="9"/>
    </row>
    <row r="165" spans="1:29" ht="15" hidden="1" x14ac:dyDescent="0.2">
      <c r="A165" s="18" t="s">
        <v>96</v>
      </c>
      <c r="B165" s="103"/>
      <c r="C165" s="10">
        <f t="shared" ref="C165:H165" si="214">+C164/B105</f>
        <v>0.67241379310344851</v>
      </c>
      <c r="D165" s="10">
        <f t="shared" si="214"/>
        <v>1.0412371134020617</v>
      </c>
      <c r="E165" s="10">
        <f t="shared" si="214"/>
        <v>7.7441077441077463E-2</v>
      </c>
      <c r="F165" s="10">
        <f t="shared" si="214"/>
        <v>5.46875E-2</v>
      </c>
      <c r="G165" s="10">
        <f t="shared" si="214"/>
        <v>7.4074074074074077E-3</v>
      </c>
      <c r="H165" s="10">
        <f t="shared" si="214"/>
        <v>1.6470588235294117</v>
      </c>
      <c r="I165" s="10">
        <f>+I164/G105</f>
        <v>-1</v>
      </c>
      <c r="J165" s="9"/>
    </row>
    <row r="166" spans="1:29" ht="15" x14ac:dyDescent="0.2">
      <c r="A166" s="18"/>
      <c r="B166" s="103"/>
      <c r="C166" s="18"/>
      <c r="D166" s="18"/>
      <c r="E166" s="18"/>
      <c r="F166" s="18"/>
      <c r="G166" s="18"/>
      <c r="H166" s="18"/>
      <c r="I166" s="18"/>
      <c r="J166" s="9"/>
    </row>
    <row r="167" spans="1:29" ht="15" x14ac:dyDescent="0.2">
      <c r="A167" s="18"/>
      <c r="B167" s="103"/>
      <c r="C167" s="18"/>
      <c r="D167" s="18"/>
      <c r="E167" s="18"/>
      <c r="F167" s="18"/>
      <c r="G167" s="18"/>
      <c r="H167" s="18"/>
      <c r="I167" s="18"/>
      <c r="J167" s="9"/>
    </row>
    <row r="168" spans="1:29" ht="15" x14ac:dyDescent="0.2">
      <c r="A168" s="18"/>
      <c r="B168" s="103"/>
      <c r="C168" s="18"/>
      <c r="D168" s="18"/>
      <c r="E168" s="18"/>
      <c r="F168" s="18"/>
      <c r="G168" s="18"/>
      <c r="H168" s="18"/>
      <c r="I168" s="18"/>
      <c r="J168" s="9"/>
    </row>
    <row r="169" spans="1:29" ht="15" x14ac:dyDescent="0.2">
      <c r="A169" s="18"/>
      <c r="B169" s="103"/>
      <c r="C169" s="18"/>
      <c r="D169" s="18"/>
      <c r="E169" s="18"/>
      <c r="F169" s="18"/>
      <c r="G169" s="18"/>
      <c r="H169" s="18"/>
      <c r="I169" s="18"/>
      <c r="J169" s="9"/>
    </row>
    <row r="170" spans="1:29" ht="15" x14ac:dyDescent="0.2">
      <c r="A170" s="18"/>
      <c r="B170" s="103"/>
      <c r="C170" s="18"/>
      <c r="D170" s="18"/>
      <c r="E170" s="18"/>
      <c r="F170" s="18"/>
      <c r="G170" s="18"/>
      <c r="H170" s="18"/>
      <c r="I170" s="18"/>
      <c r="J170" s="9"/>
    </row>
    <row r="171" spans="1:29" ht="15" x14ac:dyDescent="0.2">
      <c r="A171" s="18"/>
      <c r="B171" s="103"/>
      <c r="C171" s="18"/>
      <c r="D171" s="18"/>
      <c r="E171" s="18"/>
      <c r="F171" s="18"/>
      <c r="G171" s="18"/>
      <c r="H171" s="18"/>
      <c r="I171" s="18"/>
      <c r="J171" s="9"/>
    </row>
    <row r="172" spans="1:29" ht="15" x14ac:dyDescent="0.2">
      <c r="A172" s="18"/>
      <c r="B172" s="103"/>
      <c r="C172" s="18"/>
      <c r="D172" s="18"/>
      <c r="E172" s="18"/>
      <c r="F172" s="18"/>
      <c r="G172" s="18"/>
      <c r="H172" s="18"/>
      <c r="I172" s="18"/>
      <c r="J172" s="9"/>
    </row>
    <row r="173" spans="1:29" ht="15" x14ac:dyDescent="0.2">
      <c r="A173" s="18"/>
      <c r="B173" s="103"/>
      <c r="C173" s="18"/>
      <c r="D173" s="18"/>
      <c r="E173" s="18"/>
      <c r="F173" s="18"/>
      <c r="G173" s="18"/>
      <c r="H173" s="18"/>
      <c r="I173" s="18"/>
      <c r="J173" s="9"/>
    </row>
    <row r="174" spans="1:29" ht="15" x14ac:dyDescent="0.2">
      <c r="A174" s="18"/>
      <c r="B174" s="103"/>
      <c r="C174" s="18"/>
      <c r="D174" s="18"/>
      <c r="E174" s="18"/>
      <c r="F174" s="18"/>
      <c r="G174" s="18"/>
      <c r="H174" s="18"/>
      <c r="I174" s="18"/>
      <c r="J174" s="9"/>
    </row>
    <row r="175" spans="1:29" ht="15" x14ac:dyDescent="0.2">
      <c r="A175" s="18"/>
      <c r="B175" s="103"/>
      <c r="C175" s="18"/>
      <c r="D175" s="18"/>
      <c r="E175" s="18"/>
      <c r="F175" s="18"/>
      <c r="G175" s="18"/>
      <c r="H175" s="18"/>
      <c r="I175" s="18"/>
      <c r="J175" s="9"/>
    </row>
    <row r="176" spans="1:29" ht="15" x14ac:dyDescent="0.2">
      <c r="A176" s="18"/>
      <c r="B176" s="103"/>
      <c r="C176" s="18"/>
      <c r="D176" s="18"/>
      <c r="E176" s="18"/>
      <c r="F176" s="18"/>
      <c r="G176" s="18"/>
      <c r="H176" s="18"/>
      <c r="I176" s="18"/>
      <c r="J176" s="9"/>
    </row>
    <row r="177" spans="1:10" ht="15" x14ac:dyDescent="0.2">
      <c r="A177" s="18"/>
      <c r="B177" s="103"/>
      <c r="C177" s="18"/>
      <c r="D177" s="18"/>
      <c r="E177" s="18"/>
      <c r="F177" s="18"/>
      <c r="G177" s="18"/>
      <c r="H177" s="18"/>
      <c r="I177" s="18"/>
      <c r="J177" s="9"/>
    </row>
    <row r="178" spans="1:10" ht="15" x14ac:dyDescent="0.2">
      <c r="A178" s="18"/>
      <c r="B178" s="103"/>
      <c r="C178" s="18"/>
      <c r="D178" s="18"/>
      <c r="E178" s="18"/>
      <c r="F178" s="18"/>
      <c r="G178" s="18"/>
      <c r="H178" s="18"/>
      <c r="I178" s="18"/>
      <c r="J178" s="9"/>
    </row>
    <row r="179" spans="1:10" ht="15" x14ac:dyDescent="0.2">
      <c r="A179" s="18"/>
      <c r="B179" s="103"/>
      <c r="C179" s="18"/>
      <c r="D179" s="18"/>
      <c r="E179" s="18"/>
      <c r="F179" s="18"/>
      <c r="G179" s="18"/>
      <c r="H179" s="18"/>
      <c r="I179" s="18"/>
      <c r="J179" s="9"/>
    </row>
    <row r="180" spans="1:10" ht="15" x14ac:dyDescent="0.2">
      <c r="A180" s="18"/>
      <c r="B180" s="103"/>
      <c r="C180" s="18"/>
      <c r="D180" s="18"/>
      <c r="E180" s="18"/>
      <c r="F180" s="18"/>
      <c r="G180" s="18"/>
      <c r="H180" s="18"/>
      <c r="I180" s="18"/>
      <c r="J180" s="9"/>
    </row>
    <row r="181" spans="1:10" ht="15" x14ac:dyDescent="0.2">
      <c r="A181" s="18"/>
      <c r="B181" s="103"/>
      <c r="C181" s="18"/>
      <c r="D181" s="18"/>
      <c r="E181" s="18"/>
      <c r="F181" s="18"/>
      <c r="G181" s="18"/>
      <c r="H181" s="18"/>
      <c r="I181" s="18"/>
      <c r="J181" s="9"/>
    </row>
    <row r="182" spans="1:10" ht="15" x14ac:dyDescent="0.2">
      <c r="A182" s="18"/>
      <c r="B182" s="103"/>
      <c r="C182" s="18"/>
      <c r="D182" s="18"/>
      <c r="E182" s="18"/>
      <c r="F182" s="18"/>
      <c r="G182" s="18"/>
      <c r="H182" s="18"/>
      <c r="I182" s="18"/>
      <c r="J182" s="9"/>
    </row>
  </sheetData>
  <mergeCells count="18">
    <mergeCell ref="A3:J3"/>
    <mergeCell ref="A4:J4"/>
    <mergeCell ref="A5:J5"/>
    <mergeCell ref="A68:J68"/>
    <mergeCell ref="A69:J69"/>
    <mergeCell ref="K3:AC3"/>
    <mergeCell ref="K4:AC4"/>
    <mergeCell ref="K5:AC5"/>
    <mergeCell ref="K68:AC68"/>
    <mergeCell ref="K69:AC69"/>
    <mergeCell ref="K111:AC111"/>
    <mergeCell ref="K112:AC112"/>
    <mergeCell ref="K110:AC110"/>
    <mergeCell ref="A70:J70"/>
    <mergeCell ref="A110:J110"/>
    <mergeCell ref="A111:J111"/>
    <mergeCell ref="A112:J112"/>
    <mergeCell ref="K70:AC70"/>
  </mergeCells>
  <phoneticPr fontId="4" type="noConversion"/>
  <printOptions horizontalCentered="1"/>
  <pageMargins left="0.5" right="0.5" top="1" bottom="1" header="0.5" footer="0.5"/>
  <pageSetup scale="60" fitToWidth="2" orientation="portrait" r:id="rId1"/>
  <headerFooter alignWithMargins="0"/>
  <rowBreaks count="2" manualBreakCount="2">
    <brk id="65" max="27" man="1"/>
    <brk id="107" max="27" man="1"/>
  </rowBreaks>
  <colBreaks count="1" manualBreakCount="1">
    <brk id="10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- Exhibit 1</vt:lpstr>
      <vt:lpstr>'Historical - Exhibit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laurieharris</cp:lastModifiedBy>
  <cp:lastPrinted>2016-07-06T20:11:38Z</cp:lastPrinted>
  <dcterms:created xsi:type="dcterms:W3CDTF">2005-09-19T14:11:29Z</dcterms:created>
  <dcterms:modified xsi:type="dcterms:W3CDTF">2016-07-07T22:07:06Z</dcterms:modified>
</cp:coreProperties>
</file>