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6docs\1605701\"/>
    </mc:Choice>
  </mc:AlternateContent>
  <bookViews>
    <workbookView xWindow="0" yWindow="0" windowWidth="21840" windowHeight="12120"/>
  </bookViews>
  <sheets>
    <sheet name="Sheet1" sheetId="2" r:id="rId1"/>
  </sheets>
  <externalReferences>
    <externalReference r:id="rId2"/>
    <externalReference r:id="rId3"/>
    <externalReference r:id="rId4"/>
  </externalReferences>
  <definedNames>
    <definedName name="_xlnm.Print_Area" localSheetId="0">Sheet1!$A$1:$D$43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1" i="2" l="1"/>
  <c r="C8" i="2" s="1"/>
  <c r="C10" i="2"/>
  <c r="C7" i="2" s="1"/>
  <c r="C9" i="2"/>
  <c r="C6" i="2"/>
  <c r="C5" i="2"/>
  <c r="C12" i="2" l="1"/>
  <c r="C13" i="2" s="1"/>
  <c r="A6" i="2"/>
  <c r="A7" i="2"/>
  <c r="A8" i="2"/>
  <c r="A9" i="2"/>
  <c r="A10" i="2"/>
  <c r="A11" i="2"/>
  <c r="A12" i="2"/>
  <c r="A14" i="2"/>
  <c r="A15" i="2" s="1"/>
  <c r="A16" i="2" s="1"/>
  <c r="A18" i="2" s="1"/>
  <c r="A19" i="2" s="1"/>
  <c r="A24" i="2" s="1"/>
  <c r="A25" i="2" s="1"/>
  <c r="A26" i="2" s="1"/>
  <c r="A31" i="2" s="1"/>
  <c r="A32" i="2" s="1"/>
  <c r="A33" i="2" s="1"/>
  <c r="A34" i="2" s="1"/>
  <c r="A35" i="2" s="1"/>
  <c r="A36" i="2" s="1"/>
  <c r="C15" i="2"/>
  <c r="C14" i="2"/>
  <c r="C36" i="2"/>
  <c r="C26" i="2"/>
  <c r="C16" i="2" l="1"/>
  <c r="C19" i="2" s="1"/>
</calcChain>
</file>

<file path=xl/sharedStrings.xml><?xml version="1.0" encoding="utf-8"?>
<sst xmlns="http://schemas.openxmlformats.org/spreadsheetml/2006/main" count="40" uniqueCount="33">
  <si>
    <t>Production</t>
  </si>
  <si>
    <t>Distribution</t>
  </si>
  <si>
    <t>Administrative &amp; General</t>
  </si>
  <si>
    <t>Energy Efficiency</t>
  </si>
  <si>
    <t>Bad Debt</t>
  </si>
  <si>
    <t>Customer Service/Information (Excl. EE)</t>
  </si>
  <si>
    <t>Customer Accounts  (Excl. Bad Debt)</t>
  </si>
  <si>
    <t>LESS Bad Debt</t>
  </si>
  <si>
    <t>LESS Energy Efficiency</t>
  </si>
  <si>
    <t>Year End Customers</t>
  </si>
  <si>
    <t>Questar Gas Company</t>
  </si>
  <si>
    <t>Questar Pipeline Company</t>
  </si>
  <si>
    <t>Wexpro</t>
  </si>
  <si>
    <t>Total O&amp;M and A&amp;G</t>
  </si>
  <si>
    <t>Production Expenses</t>
  </si>
  <si>
    <t>Natural Gas Storage, Terminaling and Processing Expenses</t>
  </si>
  <si>
    <t>Transmission Expenses</t>
  </si>
  <si>
    <t>Adjusted O&amp;M and A&amp;G</t>
  </si>
  <si>
    <t>Operating &amp; Maintenance Expense</t>
  </si>
  <si>
    <t>Administrative &amp; General Expense</t>
  </si>
  <si>
    <t>(A)</t>
  </si>
  <si>
    <t>(B)</t>
  </si>
  <si>
    <t>O&amp;M and A&amp;G/Customer (Line 11 divided by 12)</t>
  </si>
  <si>
    <t>Customer Service and Informational Expenses</t>
  </si>
  <si>
    <t>(Annual Results of Operations)</t>
  </si>
  <si>
    <t>(FERC Form 2 pages 320-325 )</t>
  </si>
  <si>
    <t>1/</t>
  </si>
  <si>
    <t>2/</t>
  </si>
  <si>
    <t>(Audited Financial Statements)</t>
  </si>
  <si>
    <t>12 Months Ended 2016 O&amp;M and A&amp;G per customer</t>
  </si>
  <si>
    <t>12 Months Ended 2016 O&amp;M and A&amp;G</t>
  </si>
  <si>
    <t>Does not include full allocation of costs from DRS</t>
  </si>
  <si>
    <t>QPC Ferc Form 2 numbers are not yet available. They will be provided as part of the next quarterly update.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</si>
</sst>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37" fontId="0" fillId="0" borderId="0" xfId="0" applyNumberFormat="1"/>
    <xf numFmtId="164" fontId="0" fillId="0" borderId="0" xfId="1" applyNumberFormat="1" applyFont="1"/>
    <xf numFmtId="0" fontId="2" fillId="0" borderId="0" xfId="0" applyFont="1"/>
    <xf numFmtId="164" fontId="0" fillId="0" borderId="0" xfId="1" applyNumberFormat="1" applyFont="1" applyBorder="1"/>
    <xf numFmtId="164" fontId="0" fillId="0" borderId="0" xfId="0" applyNumberFormat="1"/>
    <xf numFmtId="0" fontId="0" fillId="0" borderId="0" xfId="0" applyFont="1"/>
    <xf numFmtId="10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166" fontId="0" fillId="0" borderId="0" xfId="1" applyNumberFormat="1" applyFont="1"/>
    <xf numFmtId="42" fontId="0" fillId="0" borderId="1" xfId="3" applyNumberFormat="1" applyFont="1" applyBorder="1"/>
    <xf numFmtId="42" fontId="0" fillId="0" borderId="2" xfId="3" applyNumberFormat="1" applyFont="1" applyBorder="1"/>
    <xf numFmtId="0" fontId="0" fillId="0" borderId="0" xfId="0" applyFill="1" applyAlignment="1">
      <alignment horizontal="right"/>
    </xf>
    <xf numFmtId="44" fontId="0" fillId="0" borderId="0" xfId="3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165" fontId="2" fillId="0" borderId="2" xfId="0" applyNumberFormat="1" applyFont="1" applyFill="1" applyBorder="1"/>
    <xf numFmtId="16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ont="1" applyFill="1"/>
    <xf numFmtId="164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42" fontId="2" fillId="0" borderId="2" xfId="3" applyNumberFormat="1" applyFont="1" applyFill="1" applyBorder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6-12-31\ROO-12-31-2016\ROO-12-31-2016%20-%20Utah_Wy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RPTS\Dec2016\QGC\QGCPAGE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6-12-31\BOOKED%20REV%20Dec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ummaries"/>
      <sheetName val="Adjustments"/>
      <sheetName val="WY 2015 VS 2016 RESULTS"/>
      <sheetName val="UT 2015 VS 2016 RESULTS"/>
      <sheetName val="Report"/>
      <sheetName val="ROR-Model"/>
      <sheetName val="Taxes"/>
      <sheetName val="Rate Base"/>
      <sheetName val="WYO DEPR EXPENSE"/>
      <sheetName val="EXPENSES"/>
      <sheetName val="ENERGY EFFICIENCY SERVICES ADJ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REVENUE-RECONCILIATION"/>
      <sheetName val="Booked DEC 2016 Rev"/>
      <sheetName val="Other Rev"/>
      <sheetName val="Lab Adj"/>
      <sheetName val="Bad Debt"/>
      <sheetName val="Capital Str"/>
      <sheetName val="Utah Allocation"/>
      <sheetName val="ALLOCATIONS&amp;PRETAX"/>
      <sheetName val="print macro"/>
    </sheetNames>
    <sheetDataSet>
      <sheetData sheetId="0"/>
      <sheetData sheetId="1"/>
      <sheetData sheetId="2"/>
      <sheetData sheetId="3"/>
      <sheetData sheetId="4"/>
      <sheetData sheetId="5">
        <row r="27">
          <cell r="F27">
            <v>-950342.66000000015</v>
          </cell>
        </row>
        <row r="28">
          <cell r="F28">
            <v>58448083.220000006</v>
          </cell>
        </row>
        <row r="29">
          <cell r="F29">
            <v>23397570.260000002</v>
          </cell>
        </row>
        <row r="30">
          <cell r="F30">
            <v>28942427.959999997</v>
          </cell>
        </row>
        <row r="31">
          <cell r="F31">
            <v>47078874.780000001</v>
          </cell>
        </row>
      </sheetData>
      <sheetData sheetId="6">
        <row r="785">
          <cell r="F785">
            <v>851594.46000000008</v>
          </cell>
        </row>
        <row r="790">
          <cell r="F790">
            <v>260123.36000000002</v>
          </cell>
        </row>
        <row r="795">
          <cell r="F795">
            <v>1009833.4299999999</v>
          </cell>
        </row>
      </sheetData>
      <sheetData sheetId="7"/>
      <sheetData sheetId="8"/>
      <sheetData sheetId="9"/>
      <sheetData sheetId="10"/>
      <sheetData sheetId="11">
        <row r="14">
          <cell r="E14">
            <v>-23923725.879999999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E16">
            <v>144110958.34000003</v>
          </cell>
        </row>
        <row r="17">
          <cell r="E17">
            <v>12805655.220000001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DNG REVISED LAYOUT"/>
      <sheetName val="#OF CUSTOMERS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2">
          <cell r="AL102">
            <v>1007667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view="pageLayout" zoomScaleNormal="100" zoomScaleSheetLayoutView="115" workbookViewId="0">
      <selection activeCell="C42" sqref="C42"/>
    </sheetView>
  </sheetViews>
  <sheetFormatPr defaultRowHeight="15" x14ac:dyDescent="0.25"/>
  <cols>
    <col min="1" max="1" width="6.140625" style="8" customWidth="1"/>
    <col min="2" max="2" width="56.5703125" bestFit="1" customWidth="1"/>
    <col min="3" max="3" width="14.7109375" bestFit="1" customWidth="1"/>
    <col min="4" max="4" width="5.7109375" style="10" bestFit="1" customWidth="1"/>
    <col min="5" max="5" width="53.5703125" bestFit="1" customWidth="1"/>
    <col min="6" max="6" width="12.5703125" bestFit="1" customWidth="1"/>
  </cols>
  <sheetData>
    <row r="1" spans="1:4" ht="21" x14ac:dyDescent="0.35">
      <c r="B1" s="29" t="s">
        <v>10</v>
      </c>
      <c r="C1" s="29"/>
    </row>
    <row r="2" spans="1:4" ht="15.75" x14ac:dyDescent="0.25">
      <c r="B2" s="31" t="s">
        <v>29</v>
      </c>
      <c r="C2" s="31"/>
    </row>
    <row r="3" spans="1:4" ht="15.75" x14ac:dyDescent="0.25">
      <c r="B3" s="31" t="s">
        <v>24</v>
      </c>
      <c r="C3" s="31"/>
    </row>
    <row r="4" spans="1:4" x14ac:dyDescent="0.25">
      <c r="B4" s="9" t="s">
        <v>20</v>
      </c>
      <c r="C4" s="9" t="s">
        <v>21</v>
      </c>
    </row>
    <row r="5" spans="1:4" x14ac:dyDescent="0.25">
      <c r="A5" s="8">
        <v>1</v>
      </c>
      <c r="B5" t="s">
        <v>0</v>
      </c>
      <c r="C5" s="12">
        <f>[1]Report!$F$27</f>
        <v>-950342.66000000015</v>
      </c>
    </row>
    <row r="6" spans="1:4" x14ac:dyDescent="0.25">
      <c r="A6" s="8">
        <f>A5+1</f>
        <v>2</v>
      </c>
      <c r="B6" t="s">
        <v>1</v>
      </c>
      <c r="C6" s="2">
        <f>[1]Report!$F$28</f>
        <v>58448083.220000006</v>
      </c>
    </row>
    <row r="7" spans="1:4" x14ac:dyDescent="0.25">
      <c r="A7" s="8">
        <f t="shared" ref="A7:A12" si="0">A6+1</f>
        <v>3</v>
      </c>
      <c r="B7" t="s">
        <v>6</v>
      </c>
      <c r="C7" s="2">
        <f>[1]Report!$F$29-C10</f>
        <v>21276019.010000002</v>
      </c>
    </row>
    <row r="8" spans="1:4" x14ac:dyDescent="0.25">
      <c r="A8" s="8">
        <f t="shared" si="0"/>
        <v>4</v>
      </c>
      <c r="B8" t="s">
        <v>5</v>
      </c>
      <c r="C8" s="2">
        <f>[1]Report!$F$30-C11</f>
        <v>5018702.0799999982</v>
      </c>
    </row>
    <row r="9" spans="1:4" x14ac:dyDescent="0.25">
      <c r="A9" s="8">
        <f t="shared" si="0"/>
        <v>5</v>
      </c>
      <c r="B9" t="s">
        <v>2</v>
      </c>
      <c r="C9" s="11">
        <f>[1]Report!$F$31</f>
        <v>47078874.780000001</v>
      </c>
      <c r="D9" s="10" t="s">
        <v>26</v>
      </c>
    </row>
    <row r="10" spans="1:4" x14ac:dyDescent="0.25">
      <c r="A10" s="8">
        <f t="shared" si="0"/>
        <v>6</v>
      </c>
      <c r="B10" t="s">
        <v>4</v>
      </c>
      <c r="C10" s="2">
        <f>'[1]ROR-Model'!$F$785+'[1]ROR-Model'!$F$790+'[1]ROR-Model'!$F$795</f>
        <v>2121551.25</v>
      </c>
    </row>
    <row r="11" spans="1:4" x14ac:dyDescent="0.25">
      <c r="A11" s="8">
        <f t="shared" si="0"/>
        <v>7</v>
      </c>
      <c r="B11" t="s">
        <v>3</v>
      </c>
      <c r="C11" s="1">
        <f>-'[1]ENERGY EFFICIENCY SERVICES ADJ'!$E$14</f>
        <v>23923725.879999999</v>
      </c>
    </row>
    <row r="12" spans="1:4" x14ac:dyDescent="0.25">
      <c r="A12" s="8">
        <f t="shared" si="0"/>
        <v>8</v>
      </c>
      <c r="B12" s="3" t="s">
        <v>13</v>
      </c>
      <c r="C12" s="13">
        <f>SUM(C5:C11)</f>
        <v>156916613.56</v>
      </c>
    </row>
    <row r="13" spans="1:4" x14ac:dyDescent="0.25">
      <c r="B13" s="3"/>
      <c r="C13" s="4">
        <f>SUM([2]Sheet1!$E$16:$E$17)-C12</f>
        <v>0</v>
      </c>
    </row>
    <row r="14" spans="1:4" x14ac:dyDescent="0.25">
      <c r="A14" s="8">
        <f>A12+1</f>
        <v>9</v>
      </c>
      <c r="B14" s="6" t="s">
        <v>7</v>
      </c>
      <c r="C14" s="4">
        <f>-C10</f>
        <v>-2121551.25</v>
      </c>
    </row>
    <row r="15" spans="1:4" x14ac:dyDescent="0.25">
      <c r="A15" s="8">
        <f t="shared" ref="A15:A16" si="1">A14+1</f>
        <v>10</v>
      </c>
      <c r="B15" s="6" t="s">
        <v>8</v>
      </c>
      <c r="C15" s="1">
        <f>-C11</f>
        <v>-23923725.879999999</v>
      </c>
    </row>
    <row r="16" spans="1:4" ht="15.75" thickBot="1" x14ac:dyDescent="0.3">
      <c r="A16" s="8">
        <f t="shared" si="1"/>
        <v>11</v>
      </c>
      <c r="B16" s="6" t="s">
        <v>17</v>
      </c>
      <c r="C16" s="14">
        <f>C12+SUM(C14:C15)</f>
        <v>130871336.43000001</v>
      </c>
    </row>
    <row r="17" spans="1:4" ht="15.75" thickTop="1" x14ac:dyDescent="0.25">
      <c r="C17" s="7"/>
    </row>
    <row r="18" spans="1:4" x14ac:dyDescent="0.25">
      <c r="A18" s="8">
        <f>A16+1</f>
        <v>12</v>
      </c>
      <c r="B18" t="s">
        <v>9</v>
      </c>
      <c r="C18" s="2">
        <f>'[3]#OF CUSTOMERS'!$AL$102</f>
        <v>1007667</v>
      </c>
    </row>
    <row r="19" spans="1:4" x14ac:dyDescent="0.25">
      <c r="A19" s="8">
        <f t="shared" ref="A19" si="2">A18+1</f>
        <v>13</v>
      </c>
      <c r="B19" t="s">
        <v>22</v>
      </c>
      <c r="C19" s="16">
        <f>C16/C18</f>
        <v>129.87558035541505</v>
      </c>
    </row>
    <row r="20" spans="1:4" x14ac:dyDescent="0.25">
      <c r="C20" s="5"/>
    </row>
    <row r="21" spans="1:4" ht="21" x14ac:dyDescent="0.35">
      <c r="A21" s="17"/>
      <c r="B21" s="30" t="s">
        <v>12</v>
      </c>
      <c r="C21" s="30"/>
    </row>
    <row r="22" spans="1:4" ht="15.75" x14ac:dyDescent="0.25">
      <c r="A22" s="17"/>
      <c r="B22" s="32" t="s">
        <v>30</v>
      </c>
      <c r="C22" s="32"/>
    </row>
    <row r="23" spans="1:4" ht="15.75" x14ac:dyDescent="0.25">
      <c r="A23" s="17"/>
      <c r="B23" s="32" t="s">
        <v>28</v>
      </c>
      <c r="C23" s="32"/>
    </row>
    <row r="24" spans="1:4" x14ac:dyDescent="0.25">
      <c r="A24" s="17">
        <f>A19+1</f>
        <v>14</v>
      </c>
      <c r="B24" s="10" t="s">
        <v>18</v>
      </c>
      <c r="C24" s="11">
        <v>23410413</v>
      </c>
    </row>
    <row r="25" spans="1:4" x14ac:dyDescent="0.25">
      <c r="A25" s="17">
        <f t="shared" ref="A25:A26" si="3">A24+1</f>
        <v>15</v>
      </c>
      <c r="B25" s="18" t="s">
        <v>19</v>
      </c>
      <c r="C25" s="11">
        <v>25927681</v>
      </c>
      <c r="D25" s="10" t="s">
        <v>26</v>
      </c>
    </row>
    <row r="26" spans="1:4" ht="15.75" thickBot="1" x14ac:dyDescent="0.3">
      <c r="A26" s="17">
        <f t="shared" si="3"/>
        <v>16</v>
      </c>
      <c r="B26" s="19" t="s">
        <v>13</v>
      </c>
      <c r="C26" s="20">
        <f>SUM(C24:C25)</f>
        <v>49338094</v>
      </c>
    </row>
    <row r="27" spans="1:4" ht="15.75" thickTop="1" x14ac:dyDescent="0.25">
      <c r="A27" s="17"/>
      <c r="B27" s="10"/>
      <c r="C27" s="10"/>
      <c r="D27" s="21"/>
    </row>
    <row r="28" spans="1:4" ht="21" x14ac:dyDescent="0.35">
      <c r="A28" s="17"/>
      <c r="B28" s="30" t="s">
        <v>11</v>
      </c>
      <c r="C28" s="30"/>
    </row>
    <row r="29" spans="1:4" ht="15.75" x14ac:dyDescent="0.25">
      <c r="A29" s="17"/>
      <c r="B29" s="32" t="s">
        <v>30</v>
      </c>
      <c r="C29" s="32"/>
    </row>
    <row r="30" spans="1:4" ht="15.75" x14ac:dyDescent="0.25">
      <c r="A30" s="17"/>
      <c r="B30" s="32" t="s">
        <v>25</v>
      </c>
      <c r="C30" s="32"/>
    </row>
    <row r="31" spans="1:4" x14ac:dyDescent="0.25">
      <c r="A31" s="17">
        <f>A26+1</f>
        <v>17</v>
      </c>
      <c r="B31" s="23" t="s">
        <v>14</v>
      </c>
      <c r="C31" s="24"/>
    </row>
    <row r="32" spans="1:4" x14ac:dyDescent="0.25">
      <c r="A32" s="17">
        <f>A31+1</f>
        <v>18</v>
      </c>
      <c r="B32" s="25" t="s">
        <v>15</v>
      </c>
      <c r="C32" s="11"/>
    </row>
    <row r="33" spans="1:4" x14ac:dyDescent="0.25">
      <c r="A33" s="17">
        <f t="shared" ref="A33:A35" si="4">A32+1</f>
        <v>19</v>
      </c>
      <c r="B33" s="25" t="s">
        <v>16</v>
      </c>
      <c r="C33" s="11"/>
    </row>
    <row r="34" spans="1:4" x14ac:dyDescent="0.25">
      <c r="A34" s="17">
        <f t="shared" si="4"/>
        <v>20</v>
      </c>
      <c r="B34" s="23" t="s">
        <v>23</v>
      </c>
      <c r="C34" s="11"/>
    </row>
    <row r="35" spans="1:4" x14ac:dyDescent="0.25">
      <c r="A35" s="17">
        <f t="shared" si="4"/>
        <v>21</v>
      </c>
      <c r="B35" s="18" t="s">
        <v>19</v>
      </c>
      <c r="C35" s="21"/>
    </row>
    <row r="36" spans="1:4" ht="15.75" thickBot="1" x14ac:dyDescent="0.3">
      <c r="A36" s="17">
        <f>A35+1</f>
        <v>22</v>
      </c>
      <c r="B36" s="26" t="s">
        <v>13</v>
      </c>
      <c r="C36" s="27">
        <f>SUM(C31:C35)</f>
        <v>0</v>
      </c>
      <c r="D36" s="10" t="s">
        <v>27</v>
      </c>
    </row>
    <row r="37" spans="1:4" ht="15.75" thickTop="1" x14ac:dyDescent="0.25"/>
    <row r="38" spans="1:4" x14ac:dyDescent="0.25">
      <c r="A38" s="22" t="s">
        <v>26</v>
      </c>
      <c r="B38" t="s">
        <v>31</v>
      </c>
    </row>
    <row r="39" spans="1:4" x14ac:dyDescent="0.25">
      <c r="A39" s="15" t="s">
        <v>27</v>
      </c>
      <c r="B39" s="28" t="s">
        <v>32</v>
      </c>
      <c r="C39" s="28"/>
      <c r="D39" s="28"/>
    </row>
    <row r="40" spans="1:4" x14ac:dyDescent="0.25">
      <c r="A40" s="15"/>
      <c r="B40" s="28"/>
      <c r="C40" s="28"/>
      <c r="D40" s="28"/>
    </row>
    <row r="41" spans="1:4" x14ac:dyDescent="0.25">
      <c r="A41" s="15"/>
    </row>
    <row r="42" spans="1:4" x14ac:dyDescent="0.25">
      <c r="A42" s="15"/>
    </row>
    <row r="43" spans="1:4" x14ac:dyDescent="0.25">
      <c r="A43" s="15"/>
    </row>
  </sheetData>
  <mergeCells count="10">
    <mergeCell ref="B39:D40"/>
    <mergeCell ref="B1:C1"/>
    <mergeCell ref="B21:C21"/>
    <mergeCell ref="B2:C2"/>
    <mergeCell ref="B22:C22"/>
    <mergeCell ref="B30:C30"/>
    <mergeCell ref="B23:C23"/>
    <mergeCell ref="B3:C3"/>
    <mergeCell ref="B28:C28"/>
    <mergeCell ref="B29:C29"/>
  </mergeCells>
  <printOptions horizontalCentered="1"/>
  <pageMargins left="0.25" right="0.76312500000000005" top="1.25" bottom="0.75" header="0.3" footer="0.3"/>
  <pageSetup orientation="portrait" r:id="rId1"/>
  <headerFooter>
    <oddHeader>&amp;RQuestar Gas Company
Docket No. 16-057-01
1st Qtr. 2017 Integration Progress Report
QGC Exhibit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Stephenson</dc:creator>
  <cp:lastModifiedBy>Melissa Paschal</cp:lastModifiedBy>
  <cp:lastPrinted>2017-04-17T19:21:59Z</cp:lastPrinted>
  <dcterms:created xsi:type="dcterms:W3CDTF">2016-07-11T16:14:26Z</dcterms:created>
  <dcterms:modified xsi:type="dcterms:W3CDTF">2017-04-18T17:30:29Z</dcterms:modified>
</cp:coreProperties>
</file>