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7docs\1705705\"/>
    </mc:Choice>
  </mc:AlternateContent>
  <bookViews>
    <workbookView xWindow="0" yWindow="0" windowWidth="21570" windowHeight="9495" activeTab="2"/>
  </bookViews>
  <sheets>
    <sheet name="2016" sheetId="1" r:id="rId1"/>
    <sheet name="2017" sheetId="2" r:id="rId2"/>
    <sheet name="Life to Date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38" i="3" l="1"/>
  <c r="A39" i="3" s="1"/>
  <c r="A40" i="3" s="1"/>
  <c r="A41" i="3" s="1"/>
  <c r="A38" i="1"/>
  <c r="A39" i="1" s="1"/>
  <c r="A37" i="1"/>
  <c r="A36" i="1"/>
  <c r="K24" i="2" l="1"/>
  <c r="G26" i="3"/>
  <c r="H26" i="3"/>
  <c r="I26" i="3"/>
  <c r="F26" i="3"/>
  <c r="G24" i="3"/>
  <c r="H24" i="3"/>
  <c r="I24" i="3"/>
  <c r="J24" i="3"/>
  <c r="G25" i="3"/>
  <c r="H25" i="3"/>
  <c r="I25" i="3"/>
  <c r="F25" i="3"/>
  <c r="F24" i="3"/>
  <c r="G32" i="3"/>
  <c r="H32" i="3"/>
  <c r="I32" i="3"/>
  <c r="J32" i="3"/>
  <c r="F32" i="3"/>
  <c r="H31" i="3"/>
  <c r="J31" i="3"/>
  <c r="F31" i="3"/>
  <c r="G30" i="3"/>
  <c r="I30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G15" i="3"/>
  <c r="H15" i="3"/>
  <c r="I15" i="3"/>
  <c r="J15" i="3"/>
  <c r="G16" i="3"/>
  <c r="H16" i="3"/>
  <c r="I16" i="3"/>
  <c r="J16" i="3"/>
  <c r="G17" i="3"/>
  <c r="H17" i="3"/>
  <c r="I17" i="3"/>
  <c r="G18" i="3"/>
  <c r="H18" i="3"/>
  <c r="I18" i="3"/>
  <c r="J18" i="3"/>
  <c r="G19" i="3"/>
  <c r="H19" i="3"/>
  <c r="I19" i="3"/>
  <c r="J19" i="3"/>
  <c r="G20" i="3"/>
  <c r="H20" i="3"/>
  <c r="I20" i="3"/>
  <c r="J20" i="3"/>
  <c r="G21" i="3"/>
  <c r="H21" i="3"/>
  <c r="I21" i="3"/>
  <c r="J21" i="3"/>
  <c r="G22" i="3"/>
  <c r="H22" i="3"/>
  <c r="I22" i="3"/>
  <c r="J22" i="3"/>
  <c r="I23" i="3"/>
  <c r="F12" i="3"/>
  <c r="F13" i="3"/>
  <c r="F14" i="3"/>
  <c r="F15" i="3"/>
  <c r="F16" i="3"/>
  <c r="F17" i="3"/>
  <c r="F18" i="3"/>
  <c r="F19" i="3"/>
  <c r="F20" i="3"/>
  <c r="F21" i="3"/>
  <c r="F22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30" i="3" l="1"/>
  <c r="A31" i="3" s="1"/>
  <c r="A32" i="3" s="1"/>
  <c r="A33" i="3" s="1"/>
  <c r="A35" i="3" s="1"/>
  <c r="A26" i="3"/>
  <c r="A27" i="3" s="1"/>
  <c r="K24" i="3"/>
  <c r="K21" i="3"/>
  <c r="K13" i="3"/>
  <c r="K12" i="3"/>
  <c r="K16" i="3"/>
  <c r="K19" i="3"/>
  <c r="K18" i="3"/>
  <c r="I27" i="3"/>
  <c r="K32" i="3"/>
  <c r="K15" i="3"/>
  <c r="K22" i="3"/>
  <c r="K14" i="3"/>
  <c r="K20" i="3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K32" i="2"/>
  <c r="I31" i="2"/>
  <c r="G31" i="2"/>
  <c r="J30" i="2"/>
  <c r="H30" i="2"/>
  <c r="F30" i="2"/>
  <c r="I27" i="2"/>
  <c r="J26" i="2"/>
  <c r="J25" i="2"/>
  <c r="J23" i="2"/>
  <c r="J23" i="3" s="1"/>
  <c r="H23" i="2"/>
  <c r="H23" i="3" s="1"/>
  <c r="H27" i="3" s="1"/>
  <c r="G23" i="2"/>
  <c r="G23" i="3" s="1"/>
  <c r="F23" i="2"/>
  <c r="F23" i="3" s="1"/>
  <c r="K22" i="2"/>
  <c r="K21" i="2"/>
  <c r="K20" i="2"/>
  <c r="K19" i="2"/>
  <c r="K18" i="2"/>
  <c r="J17" i="2"/>
  <c r="K16" i="2"/>
  <c r="K15" i="2"/>
  <c r="K14" i="2"/>
  <c r="K13" i="2"/>
  <c r="K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30" i="2" s="1"/>
  <c r="A31" i="2" s="1"/>
  <c r="A32" i="2" s="1"/>
  <c r="A33" i="2" s="1"/>
  <c r="A35" i="2" s="1"/>
  <c r="F11" i="2"/>
  <c r="J30" i="1"/>
  <c r="I30" i="1"/>
  <c r="H30" i="1"/>
  <c r="F30" i="1"/>
  <c r="G29" i="1"/>
  <c r="K29" i="1" s="1"/>
  <c r="K28" i="1"/>
  <c r="I25" i="1"/>
  <c r="H25" i="1"/>
  <c r="F25" i="1"/>
  <c r="K24" i="1"/>
  <c r="K23" i="1"/>
  <c r="K22" i="1"/>
  <c r="K21" i="1"/>
  <c r="K20" i="1"/>
  <c r="K19" i="1"/>
  <c r="K18" i="1"/>
  <c r="J17" i="1"/>
  <c r="J25" i="1" s="1"/>
  <c r="J32" i="1" s="1"/>
  <c r="K16" i="1"/>
  <c r="K15" i="1"/>
  <c r="K14" i="1"/>
  <c r="K13" i="1"/>
  <c r="K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G11" i="1"/>
  <c r="G25" i="1" s="1"/>
  <c r="A24" i="1" l="1"/>
  <c r="A25" i="1" s="1"/>
  <c r="A28" i="1" s="1"/>
  <c r="A29" i="1" s="1"/>
  <c r="A30" i="1" s="1"/>
  <c r="A32" i="1" s="1"/>
  <c r="I32" i="1"/>
  <c r="H32" i="1"/>
  <c r="G31" i="3"/>
  <c r="K26" i="2"/>
  <c r="J26" i="3"/>
  <c r="K26" i="3" s="1"/>
  <c r="H27" i="2"/>
  <c r="I35" i="2"/>
  <c r="K17" i="2"/>
  <c r="J17" i="3"/>
  <c r="G30" i="1"/>
  <c r="G32" i="1" s="1"/>
  <c r="K25" i="2"/>
  <c r="J25" i="3"/>
  <c r="K25" i="3" s="1"/>
  <c r="I33" i="2"/>
  <c r="I31" i="3"/>
  <c r="I33" i="3" s="1"/>
  <c r="I35" i="3" s="1"/>
  <c r="K11" i="1"/>
  <c r="G11" i="3"/>
  <c r="G27" i="3" s="1"/>
  <c r="F32" i="1"/>
  <c r="G33" i="2"/>
  <c r="K23" i="3"/>
  <c r="J33" i="2"/>
  <c r="J30" i="3"/>
  <c r="J33" i="3" s="1"/>
  <c r="K30" i="1"/>
  <c r="H33" i="2"/>
  <c r="H30" i="3"/>
  <c r="H33" i="3" s="1"/>
  <c r="H35" i="3" s="1"/>
  <c r="F33" i="2"/>
  <c r="F30" i="3"/>
  <c r="K23" i="2"/>
  <c r="F27" i="2"/>
  <c r="F11" i="3"/>
  <c r="G27" i="2"/>
  <c r="G35" i="2" s="1"/>
  <c r="K30" i="2"/>
  <c r="K33" i="2" s="1"/>
  <c r="K11" i="2"/>
  <c r="J27" i="2"/>
  <c r="K31" i="2"/>
  <c r="K17" i="1"/>
  <c r="F35" i="2" l="1"/>
  <c r="H35" i="2"/>
  <c r="K31" i="3"/>
  <c r="G33" i="3"/>
  <c r="G35" i="3" s="1"/>
  <c r="K25" i="1"/>
  <c r="K32" i="1" s="1"/>
  <c r="J35" i="2"/>
  <c r="K27" i="2"/>
  <c r="K35" i="2" s="1"/>
  <c r="J27" i="3"/>
  <c r="J35" i="3" s="1"/>
  <c r="K17" i="3"/>
  <c r="F33" i="3"/>
  <c r="K30" i="3"/>
  <c r="K33" i="3" s="1"/>
  <c r="K11" i="3"/>
  <c r="F27" i="3"/>
  <c r="K27" i="3" l="1"/>
  <c r="K35" i="3" s="1"/>
  <c r="F35" i="3"/>
</calcChain>
</file>

<file path=xl/sharedStrings.xml><?xml version="1.0" encoding="utf-8"?>
<sst xmlns="http://schemas.openxmlformats.org/spreadsheetml/2006/main" count="167" uniqueCount="55">
  <si>
    <t>Dominion Questar</t>
  </si>
  <si>
    <t>Merger Costs</t>
  </si>
  <si>
    <t>Through December 2016</t>
  </si>
  <si>
    <t>A</t>
  </si>
  <si>
    <t>B</t>
  </si>
  <si>
    <t>C</t>
  </si>
  <si>
    <t>D</t>
  </si>
  <si>
    <t>E</t>
  </si>
  <si>
    <t>F</t>
  </si>
  <si>
    <t>Questar</t>
  </si>
  <si>
    <t>Pipeline</t>
  </si>
  <si>
    <t>Gas</t>
  </si>
  <si>
    <t>Wexpro</t>
  </si>
  <si>
    <t>Fueling</t>
  </si>
  <si>
    <t>Corporation</t>
  </si>
  <si>
    <t>Total</t>
  </si>
  <si>
    <t>Transaction Costs - GL Account 930205</t>
  </si>
  <si>
    <t>Severance</t>
  </si>
  <si>
    <t>1/</t>
  </si>
  <si>
    <t>Mark-to-market of performance shares and deferred compensation</t>
  </si>
  <si>
    <t>Restricted stock units settlement</t>
  </si>
  <si>
    <t>Peformance share settlement</t>
  </si>
  <si>
    <t>Peformance share - additional expense</t>
  </si>
  <si>
    <t>Wexpro software relicensing charges</t>
  </si>
  <si>
    <t>Legal</t>
  </si>
  <si>
    <t>Financial advisor</t>
  </si>
  <si>
    <t>Fees for special proxy statement</t>
  </si>
  <si>
    <t>Financing fees Questar Corporation $250 million notes</t>
  </si>
  <si>
    <t>Unamortized debt costs</t>
  </si>
  <si>
    <t>Debt issuance revolver fees</t>
  </si>
  <si>
    <t>Curtailment of Supplemental Executive Retirement Plan</t>
  </si>
  <si>
    <t>Other transaction costs</t>
  </si>
  <si>
    <t>Total Transaction Costs</t>
  </si>
  <si>
    <t>Transition Costs - GL Account 930205</t>
  </si>
  <si>
    <t>Retention</t>
  </si>
  <si>
    <t>Voluntary severance program</t>
  </si>
  <si>
    <t>Total Transition Costs</t>
  </si>
  <si>
    <t xml:space="preserve">Total </t>
  </si>
  <si>
    <t>1/  Costs include directly assignable costs and allocated corporate costs.</t>
  </si>
  <si>
    <t xml:space="preserve">Dominion Energy </t>
  </si>
  <si>
    <t>YTD December 31, 2017</t>
  </si>
  <si>
    <t>Dominion Energy</t>
  </si>
  <si>
    <t>Questar Pipeline</t>
  </si>
  <si>
    <t>Other</t>
  </si>
  <si>
    <t>Consolidated</t>
  </si>
  <si>
    <t>(Non DM)</t>
  </si>
  <si>
    <t>Curtailment of Pension/Medical/Life Plans</t>
  </si>
  <si>
    <t>Insurance proceeds</t>
  </si>
  <si>
    <t>Involuntary severance program</t>
  </si>
  <si>
    <t>Total Transition Costs for 2016 and 2017</t>
  </si>
  <si>
    <t>Allocated Costs</t>
  </si>
  <si>
    <t>LTD December 31, 2017</t>
  </si>
  <si>
    <t>Merger and restructuring</t>
  </si>
  <si>
    <t>Share-based compensation</t>
  </si>
  <si>
    <t>Severance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</si>
</sst>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37" fontId="0" fillId="0" borderId="0" xfId="0" applyNumberFormat="1"/>
    <xf numFmtId="37" fontId="1" fillId="0" borderId="0" xfId="0" applyNumberFormat="1" applyFont="1"/>
    <xf numFmtId="37" fontId="1" fillId="0" borderId="0" xfId="0" applyNumberFormat="1" applyFont="1" applyAlignment="1">
      <alignment horizontal="center"/>
    </xf>
    <xf numFmtId="37" fontId="0" fillId="0" borderId="0" xfId="0" applyNumberFormat="1" applyAlignment="1">
      <alignment horizontal="center"/>
    </xf>
    <xf numFmtId="37" fontId="0" fillId="0" borderId="1" xfId="0" applyNumberFormat="1" applyBorder="1" applyAlignment="1">
      <alignment horizontal="center"/>
    </xf>
    <xf numFmtId="37" fontId="0" fillId="0" borderId="1" xfId="0" applyNumberFormat="1" applyBorder="1"/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5" fontId="0" fillId="0" borderId="0" xfId="0" applyNumberFormat="1"/>
    <xf numFmtId="37" fontId="0" fillId="0" borderId="0" xfId="0" quotePrefix="1" applyNumberFormat="1"/>
    <xf numFmtId="37" fontId="0" fillId="0" borderId="2" xfId="0" applyNumberFormat="1" applyBorder="1"/>
    <xf numFmtId="5" fontId="0" fillId="0" borderId="3" xfId="0" applyNumberFormat="1" applyBorder="1"/>
    <xf numFmtId="5" fontId="0" fillId="0" borderId="0" xfId="0" applyNumberFormat="1" applyBorder="1"/>
    <xf numFmtId="37" fontId="2" fillId="0" borderId="0" xfId="0" applyNumberFormat="1" applyFont="1"/>
    <xf numFmtId="37" fontId="1" fillId="0" borderId="0" xfId="0" applyNumberFormat="1" applyFont="1" applyFill="1" applyAlignment="1">
      <alignment horizontal="center"/>
    </xf>
    <xf numFmtId="37" fontId="0" fillId="0" borderId="0" xfId="0" applyNumberFormat="1" applyFont="1" applyAlignment="1">
      <alignment horizontal="center"/>
    </xf>
    <xf numFmtId="37" fontId="0" fillId="0" borderId="0" xfId="0" applyNumberFormat="1" applyFill="1" applyAlignment="1">
      <alignment horizontal="center"/>
    </xf>
    <xf numFmtId="37" fontId="0" fillId="0" borderId="0" xfId="0" applyNumberFormat="1" applyFill="1" applyBorder="1" applyAlignment="1">
      <alignment horizontal="center"/>
    </xf>
    <xf numFmtId="37" fontId="0" fillId="0" borderId="1" xfId="0" applyNumberFormat="1" applyFill="1" applyBorder="1" applyAlignment="1">
      <alignment horizontal="center"/>
    </xf>
    <xf numFmtId="37" fontId="0" fillId="0" borderId="0" xfId="0" applyNumberFormat="1" applyFill="1" applyBorder="1"/>
    <xf numFmtId="5" fontId="0" fillId="0" borderId="0" xfId="0" applyNumberFormat="1" applyFill="1"/>
    <xf numFmtId="37" fontId="0" fillId="0" borderId="0" xfId="0" applyNumberFormat="1" applyFill="1"/>
    <xf numFmtId="37" fontId="0" fillId="0" borderId="0" xfId="0" quotePrefix="1" applyNumberFormat="1" applyFill="1"/>
    <xf numFmtId="37" fontId="0" fillId="0" borderId="1" xfId="0" applyNumberFormat="1" applyFill="1" applyBorder="1"/>
    <xf numFmtId="37" fontId="0" fillId="0" borderId="4" xfId="0" applyNumberFormat="1" applyFill="1" applyBorder="1"/>
    <xf numFmtId="37" fontId="0" fillId="0" borderId="2" xfId="0" applyNumberFormat="1" applyFill="1" applyBorder="1"/>
    <xf numFmtId="5" fontId="0" fillId="0" borderId="3" xfId="0" applyNumberFormat="1" applyFill="1" applyBorder="1"/>
    <xf numFmtId="39" fontId="0" fillId="0" borderId="0" xfId="0" applyNumberFormat="1"/>
    <xf numFmtId="37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184150</xdr:colOff>
      <xdr:row>31</xdr:row>
      <xdr:rowOff>161925</xdr:rowOff>
    </xdr:from>
    <xdr:ext cx="838200" cy="2314578"/>
    <xdr:sp macro="" textlink="">
      <xdr:nvSpPr>
        <xdr:cNvPr id="2" name="TextBox 1"/>
        <xdr:cNvSpPr txBox="1"/>
      </xdr:nvSpPr>
      <xdr:spPr>
        <a:xfrm rot="5400000">
          <a:off x="10342561" y="6834189"/>
          <a:ext cx="2314578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>
            <a:lnSpc>
              <a:spcPts val="1000"/>
            </a:lnSpc>
          </a:pPr>
          <a:r>
            <a:rPr lang="en-US" sz="1100"/>
            <a:t>Dominion</a:t>
          </a:r>
          <a:r>
            <a:rPr lang="en-US" sz="1100" baseline="0"/>
            <a:t> Energy Utah</a:t>
          </a:r>
          <a:r>
            <a:rPr lang="en-US" sz="1100"/>
            <a:t> </a:t>
          </a:r>
        </a:p>
        <a:p>
          <a:pPr algn="r">
            <a:lnSpc>
              <a:spcPts val="1000"/>
            </a:lnSpc>
          </a:pPr>
          <a:r>
            <a:rPr lang="en-US" sz="1100"/>
            <a:t>Docket No. 16-057-01</a:t>
          </a:r>
        </a:p>
        <a:p>
          <a:pPr algn="r">
            <a:lnSpc>
              <a:spcPts val="1000"/>
            </a:lnSpc>
          </a:pPr>
          <a:r>
            <a:rPr lang="en-US" sz="1100" baseline="0"/>
            <a:t>4th Qtr.  </a:t>
          </a:r>
          <a:r>
            <a:rPr lang="en-US" sz="1100"/>
            <a:t>Integration Progress Report</a:t>
          </a:r>
        </a:p>
        <a:p>
          <a:pPr algn="r">
            <a:lnSpc>
              <a:spcPts val="1100"/>
            </a:lnSpc>
          </a:pPr>
          <a:r>
            <a:rPr lang="en-US" sz="1100" baseline="0"/>
            <a:t>DEU Exhibit 27</a:t>
          </a:r>
        </a:p>
        <a:p>
          <a:pPr algn="r">
            <a:lnSpc>
              <a:spcPts val="1100"/>
            </a:lnSpc>
          </a:pPr>
          <a:r>
            <a:rPr lang="en-US" sz="1100" baseline="0"/>
            <a:t>Page 1 of 2</a:t>
          </a:r>
          <a:endParaRPr lang="en-US" sz="1100"/>
        </a:p>
        <a:p>
          <a:pPr algn="r">
            <a:lnSpc>
              <a:spcPts val="700"/>
            </a:lnSpc>
          </a:pPr>
          <a:endParaRPr lang="en-US" sz="9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250825</xdr:colOff>
      <xdr:row>35</xdr:row>
      <xdr:rowOff>0</xdr:rowOff>
    </xdr:from>
    <xdr:ext cx="838200" cy="2314578"/>
    <xdr:sp macro="" textlink="">
      <xdr:nvSpPr>
        <xdr:cNvPr id="2" name="TextBox 1"/>
        <xdr:cNvSpPr txBox="1"/>
      </xdr:nvSpPr>
      <xdr:spPr>
        <a:xfrm rot="5400000">
          <a:off x="10409236" y="7443789"/>
          <a:ext cx="2314578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>
            <a:lnSpc>
              <a:spcPts val="1000"/>
            </a:lnSpc>
          </a:pPr>
          <a:r>
            <a:rPr lang="en-US" sz="1100"/>
            <a:t>Dominion</a:t>
          </a:r>
          <a:r>
            <a:rPr lang="en-US" sz="1100" baseline="0"/>
            <a:t> Energy Utah</a:t>
          </a:r>
          <a:r>
            <a:rPr lang="en-US" sz="1100"/>
            <a:t> </a:t>
          </a:r>
        </a:p>
        <a:p>
          <a:pPr algn="r">
            <a:lnSpc>
              <a:spcPts val="1000"/>
            </a:lnSpc>
          </a:pPr>
          <a:r>
            <a:rPr lang="en-US" sz="1100"/>
            <a:t>Docket No. 16-057-01</a:t>
          </a:r>
        </a:p>
        <a:p>
          <a:pPr algn="r">
            <a:lnSpc>
              <a:spcPts val="1000"/>
            </a:lnSpc>
          </a:pPr>
          <a:r>
            <a:rPr lang="en-US" sz="1100" baseline="0"/>
            <a:t>4th Qtr.  </a:t>
          </a:r>
          <a:r>
            <a:rPr lang="en-US" sz="1100"/>
            <a:t>Integration Progress Report</a:t>
          </a:r>
        </a:p>
        <a:p>
          <a:pPr algn="r">
            <a:lnSpc>
              <a:spcPts val="1100"/>
            </a:lnSpc>
          </a:pPr>
          <a:r>
            <a:rPr lang="en-US" sz="1100" baseline="0"/>
            <a:t>DEU Exhibit 27</a:t>
          </a:r>
        </a:p>
        <a:p>
          <a:pPr algn="r">
            <a:lnSpc>
              <a:spcPts val="1100"/>
            </a:lnSpc>
          </a:pPr>
          <a:r>
            <a:rPr lang="en-US" sz="1100" baseline="0"/>
            <a:t>Page 2 of 2</a:t>
          </a:r>
          <a:endParaRPr lang="en-US" sz="1100"/>
        </a:p>
        <a:p>
          <a:pPr algn="r">
            <a:lnSpc>
              <a:spcPts val="700"/>
            </a:lnSpc>
          </a:pPr>
          <a:endParaRPr lang="en-US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Other\Dominion%20Questar%20Merger\Compliance%20Reports\Integration%20Progress%20Report\Utah\4th%20Quarter%202017\16-057-01%20DEU%20Exhibit%2019%20-%20transaction%20transition%20cost%20(DEC%2017%20BACKUP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LTD"/>
      <sheetName val="QPC"/>
    </sheetNames>
    <sheetDataSet>
      <sheetData sheetId="0">
        <row r="35">
          <cell r="K35">
            <v>39990438.240000002</v>
          </cell>
        </row>
      </sheetData>
      <sheetData sheetId="1" refreshError="1"/>
      <sheetData sheetId="2">
        <row r="6">
          <cell r="H6">
            <v>3885386</v>
          </cell>
        </row>
        <row r="7">
          <cell r="H7">
            <v>152538</v>
          </cell>
        </row>
        <row r="8">
          <cell r="H8">
            <v>2308760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19" zoomScaleNormal="100" workbookViewId="0">
      <selection activeCell="C51" sqref="C51"/>
    </sheetView>
  </sheetViews>
  <sheetFormatPr defaultColWidth="12.7109375" defaultRowHeight="15" x14ac:dyDescent="0.25"/>
  <cols>
    <col min="1" max="1" width="14.140625" style="1" customWidth="1"/>
    <col min="2" max="2" width="24.7109375" style="1" customWidth="1"/>
    <col min="3" max="11" width="12.7109375" style="1"/>
    <col min="12" max="12" width="4.42578125" style="1" customWidth="1"/>
    <col min="13" max="256" width="12.7109375" style="1"/>
    <col min="257" max="257" width="14.140625" style="1" customWidth="1"/>
    <col min="258" max="258" width="24.7109375" style="1" customWidth="1"/>
    <col min="259" max="267" width="12.7109375" style="1"/>
    <col min="268" max="268" width="4.42578125" style="1" customWidth="1"/>
    <col min="269" max="512" width="12.7109375" style="1"/>
    <col min="513" max="513" width="14.140625" style="1" customWidth="1"/>
    <col min="514" max="514" width="24.7109375" style="1" customWidth="1"/>
    <col min="515" max="523" width="12.7109375" style="1"/>
    <col min="524" max="524" width="4.42578125" style="1" customWidth="1"/>
    <col min="525" max="768" width="12.7109375" style="1"/>
    <col min="769" max="769" width="14.140625" style="1" customWidth="1"/>
    <col min="770" max="770" width="24.7109375" style="1" customWidth="1"/>
    <col min="771" max="779" width="12.7109375" style="1"/>
    <col min="780" max="780" width="4.42578125" style="1" customWidth="1"/>
    <col min="781" max="1024" width="12.7109375" style="1"/>
    <col min="1025" max="1025" width="14.140625" style="1" customWidth="1"/>
    <col min="1026" max="1026" width="24.7109375" style="1" customWidth="1"/>
    <col min="1027" max="1035" width="12.7109375" style="1"/>
    <col min="1036" max="1036" width="4.42578125" style="1" customWidth="1"/>
    <col min="1037" max="1280" width="12.7109375" style="1"/>
    <col min="1281" max="1281" width="14.140625" style="1" customWidth="1"/>
    <col min="1282" max="1282" width="24.7109375" style="1" customWidth="1"/>
    <col min="1283" max="1291" width="12.7109375" style="1"/>
    <col min="1292" max="1292" width="4.42578125" style="1" customWidth="1"/>
    <col min="1293" max="1536" width="12.7109375" style="1"/>
    <col min="1537" max="1537" width="14.140625" style="1" customWidth="1"/>
    <col min="1538" max="1538" width="24.7109375" style="1" customWidth="1"/>
    <col min="1539" max="1547" width="12.7109375" style="1"/>
    <col min="1548" max="1548" width="4.42578125" style="1" customWidth="1"/>
    <col min="1549" max="1792" width="12.7109375" style="1"/>
    <col min="1793" max="1793" width="14.140625" style="1" customWidth="1"/>
    <col min="1794" max="1794" width="24.7109375" style="1" customWidth="1"/>
    <col min="1795" max="1803" width="12.7109375" style="1"/>
    <col min="1804" max="1804" width="4.42578125" style="1" customWidth="1"/>
    <col min="1805" max="2048" width="12.7109375" style="1"/>
    <col min="2049" max="2049" width="14.140625" style="1" customWidth="1"/>
    <col min="2050" max="2050" width="24.7109375" style="1" customWidth="1"/>
    <col min="2051" max="2059" width="12.7109375" style="1"/>
    <col min="2060" max="2060" width="4.42578125" style="1" customWidth="1"/>
    <col min="2061" max="2304" width="12.7109375" style="1"/>
    <col min="2305" max="2305" width="14.140625" style="1" customWidth="1"/>
    <col min="2306" max="2306" width="24.7109375" style="1" customWidth="1"/>
    <col min="2307" max="2315" width="12.7109375" style="1"/>
    <col min="2316" max="2316" width="4.42578125" style="1" customWidth="1"/>
    <col min="2317" max="2560" width="12.7109375" style="1"/>
    <col min="2561" max="2561" width="14.140625" style="1" customWidth="1"/>
    <col min="2562" max="2562" width="24.7109375" style="1" customWidth="1"/>
    <col min="2563" max="2571" width="12.7109375" style="1"/>
    <col min="2572" max="2572" width="4.42578125" style="1" customWidth="1"/>
    <col min="2573" max="2816" width="12.7109375" style="1"/>
    <col min="2817" max="2817" width="14.140625" style="1" customWidth="1"/>
    <col min="2818" max="2818" width="24.7109375" style="1" customWidth="1"/>
    <col min="2819" max="2827" width="12.7109375" style="1"/>
    <col min="2828" max="2828" width="4.42578125" style="1" customWidth="1"/>
    <col min="2829" max="3072" width="12.7109375" style="1"/>
    <col min="3073" max="3073" width="14.140625" style="1" customWidth="1"/>
    <col min="3074" max="3074" width="24.7109375" style="1" customWidth="1"/>
    <col min="3075" max="3083" width="12.7109375" style="1"/>
    <col min="3084" max="3084" width="4.42578125" style="1" customWidth="1"/>
    <col min="3085" max="3328" width="12.7109375" style="1"/>
    <col min="3329" max="3329" width="14.140625" style="1" customWidth="1"/>
    <col min="3330" max="3330" width="24.7109375" style="1" customWidth="1"/>
    <col min="3331" max="3339" width="12.7109375" style="1"/>
    <col min="3340" max="3340" width="4.42578125" style="1" customWidth="1"/>
    <col min="3341" max="3584" width="12.7109375" style="1"/>
    <col min="3585" max="3585" width="14.140625" style="1" customWidth="1"/>
    <col min="3586" max="3586" width="24.7109375" style="1" customWidth="1"/>
    <col min="3587" max="3595" width="12.7109375" style="1"/>
    <col min="3596" max="3596" width="4.42578125" style="1" customWidth="1"/>
    <col min="3597" max="3840" width="12.7109375" style="1"/>
    <col min="3841" max="3841" width="14.140625" style="1" customWidth="1"/>
    <col min="3842" max="3842" width="24.7109375" style="1" customWidth="1"/>
    <col min="3843" max="3851" width="12.7109375" style="1"/>
    <col min="3852" max="3852" width="4.42578125" style="1" customWidth="1"/>
    <col min="3853" max="4096" width="12.7109375" style="1"/>
    <col min="4097" max="4097" width="14.140625" style="1" customWidth="1"/>
    <col min="4098" max="4098" width="24.7109375" style="1" customWidth="1"/>
    <col min="4099" max="4107" width="12.7109375" style="1"/>
    <col min="4108" max="4108" width="4.42578125" style="1" customWidth="1"/>
    <col min="4109" max="4352" width="12.7109375" style="1"/>
    <col min="4353" max="4353" width="14.140625" style="1" customWidth="1"/>
    <col min="4354" max="4354" width="24.7109375" style="1" customWidth="1"/>
    <col min="4355" max="4363" width="12.7109375" style="1"/>
    <col min="4364" max="4364" width="4.42578125" style="1" customWidth="1"/>
    <col min="4365" max="4608" width="12.7109375" style="1"/>
    <col min="4609" max="4609" width="14.140625" style="1" customWidth="1"/>
    <col min="4610" max="4610" width="24.7109375" style="1" customWidth="1"/>
    <col min="4611" max="4619" width="12.7109375" style="1"/>
    <col min="4620" max="4620" width="4.42578125" style="1" customWidth="1"/>
    <col min="4621" max="4864" width="12.7109375" style="1"/>
    <col min="4865" max="4865" width="14.140625" style="1" customWidth="1"/>
    <col min="4866" max="4866" width="24.7109375" style="1" customWidth="1"/>
    <col min="4867" max="4875" width="12.7109375" style="1"/>
    <col min="4876" max="4876" width="4.42578125" style="1" customWidth="1"/>
    <col min="4877" max="5120" width="12.7109375" style="1"/>
    <col min="5121" max="5121" width="14.140625" style="1" customWidth="1"/>
    <col min="5122" max="5122" width="24.7109375" style="1" customWidth="1"/>
    <col min="5123" max="5131" width="12.7109375" style="1"/>
    <col min="5132" max="5132" width="4.42578125" style="1" customWidth="1"/>
    <col min="5133" max="5376" width="12.7109375" style="1"/>
    <col min="5377" max="5377" width="14.140625" style="1" customWidth="1"/>
    <col min="5378" max="5378" width="24.7109375" style="1" customWidth="1"/>
    <col min="5379" max="5387" width="12.7109375" style="1"/>
    <col min="5388" max="5388" width="4.42578125" style="1" customWidth="1"/>
    <col min="5389" max="5632" width="12.7109375" style="1"/>
    <col min="5633" max="5633" width="14.140625" style="1" customWidth="1"/>
    <col min="5634" max="5634" width="24.7109375" style="1" customWidth="1"/>
    <col min="5635" max="5643" width="12.7109375" style="1"/>
    <col min="5644" max="5644" width="4.42578125" style="1" customWidth="1"/>
    <col min="5645" max="5888" width="12.7109375" style="1"/>
    <col min="5889" max="5889" width="14.140625" style="1" customWidth="1"/>
    <col min="5890" max="5890" width="24.7109375" style="1" customWidth="1"/>
    <col min="5891" max="5899" width="12.7109375" style="1"/>
    <col min="5900" max="5900" width="4.42578125" style="1" customWidth="1"/>
    <col min="5901" max="6144" width="12.7109375" style="1"/>
    <col min="6145" max="6145" width="14.140625" style="1" customWidth="1"/>
    <col min="6146" max="6146" width="24.7109375" style="1" customWidth="1"/>
    <col min="6147" max="6155" width="12.7109375" style="1"/>
    <col min="6156" max="6156" width="4.42578125" style="1" customWidth="1"/>
    <col min="6157" max="6400" width="12.7109375" style="1"/>
    <col min="6401" max="6401" width="14.140625" style="1" customWidth="1"/>
    <col min="6402" max="6402" width="24.7109375" style="1" customWidth="1"/>
    <col min="6403" max="6411" width="12.7109375" style="1"/>
    <col min="6412" max="6412" width="4.42578125" style="1" customWidth="1"/>
    <col min="6413" max="6656" width="12.7109375" style="1"/>
    <col min="6657" max="6657" width="14.140625" style="1" customWidth="1"/>
    <col min="6658" max="6658" width="24.7109375" style="1" customWidth="1"/>
    <col min="6659" max="6667" width="12.7109375" style="1"/>
    <col min="6668" max="6668" width="4.42578125" style="1" customWidth="1"/>
    <col min="6669" max="6912" width="12.7109375" style="1"/>
    <col min="6913" max="6913" width="14.140625" style="1" customWidth="1"/>
    <col min="6914" max="6914" width="24.7109375" style="1" customWidth="1"/>
    <col min="6915" max="6923" width="12.7109375" style="1"/>
    <col min="6924" max="6924" width="4.42578125" style="1" customWidth="1"/>
    <col min="6925" max="7168" width="12.7109375" style="1"/>
    <col min="7169" max="7169" width="14.140625" style="1" customWidth="1"/>
    <col min="7170" max="7170" width="24.7109375" style="1" customWidth="1"/>
    <col min="7171" max="7179" width="12.7109375" style="1"/>
    <col min="7180" max="7180" width="4.42578125" style="1" customWidth="1"/>
    <col min="7181" max="7424" width="12.7109375" style="1"/>
    <col min="7425" max="7425" width="14.140625" style="1" customWidth="1"/>
    <col min="7426" max="7426" width="24.7109375" style="1" customWidth="1"/>
    <col min="7427" max="7435" width="12.7109375" style="1"/>
    <col min="7436" max="7436" width="4.42578125" style="1" customWidth="1"/>
    <col min="7437" max="7680" width="12.7109375" style="1"/>
    <col min="7681" max="7681" width="14.140625" style="1" customWidth="1"/>
    <col min="7682" max="7682" width="24.7109375" style="1" customWidth="1"/>
    <col min="7683" max="7691" width="12.7109375" style="1"/>
    <col min="7692" max="7692" width="4.42578125" style="1" customWidth="1"/>
    <col min="7693" max="7936" width="12.7109375" style="1"/>
    <col min="7937" max="7937" width="14.140625" style="1" customWidth="1"/>
    <col min="7938" max="7938" width="24.7109375" style="1" customWidth="1"/>
    <col min="7939" max="7947" width="12.7109375" style="1"/>
    <col min="7948" max="7948" width="4.42578125" style="1" customWidth="1"/>
    <col min="7949" max="8192" width="12.7109375" style="1"/>
    <col min="8193" max="8193" width="14.140625" style="1" customWidth="1"/>
    <col min="8194" max="8194" width="24.7109375" style="1" customWidth="1"/>
    <col min="8195" max="8203" width="12.7109375" style="1"/>
    <col min="8204" max="8204" width="4.42578125" style="1" customWidth="1"/>
    <col min="8205" max="8448" width="12.7109375" style="1"/>
    <col min="8449" max="8449" width="14.140625" style="1" customWidth="1"/>
    <col min="8450" max="8450" width="24.7109375" style="1" customWidth="1"/>
    <col min="8451" max="8459" width="12.7109375" style="1"/>
    <col min="8460" max="8460" width="4.42578125" style="1" customWidth="1"/>
    <col min="8461" max="8704" width="12.7109375" style="1"/>
    <col min="8705" max="8705" width="14.140625" style="1" customWidth="1"/>
    <col min="8706" max="8706" width="24.7109375" style="1" customWidth="1"/>
    <col min="8707" max="8715" width="12.7109375" style="1"/>
    <col min="8716" max="8716" width="4.42578125" style="1" customWidth="1"/>
    <col min="8717" max="8960" width="12.7109375" style="1"/>
    <col min="8961" max="8961" width="14.140625" style="1" customWidth="1"/>
    <col min="8962" max="8962" width="24.7109375" style="1" customWidth="1"/>
    <col min="8963" max="8971" width="12.7109375" style="1"/>
    <col min="8972" max="8972" width="4.42578125" style="1" customWidth="1"/>
    <col min="8973" max="9216" width="12.7109375" style="1"/>
    <col min="9217" max="9217" width="14.140625" style="1" customWidth="1"/>
    <col min="9218" max="9218" width="24.7109375" style="1" customWidth="1"/>
    <col min="9219" max="9227" width="12.7109375" style="1"/>
    <col min="9228" max="9228" width="4.42578125" style="1" customWidth="1"/>
    <col min="9229" max="9472" width="12.7109375" style="1"/>
    <col min="9473" max="9473" width="14.140625" style="1" customWidth="1"/>
    <col min="9474" max="9474" width="24.7109375" style="1" customWidth="1"/>
    <col min="9475" max="9483" width="12.7109375" style="1"/>
    <col min="9484" max="9484" width="4.42578125" style="1" customWidth="1"/>
    <col min="9485" max="9728" width="12.7109375" style="1"/>
    <col min="9729" max="9729" width="14.140625" style="1" customWidth="1"/>
    <col min="9730" max="9730" width="24.7109375" style="1" customWidth="1"/>
    <col min="9731" max="9739" width="12.7109375" style="1"/>
    <col min="9740" max="9740" width="4.42578125" style="1" customWidth="1"/>
    <col min="9741" max="9984" width="12.7109375" style="1"/>
    <col min="9985" max="9985" width="14.140625" style="1" customWidth="1"/>
    <col min="9986" max="9986" width="24.7109375" style="1" customWidth="1"/>
    <col min="9987" max="9995" width="12.7109375" style="1"/>
    <col min="9996" max="9996" width="4.42578125" style="1" customWidth="1"/>
    <col min="9997" max="10240" width="12.7109375" style="1"/>
    <col min="10241" max="10241" width="14.140625" style="1" customWidth="1"/>
    <col min="10242" max="10242" width="24.7109375" style="1" customWidth="1"/>
    <col min="10243" max="10251" width="12.7109375" style="1"/>
    <col min="10252" max="10252" width="4.42578125" style="1" customWidth="1"/>
    <col min="10253" max="10496" width="12.7109375" style="1"/>
    <col min="10497" max="10497" width="14.140625" style="1" customWidth="1"/>
    <col min="10498" max="10498" width="24.7109375" style="1" customWidth="1"/>
    <col min="10499" max="10507" width="12.7109375" style="1"/>
    <col min="10508" max="10508" width="4.42578125" style="1" customWidth="1"/>
    <col min="10509" max="10752" width="12.7109375" style="1"/>
    <col min="10753" max="10753" width="14.140625" style="1" customWidth="1"/>
    <col min="10754" max="10754" width="24.7109375" style="1" customWidth="1"/>
    <col min="10755" max="10763" width="12.7109375" style="1"/>
    <col min="10764" max="10764" width="4.42578125" style="1" customWidth="1"/>
    <col min="10765" max="11008" width="12.7109375" style="1"/>
    <col min="11009" max="11009" width="14.140625" style="1" customWidth="1"/>
    <col min="11010" max="11010" width="24.7109375" style="1" customWidth="1"/>
    <col min="11011" max="11019" width="12.7109375" style="1"/>
    <col min="11020" max="11020" width="4.42578125" style="1" customWidth="1"/>
    <col min="11021" max="11264" width="12.7109375" style="1"/>
    <col min="11265" max="11265" width="14.140625" style="1" customWidth="1"/>
    <col min="11266" max="11266" width="24.7109375" style="1" customWidth="1"/>
    <col min="11267" max="11275" width="12.7109375" style="1"/>
    <col min="11276" max="11276" width="4.42578125" style="1" customWidth="1"/>
    <col min="11277" max="11520" width="12.7109375" style="1"/>
    <col min="11521" max="11521" width="14.140625" style="1" customWidth="1"/>
    <col min="11522" max="11522" width="24.7109375" style="1" customWidth="1"/>
    <col min="11523" max="11531" width="12.7109375" style="1"/>
    <col min="11532" max="11532" width="4.42578125" style="1" customWidth="1"/>
    <col min="11533" max="11776" width="12.7109375" style="1"/>
    <col min="11777" max="11777" width="14.140625" style="1" customWidth="1"/>
    <col min="11778" max="11778" width="24.7109375" style="1" customWidth="1"/>
    <col min="11779" max="11787" width="12.7109375" style="1"/>
    <col min="11788" max="11788" width="4.42578125" style="1" customWidth="1"/>
    <col min="11789" max="12032" width="12.7109375" style="1"/>
    <col min="12033" max="12033" width="14.140625" style="1" customWidth="1"/>
    <col min="12034" max="12034" width="24.7109375" style="1" customWidth="1"/>
    <col min="12035" max="12043" width="12.7109375" style="1"/>
    <col min="12044" max="12044" width="4.42578125" style="1" customWidth="1"/>
    <col min="12045" max="12288" width="12.7109375" style="1"/>
    <col min="12289" max="12289" width="14.140625" style="1" customWidth="1"/>
    <col min="12290" max="12290" width="24.7109375" style="1" customWidth="1"/>
    <col min="12291" max="12299" width="12.7109375" style="1"/>
    <col min="12300" max="12300" width="4.42578125" style="1" customWidth="1"/>
    <col min="12301" max="12544" width="12.7109375" style="1"/>
    <col min="12545" max="12545" width="14.140625" style="1" customWidth="1"/>
    <col min="12546" max="12546" width="24.7109375" style="1" customWidth="1"/>
    <col min="12547" max="12555" width="12.7109375" style="1"/>
    <col min="12556" max="12556" width="4.42578125" style="1" customWidth="1"/>
    <col min="12557" max="12800" width="12.7109375" style="1"/>
    <col min="12801" max="12801" width="14.140625" style="1" customWidth="1"/>
    <col min="12802" max="12802" width="24.7109375" style="1" customWidth="1"/>
    <col min="12803" max="12811" width="12.7109375" style="1"/>
    <col min="12812" max="12812" width="4.42578125" style="1" customWidth="1"/>
    <col min="12813" max="13056" width="12.7109375" style="1"/>
    <col min="13057" max="13057" width="14.140625" style="1" customWidth="1"/>
    <col min="13058" max="13058" width="24.7109375" style="1" customWidth="1"/>
    <col min="13059" max="13067" width="12.7109375" style="1"/>
    <col min="13068" max="13068" width="4.42578125" style="1" customWidth="1"/>
    <col min="13069" max="13312" width="12.7109375" style="1"/>
    <col min="13313" max="13313" width="14.140625" style="1" customWidth="1"/>
    <col min="13314" max="13314" width="24.7109375" style="1" customWidth="1"/>
    <col min="13315" max="13323" width="12.7109375" style="1"/>
    <col min="13324" max="13324" width="4.42578125" style="1" customWidth="1"/>
    <col min="13325" max="13568" width="12.7109375" style="1"/>
    <col min="13569" max="13569" width="14.140625" style="1" customWidth="1"/>
    <col min="13570" max="13570" width="24.7109375" style="1" customWidth="1"/>
    <col min="13571" max="13579" width="12.7109375" style="1"/>
    <col min="13580" max="13580" width="4.42578125" style="1" customWidth="1"/>
    <col min="13581" max="13824" width="12.7109375" style="1"/>
    <col min="13825" max="13825" width="14.140625" style="1" customWidth="1"/>
    <col min="13826" max="13826" width="24.7109375" style="1" customWidth="1"/>
    <col min="13827" max="13835" width="12.7109375" style="1"/>
    <col min="13836" max="13836" width="4.42578125" style="1" customWidth="1"/>
    <col min="13837" max="14080" width="12.7109375" style="1"/>
    <col min="14081" max="14081" width="14.140625" style="1" customWidth="1"/>
    <col min="14082" max="14082" width="24.7109375" style="1" customWidth="1"/>
    <col min="14083" max="14091" width="12.7109375" style="1"/>
    <col min="14092" max="14092" width="4.42578125" style="1" customWidth="1"/>
    <col min="14093" max="14336" width="12.7109375" style="1"/>
    <col min="14337" max="14337" width="14.140625" style="1" customWidth="1"/>
    <col min="14338" max="14338" width="24.7109375" style="1" customWidth="1"/>
    <col min="14339" max="14347" width="12.7109375" style="1"/>
    <col min="14348" max="14348" width="4.42578125" style="1" customWidth="1"/>
    <col min="14349" max="14592" width="12.7109375" style="1"/>
    <col min="14593" max="14593" width="14.140625" style="1" customWidth="1"/>
    <col min="14594" max="14594" width="24.7109375" style="1" customWidth="1"/>
    <col min="14595" max="14603" width="12.7109375" style="1"/>
    <col min="14604" max="14604" width="4.42578125" style="1" customWidth="1"/>
    <col min="14605" max="14848" width="12.7109375" style="1"/>
    <col min="14849" max="14849" width="14.140625" style="1" customWidth="1"/>
    <col min="14850" max="14850" width="24.7109375" style="1" customWidth="1"/>
    <col min="14851" max="14859" width="12.7109375" style="1"/>
    <col min="14860" max="14860" width="4.42578125" style="1" customWidth="1"/>
    <col min="14861" max="15104" width="12.7109375" style="1"/>
    <col min="15105" max="15105" width="14.140625" style="1" customWidth="1"/>
    <col min="15106" max="15106" width="24.7109375" style="1" customWidth="1"/>
    <col min="15107" max="15115" width="12.7109375" style="1"/>
    <col min="15116" max="15116" width="4.42578125" style="1" customWidth="1"/>
    <col min="15117" max="15360" width="12.7109375" style="1"/>
    <col min="15361" max="15361" width="14.140625" style="1" customWidth="1"/>
    <col min="15362" max="15362" width="24.7109375" style="1" customWidth="1"/>
    <col min="15363" max="15371" width="12.7109375" style="1"/>
    <col min="15372" max="15372" width="4.42578125" style="1" customWidth="1"/>
    <col min="15373" max="15616" width="12.7109375" style="1"/>
    <col min="15617" max="15617" width="14.140625" style="1" customWidth="1"/>
    <col min="15618" max="15618" width="24.7109375" style="1" customWidth="1"/>
    <col min="15619" max="15627" width="12.7109375" style="1"/>
    <col min="15628" max="15628" width="4.42578125" style="1" customWidth="1"/>
    <col min="15629" max="15872" width="12.7109375" style="1"/>
    <col min="15873" max="15873" width="14.140625" style="1" customWidth="1"/>
    <col min="15874" max="15874" width="24.7109375" style="1" customWidth="1"/>
    <col min="15875" max="15883" width="12.7109375" style="1"/>
    <col min="15884" max="15884" width="4.42578125" style="1" customWidth="1"/>
    <col min="15885" max="16128" width="12.7109375" style="1"/>
    <col min="16129" max="16129" width="14.140625" style="1" customWidth="1"/>
    <col min="16130" max="16130" width="24.7109375" style="1" customWidth="1"/>
    <col min="16131" max="16139" width="12.7109375" style="1"/>
    <col min="16140" max="16140" width="4.42578125" style="1" customWidth="1"/>
    <col min="16141" max="16384" width="12.7109375" style="1"/>
  </cols>
  <sheetData>
    <row r="1" spans="1:12" x14ac:dyDescent="0.25">
      <c r="B1" s="2" t="s">
        <v>0</v>
      </c>
    </row>
    <row r="2" spans="1:12" x14ac:dyDescent="0.25">
      <c r="B2" s="2" t="s">
        <v>1</v>
      </c>
    </row>
    <row r="3" spans="1:12" x14ac:dyDescent="0.25">
      <c r="B3" s="2" t="s">
        <v>2</v>
      </c>
    </row>
    <row r="4" spans="1:12" x14ac:dyDescent="0.25">
      <c r="B4" s="2"/>
    </row>
    <row r="5" spans="1:12" x14ac:dyDescent="0.25"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</row>
    <row r="6" spans="1:12" x14ac:dyDescent="0.25">
      <c r="F6" s="3"/>
      <c r="G6" s="3"/>
      <c r="H6" s="3"/>
      <c r="I6" s="3"/>
      <c r="J6" s="3"/>
      <c r="K6" s="3"/>
    </row>
    <row r="7" spans="1:12" x14ac:dyDescent="0.25">
      <c r="F7" s="4" t="s">
        <v>9</v>
      </c>
      <c r="G7" s="4" t="s">
        <v>9</v>
      </c>
      <c r="H7" s="4"/>
      <c r="I7" s="4" t="s">
        <v>9</v>
      </c>
      <c r="J7" s="4" t="s">
        <v>9</v>
      </c>
    </row>
    <row r="8" spans="1:12" x14ac:dyDescent="0.25">
      <c r="F8" s="5" t="s">
        <v>10</v>
      </c>
      <c r="G8" s="5" t="s">
        <v>11</v>
      </c>
      <c r="H8" s="5" t="s">
        <v>12</v>
      </c>
      <c r="I8" s="5" t="s">
        <v>13</v>
      </c>
      <c r="J8" s="6" t="s">
        <v>14</v>
      </c>
      <c r="K8" s="5" t="s">
        <v>15</v>
      </c>
    </row>
    <row r="9" spans="1:12" x14ac:dyDescent="0.25">
      <c r="F9" s="7"/>
      <c r="G9" s="7"/>
      <c r="H9" s="7"/>
      <c r="I9" s="7"/>
      <c r="J9" s="8"/>
      <c r="K9" s="7"/>
    </row>
    <row r="10" spans="1:12" x14ac:dyDescent="0.25">
      <c r="B10" s="6" t="s">
        <v>16</v>
      </c>
      <c r="C10" s="6"/>
      <c r="D10" s="6"/>
      <c r="E10" s="6"/>
      <c r="F10" s="7"/>
      <c r="G10" s="7"/>
      <c r="H10" s="7"/>
      <c r="I10" s="7"/>
      <c r="J10" s="8"/>
      <c r="K10" s="7"/>
    </row>
    <row r="11" spans="1:12" x14ac:dyDescent="0.25">
      <c r="A11" s="1">
        <v>1</v>
      </c>
      <c r="B11" s="1" t="s">
        <v>17</v>
      </c>
      <c r="F11" s="9">
        <v>6171099</v>
      </c>
      <c r="G11" s="9">
        <f>5447806.2522+196924.2</f>
        <v>5644730.4522000002</v>
      </c>
      <c r="H11" s="9">
        <v>3699625.7365999999</v>
      </c>
      <c r="I11" s="9">
        <v>80768.936700000006</v>
      </c>
      <c r="J11" s="9">
        <v>0</v>
      </c>
      <c r="K11" s="9">
        <f t="shared" ref="K11:K23" si="0">SUM(F11:J11)</f>
        <v>15596224.125499999</v>
      </c>
      <c r="L11" s="1" t="s">
        <v>18</v>
      </c>
    </row>
    <row r="12" spans="1:12" x14ac:dyDescent="0.25">
      <c r="A12" s="1">
        <f>A11+1</f>
        <v>2</v>
      </c>
      <c r="B12" s="1" t="s">
        <v>19</v>
      </c>
      <c r="F12" s="1">
        <v>134588.99</v>
      </c>
      <c r="G12" s="1">
        <v>402971</v>
      </c>
      <c r="H12" s="1">
        <v>168960.2</v>
      </c>
      <c r="I12" s="1">
        <v>0</v>
      </c>
      <c r="J12" s="1">
        <v>2532971.5500000003</v>
      </c>
      <c r="K12" s="1">
        <f t="shared" si="0"/>
        <v>3239491.74</v>
      </c>
    </row>
    <row r="13" spans="1:12" x14ac:dyDescent="0.25">
      <c r="A13" s="1">
        <f t="shared" ref="A13:A25" si="1">A12+1</f>
        <v>3</v>
      </c>
      <c r="B13" s="1" t="s">
        <v>20</v>
      </c>
      <c r="F13" s="1">
        <v>2235343</v>
      </c>
      <c r="G13" s="1">
        <v>2561901.4348519999</v>
      </c>
      <c r="H13" s="1">
        <v>1741908.401356</v>
      </c>
      <c r="I13" s="1">
        <v>20707.040622</v>
      </c>
      <c r="J13" s="1">
        <v>0</v>
      </c>
      <c r="K13" s="1">
        <f t="shared" si="0"/>
        <v>6559859.8768300004</v>
      </c>
      <c r="L13" s="1" t="s">
        <v>18</v>
      </c>
    </row>
    <row r="14" spans="1:12" x14ac:dyDescent="0.25">
      <c r="A14" s="1">
        <f t="shared" si="1"/>
        <v>4</v>
      </c>
      <c r="B14" s="1" t="s">
        <v>21</v>
      </c>
      <c r="F14" s="1">
        <v>1811092</v>
      </c>
      <c r="G14" s="1">
        <v>2192863.2125999997</v>
      </c>
      <c r="H14" s="1">
        <v>1294448.9778</v>
      </c>
      <c r="I14" s="1">
        <v>24540.326099999998</v>
      </c>
      <c r="J14" s="1">
        <v>0</v>
      </c>
      <c r="K14" s="1">
        <f t="shared" si="0"/>
        <v>5322944.5164999999</v>
      </c>
      <c r="L14" s="1" t="s">
        <v>18</v>
      </c>
    </row>
    <row r="15" spans="1:12" x14ac:dyDescent="0.25">
      <c r="A15" s="1">
        <f t="shared" si="1"/>
        <v>5</v>
      </c>
      <c r="B15" s="1" t="s">
        <v>22</v>
      </c>
      <c r="F15" s="1">
        <v>663405</v>
      </c>
      <c r="G15" s="1">
        <v>674975.93559999997</v>
      </c>
      <c r="H15" s="1">
        <v>387947.8468</v>
      </c>
      <c r="I15" s="1">
        <v>7467.9665999999997</v>
      </c>
      <c r="J15" s="1">
        <v>0</v>
      </c>
      <c r="K15" s="1">
        <f t="shared" si="0"/>
        <v>1733796.7489999998</v>
      </c>
      <c r="L15" s="1" t="s">
        <v>18</v>
      </c>
    </row>
    <row r="16" spans="1:12" x14ac:dyDescent="0.25">
      <c r="A16" s="1">
        <f t="shared" si="1"/>
        <v>6</v>
      </c>
      <c r="B16" s="1" t="s">
        <v>23</v>
      </c>
      <c r="F16" s="1">
        <v>0</v>
      </c>
      <c r="G16" s="1">
        <v>0</v>
      </c>
      <c r="H16" s="1">
        <v>393700</v>
      </c>
      <c r="I16" s="1">
        <v>0</v>
      </c>
      <c r="J16" s="1">
        <v>0</v>
      </c>
      <c r="K16" s="1">
        <f t="shared" si="0"/>
        <v>393700</v>
      </c>
    </row>
    <row r="17" spans="1:12" x14ac:dyDescent="0.25">
      <c r="A17" s="1">
        <f t="shared" si="1"/>
        <v>7</v>
      </c>
      <c r="B17" s="1" t="s">
        <v>24</v>
      </c>
      <c r="F17" s="1">
        <v>0</v>
      </c>
      <c r="G17" s="1">
        <v>0</v>
      </c>
      <c r="H17" s="1">
        <v>0</v>
      </c>
      <c r="I17" s="1">
        <v>0</v>
      </c>
      <c r="J17" s="10">
        <f>6015549.45+78404</f>
        <v>6093953.4500000002</v>
      </c>
      <c r="K17" s="1">
        <f t="shared" si="0"/>
        <v>6093953.4500000002</v>
      </c>
    </row>
    <row r="18" spans="1:12" x14ac:dyDescent="0.25">
      <c r="A18" s="1">
        <f t="shared" si="1"/>
        <v>8</v>
      </c>
      <c r="B18" s="1" t="s">
        <v>25</v>
      </c>
      <c r="F18" s="1">
        <v>0</v>
      </c>
      <c r="G18" s="1">
        <v>0</v>
      </c>
      <c r="H18" s="1">
        <v>0</v>
      </c>
      <c r="I18" s="1">
        <v>0</v>
      </c>
      <c r="J18" s="1">
        <v>28257210.710000001</v>
      </c>
      <c r="K18" s="1">
        <f t="shared" si="0"/>
        <v>28257210.710000001</v>
      </c>
    </row>
    <row r="19" spans="1:12" x14ac:dyDescent="0.25">
      <c r="A19" s="1">
        <f t="shared" si="1"/>
        <v>9</v>
      </c>
      <c r="B19" s="1" t="s">
        <v>26</v>
      </c>
      <c r="F19" s="1">
        <v>0</v>
      </c>
      <c r="G19" s="1">
        <v>0</v>
      </c>
      <c r="H19" s="1">
        <v>0</v>
      </c>
      <c r="I19" s="1">
        <v>0</v>
      </c>
      <c r="J19" s="1">
        <v>658123.70000000007</v>
      </c>
      <c r="K19" s="1">
        <f t="shared" si="0"/>
        <v>658123.70000000007</v>
      </c>
    </row>
    <row r="20" spans="1:12" x14ac:dyDescent="0.25">
      <c r="A20" s="1">
        <f t="shared" si="1"/>
        <v>10</v>
      </c>
      <c r="B20" s="1" t="s">
        <v>27</v>
      </c>
      <c r="F20" s="1">
        <v>0</v>
      </c>
      <c r="G20" s="1">
        <v>0</v>
      </c>
      <c r="H20" s="1">
        <v>0</v>
      </c>
      <c r="I20" s="1">
        <v>0</v>
      </c>
      <c r="J20" s="1">
        <v>367772.62</v>
      </c>
      <c r="K20" s="1">
        <f t="shared" si="0"/>
        <v>367772.62</v>
      </c>
    </row>
    <row r="21" spans="1:12" x14ac:dyDescent="0.25">
      <c r="A21" s="1">
        <f t="shared" si="1"/>
        <v>11</v>
      </c>
      <c r="B21" s="1" t="s">
        <v>28</v>
      </c>
      <c r="F21" s="1">
        <v>0</v>
      </c>
      <c r="G21" s="1">
        <v>0</v>
      </c>
      <c r="H21" s="1">
        <v>0</v>
      </c>
      <c r="I21" s="1">
        <v>0</v>
      </c>
      <c r="J21" s="1">
        <v>336077.72</v>
      </c>
      <c r="K21" s="1">
        <f t="shared" si="0"/>
        <v>336077.72</v>
      </c>
    </row>
    <row r="22" spans="1:12" x14ac:dyDescent="0.25">
      <c r="A22" s="1">
        <f t="shared" si="1"/>
        <v>12</v>
      </c>
      <c r="B22" s="1" t="s">
        <v>29</v>
      </c>
      <c r="F22" s="1">
        <v>0</v>
      </c>
      <c r="G22" s="1">
        <v>0</v>
      </c>
      <c r="H22" s="1">
        <v>0</v>
      </c>
      <c r="I22" s="1">
        <v>0</v>
      </c>
      <c r="J22" s="1">
        <v>2016466.37</v>
      </c>
      <c r="K22" s="1">
        <f t="shared" si="0"/>
        <v>2016466.37</v>
      </c>
    </row>
    <row r="23" spans="1:12" x14ac:dyDescent="0.25">
      <c r="A23" s="1">
        <f t="shared" si="1"/>
        <v>13</v>
      </c>
      <c r="B23" s="1" t="s">
        <v>30</v>
      </c>
      <c r="F23" s="1">
        <v>0</v>
      </c>
      <c r="G23" s="1">
        <v>0</v>
      </c>
      <c r="H23" s="1">
        <v>0</v>
      </c>
      <c r="I23" s="1">
        <v>0</v>
      </c>
      <c r="J23" s="1">
        <v>1572224</v>
      </c>
      <c r="K23" s="1">
        <f t="shared" si="0"/>
        <v>1572224</v>
      </c>
    </row>
    <row r="24" spans="1:12" x14ac:dyDescent="0.25">
      <c r="A24" s="1">
        <f t="shared" si="1"/>
        <v>14</v>
      </c>
      <c r="B24" s="1" t="s">
        <v>31</v>
      </c>
      <c r="F24" s="6">
        <v>267021.08999999997</v>
      </c>
      <c r="G24" s="6">
        <v>49877</v>
      </c>
      <c r="H24" s="6">
        <v>66146.899999999994</v>
      </c>
      <c r="I24" s="6">
        <v>1013.84</v>
      </c>
      <c r="J24" s="6">
        <v>62443.56</v>
      </c>
      <c r="K24" s="6">
        <f>SUM(F24:J24)</f>
        <v>446502.39</v>
      </c>
    </row>
    <row r="25" spans="1:12" x14ac:dyDescent="0.25">
      <c r="A25" s="1">
        <f t="shared" si="1"/>
        <v>15</v>
      </c>
      <c r="C25" s="1" t="s">
        <v>32</v>
      </c>
      <c r="F25" s="8">
        <f t="shared" ref="F25:K25" si="2">SUM(F11:F24)</f>
        <v>11282549.08</v>
      </c>
      <c r="G25" s="8">
        <f t="shared" si="2"/>
        <v>11527319.035251999</v>
      </c>
      <c r="H25" s="8">
        <f t="shared" si="2"/>
        <v>7752738.0625560014</v>
      </c>
      <c r="I25" s="8">
        <f t="shared" si="2"/>
        <v>134498.11002200001</v>
      </c>
      <c r="J25" s="8">
        <f t="shared" si="2"/>
        <v>41897243.68</v>
      </c>
      <c r="K25" s="8">
        <f t="shared" si="2"/>
        <v>72594347.967830017</v>
      </c>
    </row>
    <row r="26" spans="1:12" x14ac:dyDescent="0.25">
      <c r="F26" s="8"/>
      <c r="G26" s="8"/>
      <c r="H26" s="8"/>
      <c r="I26" s="8"/>
      <c r="J26" s="8"/>
      <c r="K26" s="8"/>
    </row>
    <row r="27" spans="1:12" x14ac:dyDescent="0.25">
      <c r="B27" s="6" t="s">
        <v>33</v>
      </c>
      <c r="C27" s="6"/>
      <c r="D27" s="6"/>
      <c r="E27" s="6"/>
    </row>
    <row r="28" spans="1:12" x14ac:dyDescent="0.25">
      <c r="A28" s="1">
        <f>A25+1</f>
        <v>16</v>
      </c>
      <c r="B28" s="1" t="s">
        <v>34</v>
      </c>
      <c r="F28" s="1">
        <v>233262</v>
      </c>
      <c r="G28" s="1">
        <v>541973.36595399992</v>
      </c>
      <c r="H28" s="1">
        <v>597181.53646199999</v>
      </c>
      <c r="I28" s="1">
        <v>5928.2006190000002</v>
      </c>
      <c r="J28" s="1">
        <v>0</v>
      </c>
      <c r="K28" s="1">
        <f>SUM(F28:J28)</f>
        <v>1378345.1030349999</v>
      </c>
      <c r="L28" s="1" t="s">
        <v>18</v>
      </c>
    </row>
    <row r="29" spans="1:12" x14ac:dyDescent="0.25">
      <c r="A29" s="1">
        <f>A28+1</f>
        <v>17</v>
      </c>
      <c r="B29" s="1" t="s">
        <v>35</v>
      </c>
      <c r="F29" s="1">
        <v>2374208</v>
      </c>
      <c r="G29" s="1">
        <f>4069820.639924-196924.2</f>
        <v>3872896.4399239998</v>
      </c>
      <c r="H29" s="1">
        <v>2240412.6513720001</v>
      </c>
      <c r="I29" s="1">
        <v>60338.982414000006</v>
      </c>
      <c r="J29" s="1">
        <v>0</v>
      </c>
      <c r="K29" s="1">
        <f>SUM(F29:J29)</f>
        <v>8547856.0737100001</v>
      </c>
      <c r="L29" s="1" t="s">
        <v>18</v>
      </c>
    </row>
    <row r="30" spans="1:12" x14ac:dyDescent="0.25">
      <c r="A30" s="1">
        <f>A29+1</f>
        <v>18</v>
      </c>
      <c r="C30" s="1" t="s">
        <v>36</v>
      </c>
      <c r="F30" s="11">
        <f t="shared" ref="F30:K30" si="3">SUM(F28:F29)</f>
        <v>2607470</v>
      </c>
      <c r="G30" s="11">
        <f t="shared" si="3"/>
        <v>4414869.8058779994</v>
      </c>
      <c r="H30" s="11">
        <f t="shared" si="3"/>
        <v>2837594.1878340002</v>
      </c>
      <c r="I30" s="11">
        <f t="shared" si="3"/>
        <v>66267.183033000008</v>
      </c>
      <c r="J30" s="11">
        <f t="shared" si="3"/>
        <v>0</v>
      </c>
      <c r="K30" s="11">
        <f t="shared" si="3"/>
        <v>9926201.1767449994</v>
      </c>
    </row>
    <row r="31" spans="1:12" x14ac:dyDescent="0.25">
      <c r="F31" s="8"/>
      <c r="G31" s="8"/>
      <c r="H31" s="8"/>
      <c r="I31" s="8"/>
      <c r="J31" s="8"/>
      <c r="K31" s="8"/>
    </row>
    <row r="32" spans="1:12" ht="15.75" thickBot="1" x14ac:dyDescent="0.3">
      <c r="A32" s="1">
        <f>A30+1</f>
        <v>19</v>
      </c>
      <c r="C32" s="1" t="s">
        <v>37</v>
      </c>
      <c r="F32" s="12">
        <f t="shared" ref="F32:K32" si="4">F25+F30</f>
        <v>13890019.08</v>
      </c>
      <c r="G32" s="12">
        <f t="shared" si="4"/>
        <v>15942188.84113</v>
      </c>
      <c r="H32" s="12">
        <f t="shared" si="4"/>
        <v>10590332.250390001</v>
      </c>
      <c r="I32" s="12">
        <f t="shared" si="4"/>
        <v>200765.29305500002</v>
      </c>
      <c r="J32" s="12">
        <f t="shared" si="4"/>
        <v>41897243.68</v>
      </c>
      <c r="K32" s="12">
        <f t="shared" si="4"/>
        <v>82520549.144575015</v>
      </c>
    </row>
    <row r="33" spans="1:11" ht="15.75" thickTop="1" x14ac:dyDescent="0.25">
      <c r="F33" s="8"/>
      <c r="G33" s="8"/>
      <c r="H33" s="8"/>
      <c r="I33" s="8"/>
      <c r="J33" s="8"/>
      <c r="K33" s="8"/>
    </row>
    <row r="36" spans="1:11" x14ac:dyDescent="0.25">
      <c r="A36" s="1">
        <f>A32+1</f>
        <v>20</v>
      </c>
      <c r="B36" s="1" t="s">
        <v>50</v>
      </c>
    </row>
    <row r="37" spans="1:11" x14ac:dyDescent="0.25">
      <c r="A37" s="1">
        <f>A36+1</f>
        <v>21</v>
      </c>
      <c r="B37" s="1" t="s">
        <v>52</v>
      </c>
      <c r="F37" s="1">
        <v>166854.60999999999</v>
      </c>
      <c r="G37" s="1">
        <v>318254.59999999998</v>
      </c>
      <c r="H37" s="1">
        <v>175197.34</v>
      </c>
      <c r="I37" s="1">
        <v>19820.170000000002</v>
      </c>
      <c r="J37" s="1">
        <v>-680127</v>
      </c>
      <c r="K37" s="1">
        <v>-0.28000000002793968</v>
      </c>
    </row>
    <row r="38" spans="1:11" x14ac:dyDescent="0.25">
      <c r="A38" s="1">
        <f t="shared" ref="A38:A39" si="5">A37+1</f>
        <v>22</v>
      </c>
      <c r="B38" s="1" t="s">
        <v>53</v>
      </c>
      <c r="F38" s="1">
        <v>1864135.3000000003</v>
      </c>
      <c r="G38" s="1">
        <v>3555613</v>
      </c>
      <c r="H38" s="1">
        <v>1957343</v>
      </c>
      <c r="I38" s="1">
        <v>262811.7</v>
      </c>
      <c r="J38" s="1">
        <v>-7639903</v>
      </c>
      <c r="K38" s="1">
        <v>0</v>
      </c>
    </row>
    <row r="39" spans="1:11" x14ac:dyDescent="0.25">
      <c r="A39" s="1">
        <f t="shared" si="5"/>
        <v>23</v>
      </c>
      <c r="B39" s="1" t="s">
        <v>54</v>
      </c>
      <c r="F39" s="6">
        <v>5199538.3400000008</v>
      </c>
      <c r="G39" s="6">
        <v>9917479.8500000015</v>
      </c>
      <c r="H39" s="6">
        <v>5459515.3899999997</v>
      </c>
      <c r="I39" s="6">
        <v>733049.45000000007</v>
      </c>
      <c r="J39" s="6">
        <v>-21309583.030000001</v>
      </c>
      <c r="K39" s="6">
        <v>0</v>
      </c>
    </row>
    <row r="40" spans="1:11" x14ac:dyDescent="0.25">
      <c r="F40" s="1">
        <v>7230528.2500000009</v>
      </c>
      <c r="G40" s="1">
        <v>13791347.450000001</v>
      </c>
      <c r="H40" s="1">
        <v>7592055.7299999995</v>
      </c>
      <c r="I40" s="1">
        <v>1015681.3200000001</v>
      </c>
      <c r="J40" s="1">
        <v>-29629613.030000001</v>
      </c>
      <c r="K40" s="1">
        <v>-0.28000000002793968</v>
      </c>
    </row>
    <row r="42" spans="1:11" x14ac:dyDescent="0.25">
      <c r="B42" s="1" t="s">
        <v>38</v>
      </c>
      <c r="F42" s="13"/>
      <c r="G42" s="13"/>
      <c r="H42" s="13"/>
      <c r="I42" s="13"/>
      <c r="J42" s="13"/>
      <c r="K42" s="13"/>
    </row>
  </sheetData>
  <pageMargins left="0.7" right="0.7" top="0.75" bottom="0.75" header="0.3" footer="0.3"/>
  <pageSetup scale="77" orientation="landscape" r:id="rId1"/>
  <colBreaks count="1" manualBreakCount="1">
    <brk id="13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opLeftCell="A16" zoomScaleNormal="100" workbookViewId="0">
      <selection activeCell="H54" sqref="H54"/>
    </sheetView>
  </sheetViews>
  <sheetFormatPr defaultColWidth="12.7109375" defaultRowHeight="15" x14ac:dyDescent="0.25"/>
  <cols>
    <col min="1" max="1" width="4.7109375" style="1" bestFit="1" customWidth="1"/>
    <col min="2" max="2" width="24.7109375" style="1" customWidth="1"/>
    <col min="3" max="5" width="14.7109375" style="1" customWidth="1"/>
    <col min="6" max="6" width="16.28515625" style="1" bestFit="1" customWidth="1"/>
    <col min="7" max="11" width="14.7109375" style="1" customWidth="1"/>
    <col min="12" max="12" width="4.42578125" style="1" customWidth="1"/>
    <col min="13" max="256" width="12.7109375" style="1"/>
    <col min="257" max="257" width="4.7109375" style="1" bestFit="1" customWidth="1"/>
    <col min="258" max="258" width="24.7109375" style="1" customWidth="1"/>
    <col min="259" max="261" width="14.7109375" style="1" customWidth="1"/>
    <col min="262" max="262" width="16.28515625" style="1" bestFit="1" customWidth="1"/>
    <col min="263" max="267" width="14.7109375" style="1" customWidth="1"/>
    <col min="268" max="268" width="4.42578125" style="1" customWidth="1"/>
    <col min="269" max="512" width="12.7109375" style="1"/>
    <col min="513" max="513" width="4.7109375" style="1" bestFit="1" customWidth="1"/>
    <col min="514" max="514" width="24.7109375" style="1" customWidth="1"/>
    <col min="515" max="517" width="14.7109375" style="1" customWidth="1"/>
    <col min="518" max="518" width="16.28515625" style="1" bestFit="1" customWidth="1"/>
    <col min="519" max="523" width="14.7109375" style="1" customWidth="1"/>
    <col min="524" max="524" width="4.42578125" style="1" customWidth="1"/>
    <col min="525" max="768" width="12.7109375" style="1"/>
    <col min="769" max="769" width="4.7109375" style="1" bestFit="1" customWidth="1"/>
    <col min="770" max="770" width="24.7109375" style="1" customWidth="1"/>
    <col min="771" max="773" width="14.7109375" style="1" customWidth="1"/>
    <col min="774" max="774" width="16.28515625" style="1" bestFit="1" customWidth="1"/>
    <col min="775" max="779" width="14.7109375" style="1" customWidth="1"/>
    <col min="780" max="780" width="4.42578125" style="1" customWidth="1"/>
    <col min="781" max="1024" width="12.7109375" style="1"/>
    <col min="1025" max="1025" width="4.7109375" style="1" bestFit="1" customWidth="1"/>
    <col min="1026" max="1026" width="24.7109375" style="1" customWidth="1"/>
    <col min="1027" max="1029" width="14.7109375" style="1" customWidth="1"/>
    <col min="1030" max="1030" width="16.28515625" style="1" bestFit="1" customWidth="1"/>
    <col min="1031" max="1035" width="14.7109375" style="1" customWidth="1"/>
    <col min="1036" max="1036" width="4.42578125" style="1" customWidth="1"/>
    <col min="1037" max="1280" width="12.7109375" style="1"/>
    <col min="1281" max="1281" width="4.7109375" style="1" bestFit="1" customWidth="1"/>
    <col min="1282" max="1282" width="24.7109375" style="1" customWidth="1"/>
    <col min="1283" max="1285" width="14.7109375" style="1" customWidth="1"/>
    <col min="1286" max="1286" width="16.28515625" style="1" bestFit="1" customWidth="1"/>
    <col min="1287" max="1291" width="14.7109375" style="1" customWidth="1"/>
    <col min="1292" max="1292" width="4.42578125" style="1" customWidth="1"/>
    <col min="1293" max="1536" width="12.7109375" style="1"/>
    <col min="1537" max="1537" width="4.7109375" style="1" bestFit="1" customWidth="1"/>
    <col min="1538" max="1538" width="24.7109375" style="1" customWidth="1"/>
    <col min="1539" max="1541" width="14.7109375" style="1" customWidth="1"/>
    <col min="1542" max="1542" width="16.28515625" style="1" bestFit="1" customWidth="1"/>
    <col min="1543" max="1547" width="14.7109375" style="1" customWidth="1"/>
    <col min="1548" max="1548" width="4.42578125" style="1" customWidth="1"/>
    <col min="1549" max="1792" width="12.7109375" style="1"/>
    <col min="1793" max="1793" width="4.7109375" style="1" bestFit="1" customWidth="1"/>
    <col min="1794" max="1794" width="24.7109375" style="1" customWidth="1"/>
    <col min="1795" max="1797" width="14.7109375" style="1" customWidth="1"/>
    <col min="1798" max="1798" width="16.28515625" style="1" bestFit="1" customWidth="1"/>
    <col min="1799" max="1803" width="14.7109375" style="1" customWidth="1"/>
    <col min="1804" max="1804" width="4.42578125" style="1" customWidth="1"/>
    <col min="1805" max="2048" width="12.7109375" style="1"/>
    <col min="2049" max="2049" width="4.7109375" style="1" bestFit="1" customWidth="1"/>
    <col min="2050" max="2050" width="24.7109375" style="1" customWidth="1"/>
    <col min="2051" max="2053" width="14.7109375" style="1" customWidth="1"/>
    <col min="2054" max="2054" width="16.28515625" style="1" bestFit="1" customWidth="1"/>
    <col min="2055" max="2059" width="14.7109375" style="1" customWidth="1"/>
    <col min="2060" max="2060" width="4.42578125" style="1" customWidth="1"/>
    <col min="2061" max="2304" width="12.7109375" style="1"/>
    <col min="2305" max="2305" width="4.7109375" style="1" bestFit="1" customWidth="1"/>
    <col min="2306" max="2306" width="24.7109375" style="1" customWidth="1"/>
    <col min="2307" max="2309" width="14.7109375" style="1" customWidth="1"/>
    <col min="2310" max="2310" width="16.28515625" style="1" bestFit="1" customWidth="1"/>
    <col min="2311" max="2315" width="14.7109375" style="1" customWidth="1"/>
    <col min="2316" max="2316" width="4.42578125" style="1" customWidth="1"/>
    <col min="2317" max="2560" width="12.7109375" style="1"/>
    <col min="2561" max="2561" width="4.7109375" style="1" bestFit="1" customWidth="1"/>
    <col min="2562" max="2562" width="24.7109375" style="1" customWidth="1"/>
    <col min="2563" max="2565" width="14.7109375" style="1" customWidth="1"/>
    <col min="2566" max="2566" width="16.28515625" style="1" bestFit="1" customWidth="1"/>
    <col min="2567" max="2571" width="14.7109375" style="1" customWidth="1"/>
    <col min="2572" max="2572" width="4.42578125" style="1" customWidth="1"/>
    <col min="2573" max="2816" width="12.7109375" style="1"/>
    <col min="2817" max="2817" width="4.7109375" style="1" bestFit="1" customWidth="1"/>
    <col min="2818" max="2818" width="24.7109375" style="1" customWidth="1"/>
    <col min="2819" max="2821" width="14.7109375" style="1" customWidth="1"/>
    <col min="2822" max="2822" width="16.28515625" style="1" bestFit="1" customWidth="1"/>
    <col min="2823" max="2827" width="14.7109375" style="1" customWidth="1"/>
    <col min="2828" max="2828" width="4.42578125" style="1" customWidth="1"/>
    <col min="2829" max="3072" width="12.7109375" style="1"/>
    <col min="3073" max="3073" width="4.7109375" style="1" bestFit="1" customWidth="1"/>
    <col min="3074" max="3074" width="24.7109375" style="1" customWidth="1"/>
    <col min="3075" max="3077" width="14.7109375" style="1" customWidth="1"/>
    <col min="3078" max="3078" width="16.28515625" style="1" bestFit="1" customWidth="1"/>
    <col min="3079" max="3083" width="14.7109375" style="1" customWidth="1"/>
    <col min="3084" max="3084" width="4.42578125" style="1" customWidth="1"/>
    <col min="3085" max="3328" width="12.7109375" style="1"/>
    <col min="3329" max="3329" width="4.7109375" style="1" bestFit="1" customWidth="1"/>
    <col min="3330" max="3330" width="24.7109375" style="1" customWidth="1"/>
    <col min="3331" max="3333" width="14.7109375" style="1" customWidth="1"/>
    <col min="3334" max="3334" width="16.28515625" style="1" bestFit="1" customWidth="1"/>
    <col min="3335" max="3339" width="14.7109375" style="1" customWidth="1"/>
    <col min="3340" max="3340" width="4.42578125" style="1" customWidth="1"/>
    <col min="3341" max="3584" width="12.7109375" style="1"/>
    <col min="3585" max="3585" width="4.7109375" style="1" bestFit="1" customWidth="1"/>
    <col min="3586" max="3586" width="24.7109375" style="1" customWidth="1"/>
    <col min="3587" max="3589" width="14.7109375" style="1" customWidth="1"/>
    <col min="3590" max="3590" width="16.28515625" style="1" bestFit="1" customWidth="1"/>
    <col min="3591" max="3595" width="14.7109375" style="1" customWidth="1"/>
    <col min="3596" max="3596" width="4.42578125" style="1" customWidth="1"/>
    <col min="3597" max="3840" width="12.7109375" style="1"/>
    <col min="3841" max="3841" width="4.7109375" style="1" bestFit="1" customWidth="1"/>
    <col min="3842" max="3842" width="24.7109375" style="1" customWidth="1"/>
    <col min="3843" max="3845" width="14.7109375" style="1" customWidth="1"/>
    <col min="3846" max="3846" width="16.28515625" style="1" bestFit="1" customWidth="1"/>
    <col min="3847" max="3851" width="14.7109375" style="1" customWidth="1"/>
    <col min="3852" max="3852" width="4.42578125" style="1" customWidth="1"/>
    <col min="3853" max="4096" width="12.7109375" style="1"/>
    <col min="4097" max="4097" width="4.7109375" style="1" bestFit="1" customWidth="1"/>
    <col min="4098" max="4098" width="24.7109375" style="1" customWidth="1"/>
    <col min="4099" max="4101" width="14.7109375" style="1" customWidth="1"/>
    <col min="4102" max="4102" width="16.28515625" style="1" bestFit="1" customWidth="1"/>
    <col min="4103" max="4107" width="14.7109375" style="1" customWidth="1"/>
    <col min="4108" max="4108" width="4.42578125" style="1" customWidth="1"/>
    <col min="4109" max="4352" width="12.7109375" style="1"/>
    <col min="4353" max="4353" width="4.7109375" style="1" bestFit="1" customWidth="1"/>
    <col min="4354" max="4354" width="24.7109375" style="1" customWidth="1"/>
    <col min="4355" max="4357" width="14.7109375" style="1" customWidth="1"/>
    <col min="4358" max="4358" width="16.28515625" style="1" bestFit="1" customWidth="1"/>
    <col min="4359" max="4363" width="14.7109375" style="1" customWidth="1"/>
    <col min="4364" max="4364" width="4.42578125" style="1" customWidth="1"/>
    <col min="4365" max="4608" width="12.7109375" style="1"/>
    <col min="4609" max="4609" width="4.7109375" style="1" bestFit="1" customWidth="1"/>
    <col min="4610" max="4610" width="24.7109375" style="1" customWidth="1"/>
    <col min="4611" max="4613" width="14.7109375" style="1" customWidth="1"/>
    <col min="4614" max="4614" width="16.28515625" style="1" bestFit="1" customWidth="1"/>
    <col min="4615" max="4619" width="14.7109375" style="1" customWidth="1"/>
    <col min="4620" max="4620" width="4.42578125" style="1" customWidth="1"/>
    <col min="4621" max="4864" width="12.7109375" style="1"/>
    <col min="4865" max="4865" width="4.7109375" style="1" bestFit="1" customWidth="1"/>
    <col min="4866" max="4866" width="24.7109375" style="1" customWidth="1"/>
    <col min="4867" max="4869" width="14.7109375" style="1" customWidth="1"/>
    <col min="4870" max="4870" width="16.28515625" style="1" bestFit="1" customWidth="1"/>
    <col min="4871" max="4875" width="14.7109375" style="1" customWidth="1"/>
    <col min="4876" max="4876" width="4.42578125" style="1" customWidth="1"/>
    <col min="4877" max="5120" width="12.7109375" style="1"/>
    <col min="5121" max="5121" width="4.7109375" style="1" bestFit="1" customWidth="1"/>
    <col min="5122" max="5122" width="24.7109375" style="1" customWidth="1"/>
    <col min="5123" max="5125" width="14.7109375" style="1" customWidth="1"/>
    <col min="5126" max="5126" width="16.28515625" style="1" bestFit="1" customWidth="1"/>
    <col min="5127" max="5131" width="14.7109375" style="1" customWidth="1"/>
    <col min="5132" max="5132" width="4.42578125" style="1" customWidth="1"/>
    <col min="5133" max="5376" width="12.7109375" style="1"/>
    <col min="5377" max="5377" width="4.7109375" style="1" bestFit="1" customWidth="1"/>
    <col min="5378" max="5378" width="24.7109375" style="1" customWidth="1"/>
    <col min="5379" max="5381" width="14.7109375" style="1" customWidth="1"/>
    <col min="5382" max="5382" width="16.28515625" style="1" bestFit="1" customWidth="1"/>
    <col min="5383" max="5387" width="14.7109375" style="1" customWidth="1"/>
    <col min="5388" max="5388" width="4.42578125" style="1" customWidth="1"/>
    <col min="5389" max="5632" width="12.7109375" style="1"/>
    <col min="5633" max="5633" width="4.7109375" style="1" bestFit="1" customWidth="1"/>
    <col min="5634" max="5634" width="24.7109375" style="1" customWidth="1"/>
    <col min="5635" max="5637" width="14.7109375" style="1" customWidth="1"/>
    <col min="5638" max="5638" width="16.28515625" style="1" bestFit="1" customWidth="1"/>
    <col min="5639" max="5643" width="14.7109375" style="1" customWidth="1"/>
    <col min="5644" max="5644" width="4.42578125" style="1" customWidth="1"/>
    <col min="5645" max="5888" width="12.7109375" style="1"/>
    <col min="5889" max="5889" width="4.7109375" style="1" bestFit="1" customWidth="1"/>
    <col min="5890" max="5890" width="24.7109375" style="1" customWidth="1"/>
    <col min="5891" max="5893" width="14.7109375" style="1" customWidth="1"/>
    <col min="5894" max="5894" width="16.28515625" style="1" bestFit="1" customWidth="1"/>
    <col min="5895" max="5899" width="14.7109375" style="1" customWidth="1"/>
    <col min="5900" max="5900" width="4.42578125" style="1" customWidth="1"/>
    <col min="5901" max="6144" width="12.7109375" style="1"/>
    <col min="6145" max="6145" width="4.7109375" style="1" bestFit="1" customWidth="1"/>
    <col min="6146" max="6146" width="24.7109375" style="1" customWidth="1"/>
    <col min="6147" max="6149" width="14.7109375" style="1" customWidth="1"/>
    <col min="6150" max="6150" width="16.28515625" style="1" bestFit="1" customWidth="1"/>
    <col min="6151" max="6155" width="14.7109375" style="1" customWidth="1"/>
    <col min="6156" max="6156" width="4.42578125" style="1" customWidth="1"/>
    <col min="6157" max="6400" width="12.7109375" style="1"/>
    <col min="6401" max="6401" width="4.7109375" style="1" bestFit="1" customWidth="1"/>
    <col min="6402" max="6402" width="24.7109375" style="1" customWidth="1"/>
    <col min="6403" max="6405" width="14.7109375" style="1" customWidth="1"/>
    <col min="6406" max="6406" width="16.28515625" style="1" bestFit="1" customWidth="1"/>
    <col min="6407" max="6411" width="14.7109375" style="1" customWidth="1"/>
    <col min="6412" max="6412" width="4.42578125" style="1" customWidth="1"/>
    <col min="6413" max="6656" width="12.7109375" style="1"/>
    <col min="6657" max="6657" width="4.7109375" style="1" bestFit="1" customWidth="1"/>
    <col min="6658" max="6658" width="24.7109375" style="1" customWidth="1"/>
    <col min="6659" max="6661" width="14.7109375" style="1" customWidth="1"/>
    <col min="6662" max="6662" width="16.28515625" style="1" bestFit="1" customWidth="1"/>
    <col min="6663" max="6667" width="14.7109375" style="1" customWidth="1"/>
    <col min="6668" max="6668" width="4.42578125" style="1" customWidth="1"/>
    <col min="6669" max="6912" width="12.7109375" style="1"/>
    <col min="6913" max="6913" width="4.7109375" style="1" bestFit="1" customWidth="1"/>
    <col min="6914" max="6914" width="24.7109375" style="1" customWidth="1"/>
    <col min="6915" max="6917" width="14.7109375" style="1" customWidth="1"/>
    <col min="6918" max="6918" width="16.28515625" style="1" bestFit="1" customWidth="1"/>
    <col min="6919" max="6923" width="14.7109375" style="1" customWidth="1"/>
    <col min="6924" max="6924" width="4.42578125" style="1" customWidth="1"/>
    <col min="6925" max="7168" width="12.7109375" style="1"/>
    <col min="7169" max="7169" width="4.7109375" style="1" bestFit="1" customWidth="1"/>
    <col min="7170" max="7170" width="24.7109375" style="1" customWidth="1"/>
    <col min="7171" max="7173" width="14.7109375" style="1" customWidth="1"/>
    <col min="7174" max="7174" width="16.28515625" style="1" bestFit="1" customWidth="1"/>
    <col min="7175" max="7179" width="14.7109375" style="1" customWidth="1"/>
    <col min="7180" max="7180" width="4.42578125" style="1" customWidth="1"/>
    <col min="7181" max="7424" width="12.7109375" style="1"/>
    <col min="7425" max="7425" width="4.7109375" style="1" bestFit="1" customWidth="1"/>
    <col min="7426" max="7426" width="24.7109375" style="1" customWidth="1"/>
    <col min="7427" max="7429" width="14.7109375" style="1" customWidth="1"/>
    <col min="7430" max="7430" width="16.28515625" style="1" bestFit="1" customWidth="1"/>
    <col min="7431" max="7435" width="14.7109375" style="1" customWidth="1"/>
    <col min="7436" max="7436" width="4.42578125" style="1" customWidth="1"/>
    <col min="7437" max="7680" width="12.7109375" style="1"/>
    <col min="7681" max="7681" width="4.7109375" style="1" bestFit="1" customWidth="1"/>
    <col min="7682" max="7682" width="24.7109375" style="1" customWidth="1"/>
    <col min="7683" max="7685" width="14.7109375" style="1" customWidth="1"/>
    <col min="7686" max="7686" width="16.28515625" style="1" bestFit="1" customWidth="1"/>
    <col min="7687" max="7691" width="14.7109375" style="1" customWidth="1"/>
    <col min="7692" max="7692" width="4.42578125" style="1" customWidth="1"/>
    <col min="7693" max="7936" width="12.7109375" style="1"/>
    <col min="7937" max="7937" width="4.7109375" style="1" bestFit="1" customWidth="1"/>
    <col min="7938" max="7938" width="24.7109375" style="1" customWidth="1"/>
    <col min="7939" max="7941" width="14.7109375" style="1" customWidth="1"/>
    <col min="7942" max="7942" width="16.28515625" style="1" bestFit="1" customWidth="1"/>
    <col min="7943" max="7947" width="14.7109375" style="1" customWidth="1"/>
    <col min="7948" max="7948" width="4.42578125" style="1" customWidth="1"/>
    <col min="7949" max="8192" width="12.7109375" style="1"/>
    <col min="8193" max="8193" width="4.7109375" style="1" bestFit="1" customWidth="1"/>
    <col min="8194" max="8194" width="24.7109375" style="1" customWidth="1"/>
    <col min="8195" max="8197" width="14.7109375" style="1" customWidth="1"/>
    <col min="8198" max="8198" width="16.28515625" style="1" bestFit="1" customWidth="1"/>
    <col min="8199" max="8203" width="14.7109375" style="1" customWidth="1"/>
    <col min="8204" max="8204" width="4.42578125" style="1" customWidth="1"/>
    <col min="8205" max="8448" width="12.7109375" style="1"/>
    <col min="8449" max="8449" width="4.7109375" style="1" bestFit="1" customWidth="1"/>
    <col min="8450" max="8450" width="24.7109375" style="1" customWidth="1"/>
    <col min="8451" max="8453" width="14.7109375" style="1" customWidth="1"/>
    <col min="8454" max="8454" width="16.28515625" style="1" bestFit="1" customWidth="1"/>
    <col min="8455" max="8459" width="14.7109375" style="1" customWidth="1"/>
    <col min="8460" max="8460" width="4.42578125" style="1" customWidth="1"/>
    <col min="8461" max="8704" width="12.7109375" style="1"/>
    <col min="8705" max="8705" width="4.7109375" style="1" bestFit="1" customWidth="1"/>
    <col min="8706" max="8706" width="24.7109375" style="1" customWidth="1"/>
    <col min="8707" max="8709" width="14.7109375" style="1" customWidth="1"/>
    <col min="8710" max="8710" width="16.28515625" style="1" bestFit="1" customWidth="1"/>
    <col min="8711" max="8715" width="14.7109375" style="1" customWidth="1"/>
    <col min="8716" max="8716" width="4.42578125" style="1" customWidth="1"/>
    <col min="8717" max="8960" width="12.7109375" style="1"/>
    <col min="8961" max="8961" width="4.7109375" style="1" bestFit="1" customWidth="1"/>
    <col min="8962" max="8962" width="24.7109375" style="1" customWidth="1"/>
    <col min="8963" max="8965" width="14.7109375" style="1" customWidth="1"/>
    <col min="8966" max="8966" width="16.28515625" style="1" bestFit="1" customWidth="1"/>
    <col min="8967" max="8971" width="14.7109375" style="1" customWidth="1"/>
    <col min="8972" max="8972" width="4.42578125" style="1" customWidth="1"/>
    <col min="8973" max="9216" width="12.7109375" style="1"/>
    <col min="9217" max="9217" width="4.7109375" style="1" bestFit="1" customWidth="1"/>
    <col min="9218" max="9218" width="24.7109375" style="1" customWidth="1"/>
    <col min="9219" max="9221" width="14.7109375" style="1" customWidth="1"/>
    <col min="9222" max="9222" width="16.28515625" style="1" bestFit="1" customWidth="1"/>
    <col min="9223" max="9227" width="14.7109375" style="1" customWidth="1"/>
    <col min="9228" max="9228" width="4.42578125" style="1" customWidth="1"/>
    <col min="9229" max="9472" width="12.7109375" style="1"/>
    <col min="9473" max="9473" width="4.7109375" style="1" bestFit="1" customWidth="1"/>
    <col min="9474" max="9474" width="24.7109375" style="1" customWidth="1"/>
    <col min="9475" max="9477" width="14.7109375" style="1" customWidth="1"/>
    <col min="9478" max="9478" width="16.28515625" style="1" bestFit="1" customWidth="1"/>
    <col min="9479" max="9483" width="14.7109375" style="1" customWidth="1"/>
    <col min="9484" max="9484" width="4.42578125" style="1" customWidth="1"/>
    <col min="9485" max="9728" width="12.7109375" style="1"/>
    <col min="9729" max="9729" width="4.7109375" style="1" bestFit="1" customWidth="1"/>
    <col min="9730" max="9730" width="24.7109375" style="1" customWidth="1"/>
    <col min="9731" max="9733" width="14.7109375" style="1" customWidth="1"/>
    <col min="9734" max="9734" width="16.28515625" style="1" bestFit="1" customWidth="1"/>
    <col min="9735" max="9739" width="14.7109375" style="1" customWidth="1"/>
    <col min="9740" max="9740" width="4.42578125" style="1" customWidth="1"/>
    <col min="9741" max="9984" width="12.7109375" style="1"/>
    <col min="9985" max="9985" width="4.7109375" style="1" bestFit="1" customWidth="1"/>
    <col min="9986" max="9986" width="24.7109375" style="1" customWidth="1"/>
    <col min="9987" max="9989" width="14.7109375" style="1" customWidth="1"/>
    <col min="9990" max="9990" width="16.28515625" style="1" bestFit="1" customWidth="1"/>
    <col min="9991" max="9995" width="14.7109375" style="1" customWidth="1"/>
    <col min="9996" max="9996" width="4.42578125" style="1" customWidth="1"/>
    <col min="9997" max="10240" width="12.7109375" style="1"/>
    <col min="10241" max="10241" width="4.7109375" style="1" bestFit="1" customWidth="1"/>
    <col min="10242" max="10242" width="24.7109375" style="1" customWidth="1"/>
    <col min="10243" max="10245" width="14.7109375" style="1" customWidth="1"/>
    <col min="10246" max="10246" width="16.28515625" style="1" bestFit="1" customWidth="1"/>
    <col min="10247" max="10251" width="14.7109375" style="1" customWidth="1"/>
    <col min="10252" max="10252" width="4.42578125" style="1" customWidth="1"/>
    <col min="10253" max="10496" width="12.7109375" style="1"/>
    <col min="10497" max="10497" width="4.7109375" style="1" bestFit="1" customWidth="1"/>
    <col min="10498" max="10498" width="24.7109375" style="1" customWidth="1"/>
    <col min="10499" max="10501" width="14.7109375" style="1" customWidth="1"/>
    <col min="10502" max="10502" width="16.28515625" style="1" bestFit="1" customWidth="1"/>
    <col min="10503" max="10507" width="14.7109375" style="1" customWidth="1"/>
    <col min="10508" max="10508" width="4.42578125" style="1" customWidth="1"/>
    <col min="10509" max="10752" width="12.7109375" style="1"/>
    <col min="10753" max="10753" width="4.7109375" style="1" bestFit="1" customWidth="1"/>
    <col min="10754" max="10754" width="24.7109375" style="1" customWidth="1"/>
    <col min="10755" max="10757" width="14.7109375" style="1" customWidth="1"/>
    <col min="10758" max="10758" width="16.28515625" style="1" bestFit="1" customWidth="1"/>
    <col min="10759" max="10763" width="14.7109375" style="1" customWidth="1"/>
    <col min="10764" max="10764" width="4.42578125" style="1" customWidth="1"/>
    <col min="10765" max="11008" width="12.7109375" style="1"/>
    <col min="11009" max="11009" width="4.7109375" style="1" bestFit="1" customWidth="1"/>
    <col min="11010" max="11010" width="24.7109375" style="1" customWidth="1"/>
    <col min="11011" max="11013" width="14.7109375" style="1" customWidth="1"/>
    <col min="11014" max="11014" width="16.28515625" style="1" bestFit="1" customWidth="1"/>
    <col min="11015" max="11019" width="14.7109375" style="1" customWidth="1"/>
    <col min="11020" max="11020" width="4.42578125" style="1" customWidth="1"/>
    <col min="11021" max="11264" width="12.7109375" style="1"/>
    <col min="11265" max="11265" width="4.7109375" style="1" bestFit="1" customWidth="1"/>
    <col min="11266" max="11266" width="24.7109375" style="1" customWidth="1"/>
    <col min="11267" max="11269" width="14.7109375" style="1" customWidth="1"/>
    <col min="11270" max="11270" width="16.28515625" style="1" bestFit="1" customWidth="1"/>
    <col min="11271" max="11275" width="14.7109375" style="1" customWidth="1"/>
    <col min="11276" max="11276" width="4.42578125" style="1" customWidth="1"/>
    <col min="11277" max="11520" width="12.7109375" style="1"/>
    <col min="11521" max="11521" width="4.7109375" style="1" bestFit="1" customWidth="1"/>
    <col min="11522" max="11522" width="24.7109375" style="1" customWidth="1"/>
    <col min="11523" max="11525" width="14.7109375" style="1" customWidth="1"/>
    <col min="11526" max="11526" width="16.28515625" style="1" bestFit="1" customWidth="1"/>
    <col min="11527" max="11531" width="14.7109375" style="1" customWidth="1"/>
    <col min="11532" max="11532" width="4.42578125" style="1" customWidth="1"/>
    <col min="11533" max="11776" width="12.7109375" style="1"/>
    <col min="11777" max="11777" width="4.7109375" style="1" bestFit="1" customWidth="1"/>
    <col min="11778" max="11778" width="24.7109375" style="1" customWidth="1"/>
    <col min="11779" max="11781" width="14.7109375" style="1" customWidth="1"/>
    <col min="11782" max="11782" width="16.28515625" style="1" bestFit="1" customWidth="1"/>
    <col min="11783" max="11787" width="14.7109375" style="1" customWidth="1"/>
    <col min="11788" max="11788" width="4.42578125" style="1" customWidth="1"/>
    <col min="11789" max="12032" width="12.7109375" style="1"/>
    <col min="12033" max="12033" width="4.7109375" style="1" bestFit="1" customWidth="1"/>
    <col min="12034" max="12034" width="24.7109375" style="1" customWidth="1"/>
    <col min="12035" max="12037" width="14.7109375" style="1" customWidth="1"/>
    <col min="12038" max="12038" width="16.28515625" style="1" bestFit="1" customWidth="1"/>
    <col min="12039" max="12043" width="14.7109375" style="1" customWidth="1"/>
    <col min="12044" max="12044" width="4.42578125" style="1" customWidth="1"/>
    <col min="12045" max="12288" width="12.7109375" style="1"/>
    <col min="12289" max="12289" width="4.7109375" style="1" bestFit="1" customWidth="1"/>
    <col min="12290" max="12290" width="24.7109375" style="1" customWidth="1"/>
    <col min="12291" max="12293" width="14.7109375" style="1" customWidth="1"/>
    <col min="12294" max="12294" width="16.28515625" style="1" bestFit="1" customWidth="1"/>
    <col min="12295" max="12299" width="14.7109375" style="1" customWidth="1"/>
    <col min="12300" max="12300" width="4.42578125" style="1" customWidth="1"/>
    <col min="12301" max="12544" width="12.7109375" style="1"/>
    <col min="12545" max="12545" width="4.7109375" style="1" bestFit="1" customWidth="1"/>
    <col min="12546" max="12546" width="24.7109375" style="1" customWidth="1"/>
    <col min="12547" max="12549" width="14.7109375" style="1" customWidth="1"/>
    <col min="12550" max="12550" width="16.28515625" style="1" bestFit="1" customWidth="1"/>
    <col min="12551" max="12555" width="14.7109375" style="1" customWidth="1"/>
    <col min="12556" max="12556" width="4.42578125" style="1" customWidth="1"/>
    <col min="12557" max="12800" width="12.7109375" style="1"/>
    <col min="12801" max="12801" width="4.7109375" style="1" bestFit="1" customWidth="1"/>
    <col min="12802" max="12802" width="24.7109375" style="1" customWidth="1"/>
    <col min="12803" max="12805" width="14.7109375" style="1" customWidth="1"/>
    <col min="12806" max="12806" width="16.28515625" style="1" bestFit="1" customWidth="1"/>
    <col min="12807" max="12811" width="14.7109375" style="1" customWidth="1"/>
    <col min="12812" max="12812" width="4.42578125" style="1" customWidth="1"/>
    <col min="12813" max="13056" width="12.7109375" style="1"/>
    <col min="13057" max="13057" width="4.7109375" style="1" bestFit="1" customWidth="1"/>
    <col min="13058" max="13058" width="24.7109375" style="1" customWidth="1"/>
    <col min="13059" max="13061" width="14.7109375" style="1" customWidth="1"/>
    <col min="13062" max="13062" width="16.28515625" style="1" bestFit="1" customWidth="1"/>
    <col min="13063" max="13067" width="14.7109375" style="1" customWidth="1"/>
    <col min="13068" max="13068" width="4.42578125" style="1" customWidth="1"/>
    <col min="13069" max="13312" width="12.7109375" style="1"/>
    <col min="13313" max="13313" width="4.7109375" style="1" bestFit="1" customWidth="1"/>
    <col min="13314" max="13314" width="24.7109375" style="1" customWidth="1"/>
    <col min="13315" max="13317" width="14.7109375" style="1" customWidth="1"/>
    <col min="13318" max="13318" width="16.28515625" style="1" bestFit="1" customWidth="1"/>
    <col min="13319" max="13323" width="14.7109375" style="1" customWidth="1"/>
    <col min="13324" max="13324" width="4.42578125" style="1" customWidth="1"/>
    <col min="13325" max="13568" width="12.7109375" style="1"/>
    <col min="13569" max="13569" width="4.7109375" style="1" bestFit="1" customWidth="1"/>
    <col min="13570" max="13570" width="24.7109375" style="1" customWidth="1"/>
    <col min="13571" max="13573" width="14.7109375" style="1" customWidth="1"/>
    <col min="13574" max="13574" width="16.28515625" style="1" bestFit="1" customWidth="1"/>
    <col min="13575" max="13579" width="14.7109375" style="1" customWidth="1"/>
    <col min="13580" max="13580" width="4.42578125" style="1" customWidth="1"/>
    <col min="13581" max="13824" width="12.7109375" style="1"/>
    <col min="13825" max="13825" width="4.7109375" style="1" bestFit="1" customWidth="1"/>
    <col min="13826" max="13826" width="24.7109375" style="1" customWidth="1"/>
    <col min="13827" max="13829" width="14.7109375" style="1" customWidth="1"/>
    <col min="13830" max="13830" width="16.28515625" style="1" bestFit="1" customWidth="1"/>
    <col min="13831" max="13835" width="14.7109375" style="1" customWidth="1"/>
    <col min="13836" max="13836" width="4.42578125" style="1" customWidth="1"/>
    <col min="13837" max="14080" width="12.7109375" style="1"/>
    <col min="14081" max="14081" width="4.7109375" style="1" bestFit="1" customWidth="1"/>
    <col min="14082" max="14082" width="24.7109375" style="1" customWidth="1"/>
    <col min="14083" max="14085" width="14.7109375" style="1" customWidth="1"/>
    <col min="14086" max="14086" width="16.28515625" style="1" bestFit="1" customWidth="1"/>
    <col min="14087" max="14091" width="14.7109375" style="1" customWidth="1"/>
    <col min="14092" max="14092" width="4.42578125" style="1" customWidth="1"/>
    <col min="14093" max="14336" width="12.7109375" style="1"/>
    <col min="14337" max="14337" width="4.7109375" style="1" bestFit="1" customWidth="1"/>
    <col min="14338" max="14338" width="24.7109375" style="1" customWidth="1"/>
    <col min="14339" max="14341" width="14.7109375" style="1" customWidth="1"/>
    <col min="14342" max="14342" width="16.28515625" style="1" bestFit="1" customWidth="1"/>
    <col min="14343" max="14347" width="14.7109375" style="1" customWidth="1"/>
    <col min="14348" max="14348" width="4.42578125" style="1" customWidth="1"/>
    <col min="14349" max="14592" width="12.7109375" style="1"/>
    <col min="14593" max="14593" width="4.7109375" style="1" bestFit="1" customWidth="1"/>
    <col min="14594" max="14594" width="24.7109375" style="1" customWidth="1"/>
    <col min="14595" max="14597" width="14.7109375" style="1" customWidth="1"/>
    <col min="14598" max="14598" width="16.28515625" style="1" bestFit="1" customWidth="1"/>
    <col min="14599" max="14603" width="14.7109375" style="1" customWidth="1"/>
    <col min="14604" max="14604" width="4.42578125" style="1" customWidth="1"/>
    <col min="14605" max="14848" width="12.7109375" style="1"/>
    <col min="14849" max="14849" width="4.7109375" style="1" bestFit="1" customWidth="1"/>
    <col min="14850" max="14850" width="24.7109375" style="1" customWidth="1"/>
    <col min="14851" max="14853" width="14.7109375" style="1" customWidth="1"/>
    <col min="14854" max="14854" width="16.28515625" style="1" bestFit="1" customWidth="1"/>
    <col min="14855" max="14859" width="14.7109375" style="1" customWidth="1"/>
    <col min="14860" max="14860" width="4.42578125" style="1" customWidth="1"/>
    <col min="14861" max="15104" width="12.7109375" style="1"/>
    <col min="15105" max="15105" width="4.7109375" style="1" bestFit="1" customWidth="1"/>
    <col min="15106" max="15106" width="24.7109375" style="1" customWidth="1"/>
    <col min="15107" max="15109" width="14.7109375" style="1" customWidth="1"/>
    <col min="15110" max="15110" width="16.28515625" style="1" bestFit="1" customWidth="1"/>
    <col min="15111" max="15115" width="14.7109375" style="1" customWidth="1"/>
    <col min="15116" max="15116" width="4.42578125" style="1" customWidth="1"/>
    <col min="15117" max="15360" width="12.7109375" style="1"/>
    <col min="15361" max="15361" width="4.7109375" style="1" bestFit="1" customWidth="1"/>
    <col min="15362" max="15362" width="24.7109375" style="1" customWidth="1"/>
    <col min="15363" max="15365" width="14.7109375" style="1" customWidth="1"/>
    <col min="15366" max="15366" width="16.28515625" style="1" bestFit="1" customWidth="1"/>
    <col min="15367" max="15371" width="14.7109375" style="1" customWidth="1"/>
    <col min="15372" max="15372" width="4.42578125" style="1" customWidth="1"/>
    <col min="15373" max="15616" width="12.7109375" style="1"/>
    <col min="15617" max="15617" width="4.7109375" style="1" bestFit="1" customWidth="1"/>
    <col min="15618" max="15618" width="24.7109375" style="1" customWidth="1"/>
    <col min="15619" max="15621" width="14.7109375" style="1" customWidth="1"/>
    <col min="15622" max="15622" width="16.28515625" style="1" bestFit="1" customWidth="1"/>
    <col min="15623" max="15627" width="14.7109375" style="1" customWidth="1"/>
    <col min="15628" max="15628" width="4.42578125" style="1" customWidth="1"/>
    <col min="15629" max="15872" width="12.7109375" style="1"/>
    <col min="15873" max="15873" width="4.7109375" style="1" bestFit="1" customWidth="1"/>
    <col min="15874" max="15874" width="24.7109375" style="1" customWidth="1"/>
    <col min="15875" max="15877" width="14.7109375" style="1" customWidth="1"/>
    <col min="15878" max="15878" width="16.28515625" style="1" bestFit="1" customWidth="1"/>
    <col min="15879" max="15883" width="14.7109375" style="1" customWidth="1"/>
    <col min="15884" max="15884" width="4.42578125" style="1" customWidth="1"/>
    <col min="15885" max="16128" width="12.7109375" style="1"/>
    <col min="16129" max="16129" width="4.7109375" style="1" bestFit="1" customWidth="1"/>
    <col min="16130" max="16130" width="24.7109375" style="1" customWidth="1"/>
    <col min="16131" max="16133" width="14.7109375" style="1" customWidth="1"/>
    <col min="16134" max="16134" width="16.28515625" style="1" bestFit="1" customWidth="1"/>
    <col min="16135" max="16139" width="14.7109375" style="1" customWidth="1"/>
    <col min="16140" max="16140" width="4.42578125" style="1" customWidth="1"/>
    <col min="16141" max="16384" width="12.7109375" style="1"/>
  </cols>
  <sheetData>
    <row r="1" spans="1:12" x14ac:dyDescent="0.25">
      <c r="B1" s="2" t="s">
        <v>39</v>
      </c>
    </row>
    <row r="2" spans="1:12" ht="17.25" customHeight="1" x14ac:dyDescent="0.4">
      <c r="B2" s="2" t="s">
        <v>1</v>
      </c>
      <c r="E2" s="14"/>
    </row>
    <row r="3" spans="1:12" x14ac:dyDescent="0.25">
      <c r="B3" s="2" t="s">
        <v>40</v>
      </c>
    </row>
    <row r="4" spans="1:12" x14ac:dyDescent="0.25">
      <c r="B4" s="2"/>
    </row>
    <row r="5" spans="1:12" x14ac:dyDescent="0.25">
      <c r="F5" s="3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3" t="s">
        <v>8</v>
      </c>
    </row>
    <row r="6" spans="1:12" x14ac:dyDescent="0.25">
      <c r="F6" s="16" t="s">
        <v>41</v>
      </c>
      <c r="G6" s="15"/>
      <c r="H6" s="15"/>
      <c r="I6" s="15"/>
      <c r="J6" s="16" t="s">
        <v>41</v>
      </c>
      <c r="K6" s="3"/>
    </row>
    <row r="7" spans="1:12" x14ac:dyDescent="0.25">
      <c r="F7" s="4" t="s">
        <v>42</v>
      </c>
      <c r="G7" s="17" t="s">
        <v>9</v>
      </c>
      <c r="H7" s="17"/>
      <c r="I7" s="17" t="s">
        <v>43</v>
      </c>
      <c r="J7" s="18" t="s">
        <v>9</v>
      </c>
    </row>
    <row r="8" spans="1:12" x14ac:dyDescent="0.25">
      <c r="F8" s="5" t="s">
        <v>44</v>
      </c>
      <c r="G8" s="19" t="s">
        <v>11</v>
      </c>
      <c r="H8" s="19" t="s">
        <v>12</v>
      </c>
      <c r="I8" s="19" t="s">
        <v>45</v>
      </c>
      <c r="J8" s="19" t="s">
        <v>14</v>
      </c>
      <c r="K8" s="5" t="s">
        <v>15</v>
      </c>
    </row>
    <row r="9" spans="1:12" x14ac:dyDescent="0.25">
      <c r="F9" s="7"/>
      <c r="G9" s="18"/>
      <c r="H9" s="18"/>
      <c r="I9" s="18"/>
      <c r="J9" s="20"/>
      <c r="K9" s="7"/>
    </row>
    <row r="10" spans="1:12" x14ac:dyDescent="0.25">
      <c r="B10" s="6" t="s">
        <v>16</v>
      </c>
      <c r="C10" s="6"/>
      <c r="D10" s="6"/>
      <c r="E10" s="6"/>
      <c r="F10" s="7"/>
      <c r="G10" s="18"/>
      <c r="H10" s="18"/>
      <c r="I10" s="18"/>
      <c r="J10" s="20"/>
      <c r="K10" s="7"/>
    </row>
    <row r="11" spans="1:12" x14ac:dyDescent="0.25">
      <c r="A11" s="1">
        <v>1</v>
      </c>
      <c r="B11" s="1" t="s">
        <v>17</v>
      </c>
      <c r="F11" s="9">
        <f>+[1]QPC!H6</f>
        <v>3885386</v>
      </c>
      <c r="G11" s="21">
        <v>0</v>
      </c>
      <c r="H11" s="21">
        <v>0</v>
      </c>
      <c r="I11" s="21">
        <v>0</v>
      </c>
      <c r="J11" s="21">
        <v>0</v>
      </c>
      <c r="K11" s="9">
        <f t="shared" ref="K11:K26" si="0">SUM(F11:J11)</f>
        <v>3885386</v>
      </c>
      <c r="L11" s="1" t="s">
        <v>18</v>
      </c>
    </row>
    <row r="12" spans="1:12" x14ac:dyDescent="0.25">
      <c r="A12" s="1">
        <f>A11+1</f>
        <v>2</v>
      </c>
      <c r="B12" s="1" t="s">
        <v>19</v>
      </c>
      <c r="F12" s="1">
        <v>0</v>
      </c>
      <c r="G12" s="22">
        <v>0</v>
      </c>
      <c r="H12" s="22">
        <v>0</v>
      </c>
      <c r="I12" s="22">
        <v>0</v>
      </c>
      <c r="J12" s="22">
        <v>0</v>
      </c>
      <c r="K12" s="1">
        <f t="shared" si="0"/>
        <v>0</v>
      </c>
    </row>
    <row r="13" spans="1:12" x14ac:dyDescent="0.25">
      <c r="A13" s="1">
        <f t="shared" ref="A13:A27" si="1">A12+1</f>
        <v>3</v>
      </c>
      <c r="B13" s="1" t="s">
        <v>20</v>
      </c>
      <c r="F13" s="1">
        <v>0</v>
      </c>
      <c r="G13" s="22">
        <v>0</v>
      </c>
      <c r="H13" s="22">
        <v>0</v>
      </c>
      <c r="I13" s="22">
        <v>0</v>
      </c>
      <c r="J13" s="22">
        <v>0</v>
      </c>
      <c r="K13" s="1">
        <f t="shared" si="0"/>
        <v>0</v>
      </c>
      <c r="L13" s="1" t="s">
        <v>18</v>
      </c>
    </row>
    <row r="14" spans="1:12" x14ac:dyDescent="0.25">
      <c r="A14" s="1">
        <f t="shared" si="1"/>
        <v>4</v>
      </c>
      <c r="B14" s="1" t="s">
        <v>21</v>
      </c>
      <c r="F14" s="1">
        <v>0</v>
      </c>
      <c r="G14" s="22">
        <v>0</v>
      </c>
      <c r="H14" s="22">
        <v>0</v>
      </c>
      <c r="I14" s="22">
        <v>0</v>
      </c>
      <c r="J14" s="22">
        <v>0</v>
      </c>
      <c r="K14" s="1">
        <f t="shared" si="0"/>
        <v>0</v>
      </c>
      <c r="L14" s="1" t="s">
        <v>18</v>
      </c>
    </row>
    <row r="15" spans="1:12" x14ac:dyDescent="0.25">
      <c r="A15" s="1">
        <f t="shared" si="1"/>
        <v>5</v>
      </c>
      <c r="B15" s="1" t="s">
        <v>22</v>
      </c>
      <c r="F15" s="1">
        <v>0</v>
      </c>
      <c r="G15" s="22">
        <v>0</v>
      </c>
      <c r="H15" s="22">
        <v>0</v>
      </c>
      <c r="I15" s="22">
        <v>0</v>
      </c>
      <c r="J15" s="22">
        <v>0</v>
      </c>
      <c r="K15" s="1">
        <f t="shared" si="0"/>
        <v>0</v>
      </c>
      <c r="L15" s="1" t="s">
        <v>18</v>
      </c>
    </row>
    <row r="16" spans="1:12" x14ac:dyDescent="0.25">
      <c r="A16" s="1">
        <f t="shared" si="1"/>
        <v>6</v>
      </c>
      <c r="B16" s="1" t="s">
        <v>23</v>
      </c>
      <c r="F16" s="1">
        <v>0</v>
      </c>
      <c r="G16" s="22">
        <v>0</v>
      </c>
      <c r="H16" s="22">
        <v>0</v>
      </c>
      <c r="I16" s="22">
        <v>0</v>
      </c>
      <c r="J16" s="22">
        <v>0</v>
      </c>
      <c r="K16" s="1">
        <f t="shared" si="0"/>
        <v>0</v>
      </c>
    </row>
    <row r="17" spans="1:12" x14ac:dyDescent="0.25">
      <c r="A17" s="1">
        <f t="shared" si="1"/>
        <v>7</v>
      </c>
      <c r="B17" s="1" t="s">
        <v>24</v>
      </c>
      <c r="F17" s="1">
        <v>0</v>
      </c>
      <c r="G17" s="22">
        <v>0</v>
      </c>
      <c r="H17" s="22">
        <v>0</v>
      </c>
      <c r="I17" s="22">
        <v>0</v>
      </c>
      <c r="J17" s="23">
        <f>837+2964+34+30723-1+18048+17124+59055.41+7230+4541.5+10</f>
        <v>140565.91</v>
      </c>
      <c r="K17" s="1">
        <f t="shared" si="0"/>
        <v>140565.91</v>
      </c>
    </row>
    <row r="18" spans="1:12" x14ac:dyDescent="0.25">
      <c r="A18" s="1">
        <f t="shared" si="1"/>
        <v>8</v>
      </c>
      <c r="B18" s="1" t="s">
        <v>25</v>
      </c>
      <c r="F18" s="1">
        <v>0</v>
      </c>
      <c r="G18" s="22">
        <v>0</v>
      </c>
      <c r="H18" s="22">
        <v>0</v>
      </c>
      <c r="I18" s="22">
        <v>0</v>
      </c>
      <c r="J18" s="22">
        <v>0</v>
      </c>
      <c r="K18" s="1">
        <f t="shared" si="0"/>
        <v>0</v>
      </c>
    </row>
    <row r="19" spans="1:12" x14ac:dyDescent="0.25">
      <c r="A19" s="1">
        <f t="shared" si="1"/>
        <v>9</v>
      </c>
      <c r="B19" s="1" t="s">
        <v>26</v>
      </c>
      <c r="F19" s="1">
        <v>0</v>
      </c>
      <c r="G19" s="22">
        <v>0</v>
      </c>
      <c r="H19" s="22">
        <v>0</v>
      </c>
      <c r="I19" s="22">
        <v>0</v>
      </c>
      <c r="J19" s="22">
        <v>0</v>
      </c>
      <c r="K19" s="1">
        <f t="shared" si="0"/>
        <v>0</v>
      </c>
    </row>
    <row r="20" spans="1:12" x14ac:dyDescent="0.25">
      <c r="A20" s="1">
        <f t="shared" si="1"/>
        <v>10</v>
      </c>
      <c r="B20" s="1" t="s">
        <v>27</v>
      </c>
      <c r="F20" s="1">
        <v>0</v>
      </c>
      <c r="G20" s="22">
        <v>0</v>
      </c>
      <c r="H20" s="22">
        <v>0</v>
      </c>
      <c r="I20" s="22">
        <v>0</v>
      </c>
      <c r="J20" s="22">
        <v>0</v>
      </c>
      <c r="K20" s="1">
        <f t="shared" si="0"/>
        <v>0</v>
      </c>
    </row>
    <row r="21" spans="1:12" x14ac:dyDescent="0.25">
      <c r="A21" s="1">
        <f t="shared" si="1"/>
        <v>11</v>
      </c>
      <c r="B21" s="1" t="s">
        <v>28</v>
      </c>
      <c r="F21" s="1">
        <v>0</v>
      </c>
      <c r="G21" s="22">
        <v>0</v>
      </c>
      <c r="H21" s="22">
        <v>0</v>
      </c>
      <c r="I21" s="22">
        <v>0</v>
      </c>
      <c r="J21" s="22">
        <v>0</v>
      </c>
      <c r="K21" s="1">
        <f t="shared" si="0"/>
        <v>0</v>
      </c>
    </row>
    <row r="22" spans="1:12" x14ac:dyDescent="0.25">
      <c r="A22" s="1">
        <f t="shared" si="1"/>
        <v>12</v>
      </c>
      <c r="B22" s="1" t="s">
        <v>29</v>
      </c>
      <c r="F22" s="1">
        <v>0</v>
      </c>
      <c r="G22" s="22">
        <v>0</v>
      </c>
      <c r="H22" s="22">
        <v>0</v>
      </c>
      <c r="I22" s="22">
        <v>0</v>
      </c>
      <c r="J22" s="22">
        <v>0</v>
      </c>
      <c r="K22" s="1">
        <f t="shared" si="0"/>
        <v>0</v>
      </c>
    </row>
    <row r="23" spans="1:12" x14ac:dyDescent="0.25">
      <c r="A23" s="1">
        <f t="shared" si="1"/>
        <v>13</v>
      </c>
      <c r="B23" s="1" t="s">
        <v>30</v>
      </c>
      <c r="F23" s="1">
        <f>+[1]QPC!H8</f>
        <v>2308760</v>
      </c>
      <c r="G23" s="22">
        <f>4984000+3836.18+241834.35+221697.65</f>
        <v>5451368.1799999997</v>
      </c>
      <c r="H23" s="1">
        <f>858938+121154</f>
        <v>980092</v>
      </c>
      <c r="I23" s="1">
        <v>123885</v>
      </c>
      <c r="J23" s="22">
        <f>2816000+120466.5-223526.5</f>
        <v>2712940</v>
      </c>
      <c r="K23" s="1">
        <f t="shared" si="0"/>
        <v>11577045.18</v>
      </c>
      <c r="L23" s="1" t="s">
        <v>18</v>
      </c>
    </row>
    <row r="24" spans="1:12" x14ac:dyDescent="0.25">
      <c r="A24" s="1">
        <f t="shared" si="1"/>
        <v>14</v>
      </c>
      <c r="B24" s="1" t="s">
        <v>46</v>
      </c>
      <c r="G24" s="22"/>
      <c r="J24" s="22">
        <v>12895606</v>
      </c>
      <c r="K24" s="1">
        <f t="shared" si="0"/>
        <v>12895606</v>
      </c>
    </row>
    <row r="25" spans="1:12" x14ac:dyDescent="0.25">
      <c r="A25" s="1">
        <f t="shared" si="1"/>
        <v>15</v>
      </c>
      <c r="B25" s="1" t="s">
        <v>47</v>
      </c>
      <c r="G25" s="22"/>
      <c r="J25" s="22">
        <f>-959572.64+400000</f>
        <v>-559572.64</v>
      </c>
      <c r="K25" s="1">
        <f t="shared" si="0"/>
        <v>-559572.64</v>
      </c>
    </row>
    <row r="26" spans="1:12" x14ac:dyDescent="0.25">
      <c r="A26" s="1">
        <f t="shared" si="1"/>
        <v>16</v>
      </c>
      <c r="B26" s="1" t="s">
        <v>31</v>
      </c>
      <c r="F26" s="6">
        <v>0</v>
      </c>
      <c r="G26" s="24">
        <v>0</v>
      </c>
      <c r="H26" s="6">
        <v>-15792</v>
      </c>
      <c r="I26" s="24">
        <v>0</v>
      </c>
      <c r="J26" s="24">
        <f>15000-268-3128+65500+912</f>
        <v>78016</v>
      </c>
      <c r="K26" s="6">
        <f t="shared" si="0"/>
        <v>62224</v>
      </c>
    </row>
    <row r="27" spans="1:12" x14ac:dyDescent="0.25">
      <c r="A27" s="1">
        <f t="shared" si="1"/>
        <v>17</v>
      </c>
      <c r="C27" s="1" t="s">
        <v>32</v>
      </c>
      <c r="F27" s="8">
        <f t="shared" ref="F27:K27" si="2">SUM(F11:F26)</f>
        <v>6194146</v>
      </c>
      <c r="G27" s="20">
        <f t="shared" si="2"/>
        <v>5451368.1799999997</v>
      </c>
      <c r="H27" s="25">
        <f t="shared" si="2"/>
        <v>964300</v>
      </c>
      <c r="I27" s="20">
        <f t="shared" si="2"/>
        <v>123885</v>
      </c>
      <c r="J27" s="20">
        <f t="shared" si="2"/>
        <v>15267555.27</v>
      </c>
      <c r="K27" s="8">
        <f t="shared" si="2"/>
        <v>28001254.449999999</v>
      </c>
    </row>
    <row r="28" spans="1:12" x14ac:dyDescent="0.25">
      <c r="F28" s="8"/>
      <c r="G28" s="20"/>
      <c r="H28" s="20"/>
      <c r="I28" s="20"/>
      <c r="J28" s="20"/>
      <c r="K28" s="8"/>
    </row>
    <row r="29" spans="1:12" x14ac:dyDescent="0.25">
      <c r="B29" s="6" t="s">
        <v>33</v>
      </c>
      <c r="C29" s="6"/>
      <c r="D29" s="6"/>
      <c r="E29" s="6"/>
      <c r="G29" s="22"/>
      <c r="H29" s="22"/>
      <c r="I29" s="22"/>
      <c r="J29" s="22"/>
    </row>
    <row r="30" spans="1:12" x14ac:dyDescent="0.25">
      <c r="A30" s="1">
        <f>A27+1</f>
        <v>18</v>
      </c>
      <c r="B30" s="1" t="s">
        <v>34</v>
      </c>
      <c r="F30" s="1">
        <f>+[1]QPC!H7</f>
        <v>152538</v>
      </c>
      <c r="G30" s="22">
        <v>0</v>
      </c>
      <c r="H30" s="1">
        <f>177004+54720</f>
        <v>231724</v>
      </c>
      <c r="I30" s="22">
        <v>0</v>
      </c>
      <c r="J30" s="22">
        <f>65303-61105+226961+155036</f>
        <v>386195</v>
      </c>
      <c r="K30" s="1">
        <f>SUM(F30:J30)</f>
        <v>770457</v>
      </c>
      <c r="L30" s="1" t="s">
        <v>18</v>
      </c>
    </row>
    <row r="31" spans="1:12" x14ac:dyDescent="0.25">
      <c r="A31" s="1">
        <f>A30+1</f>
        <v>19</v>
      </c>
      <c r="B31" s="1" t="s">
        <v>35</v>
      </c>
      <c r="F31" s="22">
        <v>0</v>
      </c>
      <c r="G31" s="22">
        <f>245823+4695381</f>
        <v>4941204</v>
      </c>
      <c r="H31" s="1">
        <v>135344.12</v>
      </c>
      <c r="I31" s="1">
        <f>6872+7344+315</f>
        <v>14531</v>
      </c>
      <c r="J31" s="22">
        <v>4667262</v>
      </c>
      <c r="K31" s="1">
        <f>SUM(F31:J31)</f>
        <v>9758341.120000001</v>
      </c>
      <c r="L31" s="1" t="s">
        <v>18</v>
      </c>
    </row>
    <row r="32" spans="1:12" x14ac:dyDescent="0.25">
      <c r="A32" s="1">
        <f>A31+1</f>
        <v>20</v>
      </c>
      <c r="B32" s="1" t="s">
        <v>48</v>
      </c>
      <c r="F32" s="22">
        <v>0</v>
      </c>
      <c r="G32" s="22">
        <v>0</v>
      </c>
      <c r="H32" s="1">
        <v>1125277</v>
      </c>
      <c r="I32" s="22">
        <v>0</v>
      </c>
      <c r="J32" s="22">
        <v>335108.67</v>
      </c>
      <c r="K32" s="1">
        <f>SUM(F32:J32)</f>
        <v>1460385.67</v>
      </c>
      <c r="L32" s="1" t="s">
        <v>18</v>
      </c>
    </row>
    <row r="33" spans="1:13" x14ac:dyDescent="0.25">
      <c r="A33" s="1">
        <f>A32+1</f>
        <v>21</v>
      </c>
      <c r="C33" s="1" t="s">
        <v>49</v>
      </c>
      <c r="F33" s="26">
        <f t="shared" ref="F33:K33" si="3">SUM(F30:F32)</f>
        <v>152538</v>
      </c>
      <c r="G33" s="26">
        <f t="shared" si="3"/>
        <v>4941204</v>
      </c>
      <c r="H33" s="26">
        <f t="shared" si="3"/>
        <v>1492345.12</v>
      </c>
      <c r="I33" s="26">
        <f t="shared" si="3"/>
        <v>14531</v>
      </c>
      <c r="J33" s="26">
        <f t="shared" si="3"/>
        <v>5388565.6699999999</v>
      </c>
      <c r="K33" s="26">
        <f t="shared" si="3"/>
        <v>11989183.790000001</v>
      </c>
    </row>
    <row r="34" spans="1:13" x14ac:dyDescent="0.25">
      <c r="F34" s="8"/>
      <c r="G34" s="20"/>
      <c r="H34" s="20"/>
      <c r="I34" s="20"/>
      <c r="J34" s="20"/>
      <c r="K34" s="8"/>
    </row>
    <row r="35" spans="1:13" ht="15.75" thickBot="1" x14ac:dyDescent="0.3">
      <c r="A35" s="1">
        <f>A33+1</f>
        <v>22</v>
      </c>
      <c r="C35" s="1" t="s">
        <v>37</v>
      </c>
      <c r="F35" s="12">
        <f t="shared" ref="F35:K35" si="4">F27+F33</f>
        <v>6346684</v>
      </c>
      <c r="G35" s="27">
        <f t="shared" si="4"/>
        <v>10392572.18</v>
      </c>
      <c r="H35" s="27">
        <f t="shared" si="4"/>
        <v>2456645.12</v>
      </c>
      <c r="I35" s="27">
        <f t="shared" si="4"/>
        <v>138416</v>
      </c>
      <c r="J35" s="27">
        <f t="shared" si="4"/>
        <v>20656120.939999998</v>
      </c>
      <c r="K35" s="12">
        <f t="shared" si="4"/>
        <v>39990438.240000002</v>
      </c>
    </row>
    <row r="36" spans="1:13" ht="15.75" thickTop="1" x14ac:dyDescent="0.25">
      <c r="F36" s="8"/>
      <c r="G36" s="8"/>
      <c r="H36" s="8"/>
      <c r="I36" s="8"/>
      <c r="J36" s="8"/>
      <c r="K36" s="8"/>
    </row>
    <row r="37" spans="1:13" x14ac:dyDescent="0.25">
      <c r="B37" s="1" t="s">
        <v>38</v>
      </c>
      <c r="F37" s="28"/>
      <c r="G37" s="28"/>
      <c r="H37" s="28"/>
      <c r="I37" s="28"/>
      <c r="J37" s="28"/>
      <c r="K37" s="28"/>
      <c r="L37" s="13"/>
      <c r="M37" s="13"/>
    </row>
    <row r="39" spans="1:13" x14ac:dyDescent="0.25">
      <c r="B39" s="6" t="s">
        <v>50</v>
      </c>
      <c r="C39" s="6"/>
      <c r="D39" s="6"/>
      <c r="E39" s="6"/>
    </row>
    <row r="40" spans="1:13" x14ac:dyDescent="0.25">
      <c r="B40" s="1" t="s">
        <v>30</v>
      </c>
      <c r="F40" s="1">
        <f>685696-25095</f>
        <v>660601</v>
      </c>
      <c r="G40" s="1">
        <f>1393357+84534-50994.08</f>
        <v>1426896.92</v>
      </c>
      <c r="H40" s="1">
        <f>678938-24848</f>
        <v>654090</v>
      </c>
      <c r="I40" s="1">
        <f>58010-84535-2123</f>
        <v>-28648</v>
      </c>
      <c r="J40" s="1">
        <f>-2816000+103060</f>
        <v>-2712940</v>
      </c>
    </row>
    <row r="41" spans="1:13" x14ac:dyDescent="0.25">
      <c r="B41" s="1" t="s">
        <v>34</v>
      </c>
      <c r="F41" s="1">
        <f>55265+38092</f>
        <v>93357</v>
      </c>
      <c r="G41" s="1">
        <f>72650+112300</f>
        <v>184950</v>
      </c>
      <c r="H41" s="1">
        <f>54720+39999</f>
        <v>94719</v>
      </c>
      <c r="I41" s="1">
        <f>4676+4295</f>
        <v>8971</v>
      </c>
      <c r="J41" s="1">
        <f>-226961-155036</f>
        <v>-381997</v>
      </c>
    </row>
    <row r="42" spans="1:13" x14ac:dyDescent="0.25">
      <c r="B42" s="1" t="s">
        <v>48</v>
      </c>
      <c r="F42" s="1">
        <f>1136478+61861+18733+1005</f>
        <v>1218077</v>
      </c>
      <c r="G42" s="1">
        <f>2309361+165812</f>
        <v>2475173</v>
      </c>
      <c r="H42" s="1">
        <f>1125277+80795</f>
        <v>1206072</v>
      </c>
      <c r="I42" s="1">
        <f>96146+134+3452+2446+871</f>
        <v>103049</v>
      </c>
      <c r="J42" s="1">
        <f>-4667262-335108.67</f>
        <v>-5002370.67</v>
      </c>
    </row>
  </sheetData>
  <pageMargins left="0.7" right="0.7" top="0.75" bottom="0.75" header="0.3" footer="0.3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Normal="100" workbookViewId="0">
      <selection activeCell="N20" sqref="N20"/>
    </sheetView>
  </sheetViews>
  <sheetFormatPr defaultColWidth="12.7109375" defaultRowHeight="15" x14ac:dyDescent="0.25"/>
  <cols>
    <col min="1" max="1" width="4.7109375" style="1" bestFit="1" customWidth="1"/>
    <col min="2" max="2" width="24.7109375" style="1" customWidth="1"/>
    <col min="3" max="5" width="14.7109375" style="1" customWidth="1"/>
    <col min="6" max="6" width="16.28515625" style="1" bestFit="1" customWidth="1"/>
    <col min="7" max="11" width="14.7109375" style="1" customWidth="1"/>
    <col min="12" max="12" width="4.42578125" style="1" customWidth="1"/>
    <col min="13" max="256" width="12.7109375" style="1"/>
    <col min="257" max="257" width="4.7109375" style="1" bestFit="1" customWidth="1"/>
    <col min="258" max="258" width="24.7109375" style="1" customWidth="1"/>
    <col min="259" max="261" width="14.7109375" style="1" customWidth="1"/>
    <col min="262" max="262" width="16.28515625" style="1" bestFit="1" customWidth="1"/>
    <col min="263" max="267" width="14.7109375" style="1" customWidth="1"/>
    <col min="268" max="268" width="4.42578125" style="1" customWidth="1"/>
    <col min="269" max="512" width="12.7109375" style="1"/>
    <col min="513" max="513" width="4.7109375" style="1" bestFit="1" customWidth="1"/>
    <col min="514" max="514" width="24.7109375" style="1" customWidth="1"/>
    <col min="515" max="517" width="14.7109375" style="1" customWidth="1"/>
    <col min="518" max="518" width="16.28515625" style="1" bestFit="1" customWidth="1"/>
    <col min="519" max="523" width="14.7109375" style="1" customWidth="1"/>
    <col min="524" max="524" width="4.42578125" style="1" customWidth="1"/>
    <col min="525" max="768" width="12.7109375" style="1"/>
    <col min="769" max="769" width="4.7109375" style="1" bestFit="1" customWidth="1"/>
    <col min="770" max="770" width="24.7109375" style="1" customWidth="1"/>
    <col min="771" max="773" width="14.7109375" style="1" customWidth="1"/>
    <col min="774" max="774" width="16.28515625" style="1" bestFit="1" customWidth="1"/>
    <col min="775" max="779" width="14.7109375" style="1" customWidth="1"/>
    <col min="780" max="780" width="4.42578125" style="1" customWidth="1"/>
    <col min="781" max="1024" width="12.7109375" style="1"/>
    <col min="1025" max="1025" width="4.7109375" style="1" bestFit="1" customWidth="1"/>
    <col min="1026" max="1026" width="24.7109375" style="1" customWidth="1"/>
    <col min="1027" max="1029" width="14.7109375" style="1" customWidth="1"/>
    <col min="1030" max="1030" width="16.28515625" style="1" bestFit="1" customWidth="1"/>
    <col min="1031" max="1035" width="14.7109375" style="1" customWidth="1"/>
    <col min="1036" max="1036" width="4.42578125" style="1" customWidth="1"/>
    <col min="1037" max="1280" width="12.7109375" style="1"/>
    <col min="1281" max="1281" width="4.7109375" style="1" bestFit="1" customWidth="1"/>
    <col min="1282" max="1282" width="24.7109375" style="1" customWidth="1"/>
    <col min="1283" max="1285" width="14.7109375" style="1" customWidth="1"/>
    <col min="1286" max="1286" width="16.28515625" style="1" bestFit="1" customWidth="1"/>
    <col min="1287" max="1291" width="14.7109375" style="1" customWidth="1"/>
    <col min="1292" max="1292" width="4.42578125" style="1" customWidth="1"/>
    <col min="1293" max="1536" width="12.7109375" style="1"/>
    <col min="1537" max="1537" width="4.7109375" style="1" bestFit="1" customWidth="1"/>
    <col min="1538" max="1538" width="24.7109375" style="1" customWidth="1"/>
    <col min="1539" max="1541" width="14.7109375" style="1" customWidth="1"/>
    <col min="1542" max="1542" width="16.28515625" style="1" bestFit="1" customWidth="1"/>
    <col min="1543" max="1547" width="14.7109375" style="1" customWidth="1"/>
    <col min="1548" max="1548" width="4.42578125" style="1" customWidth="1"/>
    <col min="1549" max="1792" width="12.7109375" style="1"/>
    <col min="1793" max="1793" width="4.7109375" style="1" bestFit="1" customWidth="1"/>
    <col min="1794" max="1794" width="24.7109375" style="1" customWidth="1"/>
    <col min="1795" max="1797" width="14.7109375" style="1" customWidth="1"/>
    <col min="1798" max="1798" width="16.28515625" style="1" bestFit="1" customWidth="1"/>
    <col min="1799" max="1803" width="14.7109375" style="1" customWidth="1"/>
    <col min="1804" max="1804" width="4.42578125" style="1" customWidth="1"/>
    <col min="1805" max="2048" width="12.7109375" style="1"/>
    <col min="2049" max="2049" width="4.7109375" style="1" bestFit="1" customWidth="1"/>
    <col min="2050" max="2050" width="24.7109375" style="1" customWidth="1"/>
    <col min="2051" max="2053" width="14.7109375" style="1" customWidth="1"/>
    <col min="2054" max="2054" width="16.28515625" style="1" bestFit="1" customWidth="1"/>
    <col min="2055" max="2059" width="14.7109375" style="1" customWidth="1"/>
    <col min="2060" max="2060" width="4.42578125" style="1" customWidth="1"/>
    <col min="2061" max="2304" width="12.7109375" style="1"/>
    <col min="2305" max="2305" width="4.7109375" style="1" bestFit="1" customWidth="1"/>
    <col min="2306" max="2306" width="24.7109375" style="1" customWidth="1"/>
    <col min="2307" max="2309" width="14.7109375" style="1" customWidth="1"/>
    <col min="2310" max="2310" width="16.28515625" style="1" bestFit="1" customWidth="1"/>
    <col min="2311" max="2315" width="14.7109375" style="1" customWidth="1"/>
    <col min="2316" max="2316" width="4.42578125" style="1" customWidth="1"/>
    <col min="2317" max="2560" width="12.7109375" style="1"/>
    <col min="2561" max="2561" width="4.7109375" style="1" bestFit="1" customWidth="1"/>
    <col min="2562" max="2562" width="24.7109375" style="1" customWidth="1"/>
    <col min="2563" max="2565" width="14.7109375" style="1" customWidth="1"/>
    <col min="2566" max="2566" width="16.28515625" style="1" bestFit="1" customWidth="1"/>
    <col min="2567" max="2571" width="14.7109375" style="1" customWidth="1"/>
    <col min="2572" max="2572" width="4.42578125" style="1" customWidth="1"/>
    <col min="2573" max="2816" width="12.7109375" style="1"/>
    <col min="2817" max="2817" width="4.7109375" style="1" bestFit="1" customWidth="1"/>
    <col min="2818" max="2818" width="24.7109375" style="1" customWidth="1"/>
    <col min="2819" max="2821" width="14.7109375" style="1" customWidth="1"/>
    <col min="2822" max="2822" width="16.28515625" style="1" bestFit="1" customWidth="1"/>
    <col min="2823" max="2827" width="14.7109375" style="1" customWidth="1"/>
    <col min="2828" max="2828" width="4.42578125" style="1" customWidth="1"/>
    <col min="2829" max="3072" width="12.7109375" style="1"/>
    <col min="3073" max="3073" width="4.7109375" style="1" bestFit="1" customWidth="1"/>
    <col min="3074" max="3074" width="24.7109375" style="1" customWidth="1"/>
    <col min="3075" max="3077" width="14.7109375" style="1" customWidth="1"/>
    <col min="3078" max="3078" width="16.28515625" style="1" bestFit="1" customWidth="1"/>
    <col min="3079" max="3083" width="14.7109375" style="1" customWidth="1"/>
    <col min="3084" max="3084" width="4.42578125" style="1" customWidth="1"/>
    <col min="3085" max="3328" width="12.7109375" style="1"/>
    <col min="3329" max="3329" width="4.7109375" style="1" bestFit="1" customWidth="1"/>
    <col min="3330" max="3330" width="24.7109375" style="1" customWidth="1"/>
    <col min="3331" max="3333" width="14.7109375" style="1" customWidth="1"/>
    <col min="3334" max="3334" width="16.28515625" style="1" bestFit="1" customWidth="1"/>
    <col min="3335" max="3339" width="14.7109375" style="1" customWidth="1"/>
    <col min="3340" max="3340" width="4.42578125" style="1" customWidth="1"/>
    <col min="3341" max="3584" width="12.7109375" style="1"/>
    <col min="3585" max="3585" width="4.7109375" style="1" bestFit="1" customWidth="1"/>
    <col min="3586" max="3586" width="24.7109375" style="1" customWidth="1"/>
    <col min="3587" max="3589" width="14.7109375" style="1" customWidth="1"/>
    <col min="3590" max="3590" width="16.28515625" style="1" bestFit="1" customWidth="1"/>
    <col min="3591" max="3595" width="14.7109375" style="1" customWidth="1"/>
    <col min="3596" max="3596" width="4.42578125" style="1" customWidth="1"/>
    <col min="3597" max="3840" width="12.7109375" style="1"/>
    <col min="3841" max="3841" width="4.7109375" style="1" bestFit="1" customWidth="1"/>
    <col min="3842" max="3842" width="24.7109375" style="1" customWidth="1"/>
    <col min="3843" max="3845" width="14.7109375" style="1" customWidth="1"/>
    <col min="3846" max="3846" width="16.28515625" style="1" bestFit="1" customWidth="1"/>
    <col min="3847" max="3851" width="14.7109375" style="1" customWidth="1"/>
    <col min="3852" max="3852" width="4.42578125" style="1" customWidth="1"/>
    <col min="3853" max="4096" width="12.7109375" style="1"/>
    <col min="4097" max="4097" width="4.7109375" style="1" bestFit="1" customWidth="1"/>
    <col min="4098" max="4098" width="24.7109375" style="1" customWidth="1"/>
    <col min="4099" max="4101" width="14.7109375" style="1" customWidth="1"/>
    <col min="4102" max="4102" width="16.28515625" style="1" bestFit="1" customWidth="1"/>
    <col min="4103" max="4107" width="14.7109375" style="1" customWidth="1"/>
    <col min="4108" max="4108" width="4.42578125" style="1" customWidth="1"/>
    <col min="4109" max="4352" width="12.7109375" style="1"/>
    <col min="4353" max="4353" width="4.7109375" style="1" bestFit="1" customWidth="1"/>
    <col min="4354" max="4354" width="24.7109375" style="1" customWidth="1"/>
    <col min="4355" max="4357" width="14.7109375" style="1" customWidth="1"/>
    <col min="4358" max="4358" width="16.28515625" style="1" bestFit="1" customWidth="1"/>
    <col min="4359" max="4363" width="14.7109375" style="1" customWidth="1"/>
    <col min="4364" max="4364" width="4.42578125" style="1" customWidth="1"/>
    <col min="4365" max="4608" width="12.7109375" style="1"/>
    <col min="4609" max="4609" width="4.7109375" style="1" bestFit="1" customWidth="1"/>
    <col min="4610" max="4610" width="24.7109375" style="1" customWidth="1"/>
    <col min="4611" max="4613" width="14.7109375" style="1" customWidth="1"/>
    <col min="4614" max="4614" width="16.28515625" style="1" bestFit="1" customWidth="1"/>
    <col min="4615" max="4619" width="14.7109375" style="1" customWidth="1"/>
    <col min="4620" max="4620" width="4.42578125" style="1" customWidth="1"/>
    <col min="4621" max="4864" width="12.7109375" style="1"/>
    <col min="4865" max="4865" width="4.7109375" style="1" bestFit="1" customWidth="1"/>
    <col min="4866" max="4866" width="24.7109375" style="1" customWidth="1"/>
    <col min="4867" max="4869" width="14.7109375" style="1" customWidth="1"/>
    <col min="4870" max="4870" width="16.28515625" style="1" bestFit="1" customWidth="1"/>
    <col min="4871" max="4875" width="14.7109375" style="1" customWidth="1"/>
    <col min="4876" max="4876" width="4.42578125" style="1" customWidth="1"/>
    <col min="4877" max="5120" width="12.7109375" style="1"/>
    <col min="5121" max="5121" width="4.7109375" style="1" bestFit="1" customWidth="1"/>
    <col min="5122" max="5122" width="24.7109375" style="1" customWidth="1"/>
    <col min="5123" max="5125" width="14.7109375" style="1" customWidth="1"/>
    <col min="5126" max="5126" width="16.28515625" style="1" bestFit="1" customWidth="1"/>
    <col min="5127" max="5131" width="14.7109375" style="1" customWidth="1"/>
    <col min="5132" max="5132" width="4.42578125" style="1" customWidth="1"/>
    <col min="5133" max="5376" width="12.7109375" style="1"/>
    <col min="5377" max="5377" width="4.7109375" style="1" bestFit="1" customWidth="1"/>
    <col min="5378" max="5378" width="24.7109375" style="1" customWidth="1"/>
    <col min="5379" max="5381" width="14.7109375" style="1" customWidth="1"/>
    <col min="5382" max="5382" width="16.28515625" style="1" bestFit="1" customWidth="1"/>
    <col min="5383" max="5387" width="14.7109375" style="1" customWidth="1"/>
    <col min="5388" max="5388" width="4.42578125" style="1" customWidth="1"/>
    <col min="5389" max="5632" width="12.7109375" style="1"/>
    <col min="5633" max="5633" width="4.7109375" style="1" bestFit="1" customWidth="1"/>
    <col min="5634" max="5634" width="24.7109375" style="1" customWidth="1"/>
    <col min="5635" max="5637" width="14.7109375" style="1" customWidth="1"/>
    <col min="5638" max="5638" width="16.28515625" style="1" bestFit="1" customWidth="1"/>
    <col min="5639" max="5643" width="14.7109375" style="1" customWidth="1"/>
    <col min="5644" max="5644" width="4.42578125" style="1" customWidth="1"/>
    <col min="5645" max="5888" width="12.7109375" style="1"/>
    <col min="5889" max="5889" width="4.7109375" style="1" bestFit="1" customWidth="1"/>
    <col min="5890" max="5890" width="24.7109375" style="1" customWidth="1"/>
    <col min="5891" max="5893" width="14.7109375" style="1" customWidth="1"/>
    <col min="5894" max="5894" width="16.28515625" style="1" bestFit="1" customWidth="1"/>
    <col min="5895" max="5899" width="14.7109375" style="1" customWidth="1"/>
    <col min="5900" max="5900" width="4.42578125" style="1" customWidth="1"/>
    <col min="5901" max="6144" width="12.7109375" style="1"/>
    <col min="6145" max="6145" width="4.7109375" style="1" bestFit="1" customWidth="1"/>
    <col min="6146" max="6146" width="24.7109375" style="1" customWidth="1"/>
    <col min="6147" max="6149" width="14.7109375" style="1" customWidth="1"/>
    <col min="6150" max="6150" width="16.28515625" style="1" bestFit="1" customWidth="1"/>
    <col min="6151" max="6155" width="14.7109375" style="1" customWidth="1"/>
    <col min="6156" max="6156" width="4.42578125" style="1" customWidth="1"/>
    <col min="6157" max="6400" width="12.7109375" style="1"/>
    <col min="6401" max="6401" width="4.7109375" style="1" bestFit="1" customWidth="1"/>
    <col min="6402" max="6402" width="24.7109375" style="1" customWidth="1"/>
    <col min="6403" max="6405" width="14.7109375" style="1" customWidth="1"/>
    <col min="6406" max="6406" width="16.28515625" style="1" bestFit="1" customWidth="1"/>
    <col min="6407" max="6411" width="14.7109375" style="1" customWidth="1"/>
    <col min="6412" max="6412" width="4.42578125" style="1" customWidth="1"/>
    <col min="6413" max="6656" width="12.7109375" style="1"/>
    <col min="6657" max="6657" width="4.7109375" style="1" bestFit="1" customWidth="1"/>
    <col min="6658" max="6658" width="24.7109375" style="1" customWidth="1"/>
    <col min="6659" max="6661" width="14.7109375" style="1" customWidth="1"/>
    <col min="6662" max="6662" width="16.28515625" style="1" bestFit="1" customWidth="1"/>
    <col min="6663" max="6667" width="14.7109375" style="1" customWidth="1"/>
    <col min="6668" max="6668" width="4.42578125" style="1" customWidth="1"/>
    <col min="6669" max="6912" width="12.7109375" style="1"/>
    <col min="6913" max="6913" width="4.7109375" style="1" bestFit="1" customWidth="1"/>
    <col min="6914" max="6914" width="24.7109375" style="1" customWidth="1"/>
    <col min="6915" max="6917" width="14.7109375" style="1" customWidth="1"/>
    <col min="6918" max="6918" width="16.28515625" style="1" bestFit="1" customWidth="1"/>
    <col min="6919" max="6923" width="14.7109375" style="1" customWidth="1"/>
    <col min="6924" max="6924" width="4.42578125" style="1" customWidth="1"/>
    <col min="6925" max="7168" width="12.7109375" style="1"/>
    <col min="7169" max="7169" width="4.7109375" style="1" bestFit="1" customWidth="1"/>
    <col min="7170" max="7170" width="24.7109375" style="1" customWidth="1"/>
    <col min="7171" max="7173" width="14.7109375" style="1" customWidth="1"/>
    <col min="7174" max="7174" width="16.28515625" style="1" bestFit="1" customWidth="1"/>
    <col min="7175" max="7179" width="14.7109375" style="1" customWidth="1"/>
    <col min="7180" max="7180" width="4.42578125" style="1" customWidth="1"/>
    <col min="7181" max="7424" width="12.7109375" style="1"/>
    <col min="7425" max="7425" width="4.7109375" style="1" bestFit="1" customWidth="1"/>
    <col min="7426" max="7426" width="24.7109375" style="1" customWidth="1"/>
    <col min="7427" max="7429" width="14.7109375" style="1" customWidth="1"/>
    <col min="7430" max="7430" width="16.28515625" style="1" bestFit="1" customWidth="1"/>
    <col min="7431" max="7435" width="14.7109375" style="1" customWidth="1"/>
    <col min="7436" max="7436" width="4.42578125" style="1" customWidth="1"/>
    <col min="7437" max="7680" width="12.7109375" style="1"/>
    <col min="7681" max="7681" width="4.7109375" style="1" bestFit="1" customWidth="1"/>
    <col min="7682" max="7682" width="24.7109375" style="1" customWidth="1"/>
    <col min="7683" max="7685" width="14.7109375" style="1" customWidth="1"/>
    <col min="7686" max="7686" width="16.28515625" style="1" bestFit="1" customWidth="1"/>
    <col min="7687" max="7691" width="14.7109375" style="1" customWidth="1"/>
    <col min="7692" max="7692" width="4.42578125" style="1" customWidth="1"/>
    <col min="7693" max="7936" width="12.7109375" style="1"/>
    <col min="7937" max="7937" width="4.7109375" style="1" bestFit="1" customWidth="1"/>
    <col min="7938" max="7938" width="24.7109375" style="1" customWidth="1"/>
    <col min="7939" max="7941" width="14.7109375" style="1" customWidth="1"/>
    <col min="7942" max="7942" width="16.28515625" style="1" bestFit="1" customWidth="1"/>
    <col min="7943" max="7947" width="14.7109375" style="1" customWidth="1"/>
    <col min="7948" max="7948" width="4.42578125" style="1" customWidth="1"/>
    <col min="7949" max="8192" width="12.7109375" style="1"/>
    <col min="8193" max="8193" width="4.7109375" style="1" bestFit="1" customWidth="1"/>
    <col min="8194" max="8194" width="24.7109375" style="1" customWidth="1"/>
    <col min="8195" max="8197" width="14.7109375" style="1" customWidth="1"/>
    <col min="8198" max="8198" width="16.28515625" style="1" bestFit="1" customWidth="1"/>
    <col min="8199" max="8203" width="14.7109375" style="1" customWidth="1"/>
    <col min="8204" max="8204" width="4.42578125" style="1" customWidth="1"/>
    <col min="8205" max="8448" width="12.7109375" style="1"/>
    <col min="8449" max="8449" width="4.7109375" style="1" bestFit="1" customWidth="1"/>
    <col min="8450" max="8450" width="24.7109375" style="1" customWidth="1"/>
    <col min="8451" max="8453" width="14.7109375" style="1" customWidth="1"/>
    <col min="8454" max="8454" width="16.28515625" style="1" bestFit="1" customWidth="1"/>
    <col min="8455" max="8459" width="14.7109375" style="1" customWidth="1"/>
    <col min="8460" max="8460" width="4.42578125" style="1" customWidth="1"/>
    <col min="8461" max="8704" width="12.7109375" style="1"/>
    <col min="8705" max="8705" width="4.7109375" style="1" bestFit="1" customWidth="1"/>
    <col min="8706" max="8706" width="24.7109375" style="1" customWidth="1"/>
    <col min="8707" max="8709" width="14.7109375" style="1" customWidth="1"/>
    <col min="8710" max="8710" width="16.28515625" style="1" bestFit="1" customWidth="1"/>
    <col min="8711" max="8715" width="14.7109375" style="1" customWidth="1"/>
    <col min="8716" max="8716" width="4.42578125" style="1" customWidth="1"/>
    <col min="8717" max="8960" width="12.7109375" style="1"/>
    <col min="8961" max="8961" width="4.7109375" style="1" bestFit="1" customWidth="1"/>
    <col min="8962" max="8962" width="24.7109375" style="1" customWidth="1"/>
    <col min="8963" max="8965" width="14.7109375" style="1" customWidth="1"/>
    <col min="8966" max="8966" width="16.28515625" style="1" bestFit="1" customWidth="1"/>
    <col min="8967" max="8971" width="14.7109375" style="1" customWidth="1"/>
    <col min="8972" max="8972" width="4.42578125" style="1" customWidth="1"/>
    <col min="8973" max="9216" width="12.7109375" style="1"/>
    <col min="9217" max="9217" width="4.7109375" style="1" bestFit="1" customWidth="1"/>
    <col min="9218" max="9218" width="24.7109375" style="1" customWidth="1"/>
    <col min="9219" max="9221" width="14.7109375" style="1" customWidth="1"/>
    <col min="9222" max="9222" width="16.28515625" style="1" bestFit="1" customWidth="1"/>
    <col min="9223" max="9227" width="14.7109375" style="1" customWidth="1"/>
    <col min="9228" max="9228" width="4.42578125" style="1" customWidth="1"/>
    <col min="9229" max="9472" width="12.7109375" style="1"/>
    <col min="9473" max="9473" width="4.7109375" style="1" bestFit="1" customWidth="1"/>
    <col min="9474" max="9474" width="24.7109375" style="1" customWidth="1"/>
    <col min="9475" max="9477" width="14.7109375" style="1" customWidth="1"/>
    <col min="9478" max="9478" width="16.28515625" style="1" bestFit="1" customWidth="1"/>
    <col min="9479" max="9483" width="14.7109375" style="1" customWidth="1"/>
    <col min="9484" max="9484" width="4.42578125" style="1" customWidth="1"/>
    <col min="9485" max="9728" width="12.7109375" style="1"/>
    <col min="9729" max="9729" width="4.7109375" style="1" bestFit="1" customWidth="1"/>
    <col min="9730" max="9730" width="24.7109375" style="1" customWidth="1"/>
    <col min="9731" max="9733" width="14.7109375" style="1" customWidth="1"/>
    <col min="9734" max="9734" width="16.28515625" style="1" bestFit="1" customWidth="1"/>
    <col min="9735" max="9739" width="14.7109375" style="1" customWidth="1"/>
    <col min="9740" max="9740" width="4.42578125" style="1" customWidth="1"/>
    <col min="9741" max="9984" width="12.7109375" style="1"/>
    <col min="9985" max="9985" width="4.7109375" style="1" bestFit="1" customWidth="1"/>
    <col min="9986" max="9986" width="24.7109375" style="1" customWidth="1"/>
    <col min="9987" max="9989" width="14.7109375" style="1" customWidth="1"/>
    <col min="9990" max="9990" width="16.28515625" style="1" bestFit="1" customWidth="1"/>
    <col min="9991" max="9995" width="14.7109375" style="1" customWidth="1"/>
    <col min="9996" max="9996" width="4.42578125" style="1" customWidth="1"/>
    <col min="9997" max="10240" width="12.7109375" style="1"/>
    <col min="10241" max="10241" width="4.7109375" style="1" bestFit="1" customWidth="1"/>
    <col min="10242" max="10242" width="24.7109375" style="1" customWidth="1"/>
    <col min="10243" max="10245" width="14.7109375" style="1" customWidth="1"/>
    <col min="10246" max="10246" width="16.28515625" style="1" bestFit="1" customWidth="1"/>
    <col min="10247" max="10251" width="14.7109375" style="1" customWidth="1"/>
    <col min="10252" max="10252" width="4.42578125" style="1" customWidth="1"/>
    <col min="10253" max="10496" width="12.7109375" style="1"/>
    <col min="10497" max="10497" width="4.7109375" style="1" bestFit="1" customWidth="1"/>
    <col min="10498" max="10498" width="24.7109375" style="1" customWidth="1"/>
    <col min="10499" max="10501" width="14.7109375" style="1" customWidth="1"/>
    <col min="10502" max="10502" width="16.28515625" style="1" bestFit="1" customWidth="1"/>
    <col min="10503" max="10507" width="14.7109375" style="1" customWidth="1"/>
    <col min="10508" max="10508" width="4.42578125" style="1" customWidth="1"/>
    <col min="10509" max="10752" width="12.7109375" style="1"/>
    <col min="10753" max="10753" width="4.7109375" style="1" bestFit="1" customWidth="1"/>
    <col min="10754" max="10754" width="24.7109375" style="1" customWidth="1"/>
    <col min="10755" max="10757" width="14.7109375" style="1" customWidth="1"/>
    <col min="10758" max="10758" width="16.28515625" style="1" bestFit="1" customWidth="1"/>
    <col min="10759" max="10763" width="14.7109375" style="1" customWidth="1"/>
    <col min="10764" max="10764" width="4.42578125" style="1" customWidth="1"/>
    <col min="10765" max="11008" width="12.7109375" style="1"/>
    <col min="11009" max="11009" width="4.7109375" style="1" bestFit="1" customWidth="1"/>
    <col min="11010" max="11010" width="24.7109375" style="1" customWidth="1"/>
    <col min="11011" max="11013" width="14.7109375" style="1" customWidth="1"/>
    <col min="11014" max="11014" width="16.28515625" style="1" bestFit="1" customWidth="1"/>
    <col min="11015" max="11019" width="14.7109375" style="1" customWidth="1"/>
    <col min="11020" max="11020" width="4.42578125" style="1" customWidth="1"/>
    <col min="11021" max="11264" width="12.7109375" style="1"/>
    <col min="11265" max="11265" width="4.7109375" style="1" bestFit="1" customWidth="1"/>
    <col min="11266" max="11266" width="24.7109375" style="1" customWidth="1"/>
    <col min="11267" max="11269" width="14.7109375" style="1" customWidth="1"/>
    <col min="11270" max="11270" width="16.28515625" style="1" bestFit="1" customWidth="1"/>
    <col min="11271" max="11275" width="14.7109375" style="1" customWidth="1"/>
    <col min="11276" max="11276" width="4.42578125" style="1" customWidth="1"/>
    <col min="11277" max="11520" width="12.7109375" style="1"/>
    <col min="11521" max="11521" width="4.7109375" style="1" bestFit="1" customWidth="1"/>
    <col min="11522" max="11522" width="24.7109375" style="1" customWidth="1"/>
    <col min="11523" max="11525" width="14.7109375" style="1" customWidth="1"/>
    <col min="11526" max="11526" width="16.28515625" style="1" bestFit="1" customWidth="1"/>
    <col min="11527" max="11531" width="14.7109375" style="1" customWidth="1"/>
    <col min="11532" max="11532" width="4.42578125" style="1" customWidth="1"/>
    <col min="11533" max="11776" width="12.7109375" style="1"/>
    <col min="11777" max="11777" width="4.7109375" style="1" bestFit="1" customWidth="1"/>
    <col min="11778" max="11778" width="24.7109375" style="1" customWidth="1"/>
    <col min="11779" max="11781" width="14.7109375" style="1" customWidth="1"/>
    <col min="11782" max="11782" width="16.28515625" style="1" bestFit="1" customWidth="1"/>
    <col min="11783" max="11787" width="14.7109375" style="1" customWidth="1"/>
    <col min="11788" max="11788" width="4.42578125" style="1" customWidth="1"/>
    <col min="11789" max="12032" width="12.7109375" style="1"/>
    <col min="12033" max="12033" width="4.7109375" style="1" bestFit="1" customWidth="1"/>
    <col min="12034" max="12034" width="24.7109375" style="1" customWidth="1"/>
    <col min="12035" max="12037" width="14.7109375" style="1" customWidth="1"/>
    <col min="12038" max="12038" width="16.28515625" style="1" bestFit="1" customWidth="1"/>
    <col min="12039" max="12043" width="14.7109375" style="1" customWidth="1"/>
    <col min="12044" max="12044" width="4.42578125" style="1" customWidth="1"/>
    <col min="12045" max="12288" width="12.7109375" style="1"/>
    <col min="12289" max="12289" width="4.7109375" style="1" bestFit="1" customWidth="1"/>
    <col min="12290" max="12290" width="24.7109375" style="1" customWidth="1"/>
    <col min="12291" max="12293" width="14.7109375" style="1" customWidth="1"/>
    <col min="12294" max="12294" width="16.28515625" style="1" bestFit="1" customWidth="1"/>
    <col min="12295" max="12299" width="14.7109375" style="1" customWidth="1"/>
    <col min="12300" max="12300" width="4.42578125" style="1" customWidth="1"/>
    <col min="12301" max="12544" width="12.7109375" style="1"/>
    <col min="12545" max="12545" width="4.7109375" style="1" bestFit="1" customWidth="1"/>
    <col min="12546" max="12546" width="24.7109375" style="1" customWidth="1"/>
    <col min="12547" max="12549" width="14.7109375" style="1" customWidth="1"/>
    <col min="12550" max="12550" width="16.28515625" style="1" bestFit="1" customWidth="1"/>
    <col min="12551" max="12555" width="14.7109375" style="1" customWidth="1"/>
    <col min="12556" max="12556" width="4.42578125" style="1" customWidth="1"/>
    <col min="12557" max="12800" width="12.7109375" style="1"/>
    <col min="12801" max="12801" width="4.7109375" style="1" bestFit="1" customWidth="1"/>
    <col min="12802" max="12802" width="24.7109375" style="1" customWidth="1"/>
    <col min="12803" max="12805" width="14.7109375" style="1" customWidth="1"/>
    <col min="12806" max="12806" width="16.28515625" style="1" bestFit="1" customWidth="1"/>
    <col min="12807" max="12811" width="14.7109375" style="1" customWidth="1"/>
    <col min="12812" max="12812" width="4.42578125" style="1" customWidth="1"/>
    <col min="12813" max="13056" width="12.7109375" style="1"/>
    <col min="13057" max="13057" width="4.7109375" style="1" bestFit="1" customWidth="1"/>
    <col min="13058" max="13058" width="24.7109375" style="1" customWidth="1"/>
    <col min="13059" max="13061" width="14.7109375" style="1" customWidth="1"/>
    <col min="13062" max="13062" width="16.28515625" style="1" bestFit="1" customWidth="1"/>
    <col min="13063" max="13067" width="14.7109375" style="1" customWidth="1"/>
    <col min="13068" max="13068" width="4.42578125" style="1" customWidth="1"/>
    <col min="13069" max="13312" width="12.7109375" style="1"/>
    <col min="13313" max="13313" width="4.7109375" style="1" bestFit="1" customWidth="1"/>
    <col min="13314" max="13314" width="24.7109375" style="1" customWidth="1"/>
    <col min="13315" max="13317" width="14.7109375" style="1" customWidth="1"/>
    <col min="13318" max="13318" width="16.28515625" style="1" bestFit="1" customWidth="1"/>
    <col min="13319" max="13323" width="14.7109375" style="1" customWidth="1"/>
    <col min="13324" max="13324" width="4.42578125" style="1" customWidth="1"/>
    <col min="13325" max="13568" width="12.7109375" style="1"/>
    <col min="13569" max="13569" width="4.7109375" style="1" bestFit="1" customWidth="1"/>
    <col min="13570" max="13570" width="24.7109375" style="1" customWidth="1"/>
    <col min="13571" max="13573" width="14.7109375" style="1" customWidth="1"/>
    <col min="13574" max="13574" width="16.28515625" style="1" bestFit="1" customWidth="1"/>
    <col min="13575" max="13579" width="14.7109375" style="1" customWidth="1"/>
    <col min="13580" max="13580" width="4.42578125" style="1" customWidth="1"/>
    <col min="13581" max="13824" width="12.7109375" style="1"/>
    <col min="13825" max="13825" width="4.7109375" style="1" bestFit="1" customWidth="1"/>
    <col min="13826" max="13826" width="24.7109375" style="1" customWidth="1"/>
    <col min="13827" max="13829" width="14.7109375" style="1" customWidth="1"/>
    <col min="13830" max="13830" width="16.28515625" style="1" bestFit="1" customWidth="1"/>
    <col min="13831" max="13835" width="14.7109375" style="1" customWidth="1"/>
    <col min="13836" max="13836" width="4.42578125" style="1" customWidth="1"/>
    <col min="13837" max="14080" width="12.7109375" style="1"/>
    <col min="14081" max="14081" width="4.7109375" style="1" bestFit="1" customWidth="1"/>
    <col min="14082" max="14082" width="24.7109375" style="1" customWidth="1"/>
    <col min="14083" max="14085" width="14.7109375" style="1" customWidth="1"/>
    <col min="14086" max="14086" width="16.28515625" style="1" bestFit="1" customWidth="1"/>
    <col min="14087" max="14091" width="14.7109375" style="1" customWidth="1"/>
    <col min="14092" max="14092" width="4.42578125" style="1" customWidth="1"/>
    <col min="14093" max="14336" width="12.7109375" style="1"/>
    <col min="14337" max="14337" width="4.7109375" style="1" bestFit="1" customWidth="1"/>
    <col min="14338" max="14338" width="24.7109375" style="1" customWidth="1"/>
    <col min="14339" max="14341" width="14.7109375" style="1" customWidth="1"/>
    <col min="14342" max="14342" width="16.28515625" style="1" bestFit="1" customWidth="1"/>
    <col min="14343" max="14347" width="14.7109375" style="1" customWidth="1"/>
    <col min="14348" max="14348" width="4.42578125" style="1" customWidth="1"/>
    <col min="14349" max="14592" width="12.7109375" style="1"/>
    <col min="14593" max="14593" width="4.7109375" style="1" bestFit="1" customWidth="1"/>
    <col min="14594" max="14594" width="24.7109375" style="1" customWidth="1"/>
    <col min="14595" max="14597" width="14.7109375" style="1" customWidth="1"/>
    <col min="14598" max="14598" width="16.28515625" style="1" bestFit="1" customWidth="1"/>
    <col min="14599" max="14603" width="14.7109375" style="1" customWidth="1"/>
    <col min="14604" max="14604" width="4.42578125" style="1" customWidth="1"/>
    <col min="14605" max="14848" width="12.7109375" style="1"/>
    <col min="14849" max="14849" width="4.7109375" style="1" bestFit="1" customWidth="1"/>
    <col min="14850" max="14850" width="24.7109375" style="1" customWidth="1"/>
    <col min="14851" max="14853" width="14.7109375" style="1" customWidth="1"/>
    <col min="14854" max="14854" width="16.28515625" style="1" bestFit="1" customWidth="1"/>
    <col min="14855" max="14859" width="14.7109375" style="1" customWidth="1"/>
    <col min="14860" max="14860" width="4.42578125" style="1" customWidth="1"/>
    <col min="14861" max="15104" width="12.7109375" style="1"/>
    <col min="15105" max="15105" width="4.7109375" style="1" bestFit="1" customWidth="1"/>
    <col min="15106" max="15106" width="24.7109375" style="1" customWidth="1"/>
    <col min="15107" max="15109" width="14.7109375" style="1" customWidth="1"/>
    <col min="15110" max="15110" width="16.28515625" style="1" bestFit="1" customWidth="1"/>
    <col min="15111" max="15115" width="14.7109375" style="1" customWidth="1"/>
    <col min="15116" max="15116" width="4.42578125" style="1" customWidth="1"/>
    <col min="15117" max="15360" width="12.7109375" style="1"/>
    <col min="15361" max="15361" width="4.7109375" style="1" bestFit="1" customWidth="1"/>
    <col min="15362" max="15362" width="24.7109375" style="1" customWidth="1"/>
    <col min="15363" max="15365" width="14.7109375" style="1" customWidth="1"/>
    <col min="15366" max="15366" width="16.28515625" style="1" bestFit="1" customWidth="1"/>
    <col min="15367" max="15371" width="14.7109375" style="1" customWidth="1"/>
    <col min="15372" max="15372" width="4.42578125" style="1" customWidth="1"/>
    <col min="15373" max="15616" width="12.7109375" style="1"/>
    <col min="15617" max="15617" width="4.7109375" style="1" bestFit="1" customWidth="1"/>
    <col min="15618" max="15618" width="24.7109375" style="1" customWidth="1"/>
    <col min="15619" max="15621" width="14.7109375" style="1" customWidth="1"/>
    <col min="15622" max="15622" width="16.28515625" style="1" bestFit="1" customWidth="1"/>
    <col min="15623" max="15627" width="14.7109375" style="1" customWidth="1"/>
    <col min="15628" max="15628" width="4.42578125" style="1" customWidth="1"/>
    <col min="15629" max="15872" width="12.7109375" style="1"/>
    <col min="15873" max="15873" width="4.7109375" style="1" bestFit="1" customWidth="1"/>
    <col min="15874" max="15874" width="24.7109375" style="1" customWidth="1"/>
    <col min="15875" max="15877" width="14.7109375" style="1" customWidth="1"/>
    <col min="15878" max="15878" width="16.28515625" style="1" bestFit="1" customWidth="1"/>
    <col min="15879" max="15883" width="14.7109375" style="1" customWidth="1"/>
    <col min="15884" max="15884" width="4.42578125" style="1" customWidth="1"/>
    <col min="15885" max="16128" width="12.7109375" style="1"/>
    <col min="16129" max="16129" width="4.7109375" style="1" bestFit="1" customWidth="1"/>
    <col min="16130" max="16130" width="24.7109375" style="1" customWidth="1"/>
    <col min="16131" max="16133" width="14.7109375" style="1" customWidth="1"/>
    <col min="16134" max="16134" width="16.28515625" style="1" bestFit="1" customWidth="1"/>
    <col min="16135" max="16139" width="14.7109375" style="1" customWidth="1"/>
    <col min="16140" max="16140" width="4.42578125" style="1" customWidth="1"/>
    <col min="16141" max="16384" width="12.7109375" style="1"/>
  </cols>
  <sheetData>
    <row r="1" spans="1:12" x14ac:dyDescent="0.25">
      <c r="B1" s="2" t="s">
        <v>39</v>
      </c>
    </row>
    <row r="2" spans="1:12" ht="17.25" customHeight="1" x14ac:dyDescent="0.4">
      <c r="B2" s="2" t="s">
        <v>1</v>
      </c>
      <c r="E2" s="14"/>
    </row>
    <row r="3" spans="1:12" x14ac:dyDescent="0.25">
      <c r="B3" s="2" t="s">
        <v>51</v>
      </c>
    </row>
    <row r="4" spans="1:12" x14ac:dyDescent="0.25">
      <c r="B4" s="2"/>
    </row>
    <row r="5" spans="1:12" x14ac:dyDescent="0.25">
      <c r="F5" s="3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3" t="s">
        <v>8</v>
      </c>
    </row>
    <row r="6" spans="1:12" x14ac:dyDescent="0.25">
      <c r="F6" s="16" t="s">
        <v>41</v>
      </c>
      <c r="G6" s="15"/>
      <c r="H6" s="15"/>
      <c r="I6" s="15"/>
      <c r="J6" s="16" t="s">
        <v>41</v>
      </c>
      <c r="K6" s="3"/>
    </row>
    <row r="7" spans="1:12" x14ac:dyDescent="0.25">
      <c r="F7" s="4" t="s">
        <v>42</v>
      </c>
      <c r="G7" s="17" t="s">
        <v>9</v>
      </c>
      <c r="H7" s="17"/>
      <c r="I7" s="17" t="s">
        <v>43</v>
      </c>
      <c r="J7" s="18" t="s">
        <v>9</v>
      </c>
    </row>
    <row r="8" spans="1:12" x14ac:dyDescent="0.25">
      <c r="F8" s="5" t="s">
        <v>44</v>
      </c>
      <c r="G8" s="19" t="s">
        <v>11</v>
      </c>
      <c r="H8" s="19" t="s">
        <v>12</v>
      </c>
      <c r="I8" s="19" t="s">
        <v>45</v>
      </c>
      <c r="J8" s="19" t="s">
        <v>14</v>
      </c>
      <c r="K8" s="5" t="s">
        <v>15</v>
      </c>
    </row>
    <row r="9" spans="1:12" x14ac:dyDescent="0.25">
      <c r="F9" s="7"/>
      <c r="G9" s="18"/>
      <c r="H9" s="18"/>
      <c r="I9" s="18"/>
      <c r="J9" s="20"/>
      <c r="K9" s="7"/>
    </row>
    <row r="10" spans="1:12" x14ac:dyDescent="0.25">
      <c r="B10" s="6" t="s">
        <v>16</v>
      </c>
      <c r="C10" s="6"/>
      <c r="D10" s="6"/>
      <c r="E10" s="6"/>
      <c r="F10" s="7"/>
      <c r="G10" s="18"/>
      <c r="H10" s="18"/>
      <c r="I10" s="18"/>
      <c r="J10" s="20"/>
      <c r="K10" s="7"/>
    </row>
    <row r="11" spans="1:12" x14ac:dyDescent="0.25">
      <c r="A11" s="1">
        <v>1</v>
      </c>
      <c r="B11" s="1" t="s">
        <v>17</v>
      </c>
      <c r="F11" s="9">
        <f>+'2017'!F11+'2016'!F11</f>
        <v>10056485</v>
      </c>
      <c r="G11" s="9">
        <f>+'2017'!G11+'2016'!G11</f>
        <v>5644730.4522000002</v>
      </c>
      <c r="H11" s="9">
        <f>+'2017'!H11+'2016'!H11</f>
        <v>3699625.7365999999</v>
      </c>
      <c r="I11" s="9">
        <f>+'2017'!I11+'2016'!I11</f>
        <v>80768.936700000006</v>
      </c>
      <c r="J11" s="9">
        <f>+'2017'!J11+'2016'!J11</f>
        <v>0</v>
      </c>
      <c r="K11" s="9">
        <f t="shared" ref="K11:K26" si="0">SUM(F11:J11)</f>
        <v>19481610.125500001</v>
      </c>
      <c r="L11" s="1" t="s">
        <v>18</v>
      </c>
    </row>
    <row r="12" spans="1:12" x14ac:dyDescent="0.25">
      <c r="A12" s="1">
        <f>A11+1</f>
        <v>2</v>
      </c>
      <c r="B12" s="1" t="s">
        <v>19</v>
      </c>
      <c r="F12" s="9">
        <f>+'2017'!F12+'2016'!F12</f>
        <v>134588.99</v>
      </c>
      <c r="G12" s="9">
        <f>+'2017'!G12+'2016'!G12</f>
        <v>402971</v>
      </c>
      <c r="H12" s="9">
        <f>+'2017'!H12+'2016'!H12</f>
        <v>168960.2</v>
      </c>
      <c r="I12" s="9">
        <f>+'2017'!I12+'2016'!I12</f>
        <v>0</v>
      </c>
      <c r="J12" s="9">
        <f>+'2017'!J12+'2016'!J12</f>
        <v>2532971.5500000003</v>
      </c>
      <c r="K12" s="1">
        <f t="shared" si="0"/>
        <v>3239491.74</v>
      </c>
    </row>
    <row r="13" spans="1:12" x14ac:dyDescent="0.25">
      <c r="A13" s="1">
        <f t="shared" ref="A13:A27" si="1">A12+1</f>
        <v>3</v>
      </c>
      <c r="B13" s="1" t="s">
        <v>20</v>
      </c>
      <c r="F13" s="9">
        <f>+'2017'!F13+'2016'!F13</f>
        <v>2235343</v>
      </c>
      <c r="G13" s="9">
        <f>+'2017'!G13+'2016'!G13</f>
        <v>2561901.4348519999</v>
      </c>
      <c r="H13" s="9">
        <f>+'2017'!H13+'2016'!H13</f>
        <v>1741908.401356</v>
      </c>
      <c r="I13" s="9">
        <f>+'2017'!I13+'2016'!I13</f>
        <v>20707.040622</v>
      </c>
      <c r="J13" s="9">
        <f>+'2017'!J13+'2016'!J13</f>
        <v>0</v>
      </c>
      <c r="K13" s="1">
        <f t="shared" si="0"/>
        <v>6559859.8768300004</v>
      </c>
      <c r="L13" s="1" t="s">
        <v>18</v>
      </c>
    </row>
    <row r="14" spans="1:12" x14ac:dyDescent="0.25">
      <c r="A14" s="1">
        <f t="shared" si="1"/>
        <v>4</v>
      </c>
      <c r="B14" s="1" t="s">
        <v>21</v>
      </c>
      <c r="F14" s="9">
        <f>+'2017'!F14+'2016'!F14</f>
        <v>1811092</v>
      </c>
      <c r="G14" s="9">
        <f>+'2017'!G14+'2016'!G14</f>
        <v>2192863.2125999997</v>
      </c>
      <c r="H14" s="9">
        <f>+'2017'!H14+'2016'!H14</f>
        <v>1294448.9778</v>
      </c>
      <c r="I14" s="9">
        <f>+'2017'!I14+'2016'!I14</f>
        <v>24540.326099999998</v>
      </c>
      <c r="J14" s="9">
        <f>+'2017'!J14+'2016'!J14</f>
        <v>0</v>
      </c>
      <c r="K14" s="1">
        <f t="shared" si="0"/>
        <v>5322944.5164999999</v>
      </c>
      <c r="L14" s="1" t="s">
        <v>18</v>
      </c>
    </row>
    <row r="15" spans="1:12" x14ac:dyDescent="0.25">
      <c r="A15" s="1">
        <f t="shared" si="1"/>
        <v>5</v>
      </c>
      <c r="B15" s="1" t="s">
        <v>22</v>
      </c>
      <c r="F15" s="9">
        <f>+'2017'!F15+'2016'!F15</f>
        <v>663405</v>
      </c>
      <c r="G15" s="9">
        <f>+'2017'!G15+'2016'!G15</f>
        <v>674975.93559999997</v>
      </c>
      <c r="H15" s="9">
        <f>+'2017'!H15+'2016'!H15</f>
        <v>387947.8468</v>
      </c>
      <c r="I15" s="9">
        <f>+'2017'!I15+'2016'!I15</f>
        <v>7467.9665999999997</v>
      </c>
      <c r="J15" s="9">
        <f>+'2017'!J15+'2016'!J15</f>
        <v>0</v>
      </c>
      <c r="K15" s="1">
        <f t="shared" si="0"/>
        <v>1733796.7489999998</v>
      </c>
      <c r="L15" s="1" t="s">
        <v>18</v>
      </c>
    </row>
    <row r="16" spans="1:12" x14ac:dyDescent="0.25">
      <c r="A16" s="1">
        <f t="shared" si="1"/>
        <v>6</v>
      </c>
      <c r="B16" s="1" t="s">
        <v>23</v>
      </c>
      <c r="F16" s="9">
        <f>+'2017'!F16+'2016'!F16</f>
        <v>0</v>
      </c>
      <c r="G16" s="9">
        <f>+'2017'!G16+'2016'!G16</f>
        <v>0</v>
      </c>
      <c r="H16" s="9">
        <f>+'2017'!H16+'2016'!H16</f>
        <v>393700</v>
      </c>
      <c r="I16" s="9">
        <f>+'2017'!I16+'2016'!I16</f>
        <v>0</v>
      </c>
      <c r="J16" s="9">
        <f>+'2017'!J16+'2016'!J16</f>
        <v>0</v>
      </c>
      <c r="K16" s="1">
        <f t="shared" si="0"/>
        <v>393700</v>
      </c>
    </row>
    <row r="17" spans="1:12" x14ac:dyDescent="0.25">
      <c r="A17" s="1">
        <f t="shared" si="1"/>
        <v>7</v>
      </c>
      <c r="B17" s="1" t="s">
        <v>24</v>
      </c>
      <c r="F17" s="9">
        <f>+'2017'!F17+'2016'!F17</f>
        <v>0</v>
      </c>
      <c r="G17" s="9">
        <f>+'2017'!G17+'2016'!G17</f>
        <v>0</v>
      </c>
      <c r="H17" s="9">
        <f>+'2017'!H17+'2016'!H17</f>
        <v>0</v>
      </c>
      <c r="I17" s="9">
        <f>+'2017'!I17+'2016'!I17</f>
        <v>0</v>
      </c>
      <c r="J17" s="9">
        <f>+'2017'!J17+'2016'!J17</f>
        <v>6234519.3600000003</v>
      </c>
      <c r="K17" s="1">
        <f t="shared" si="0"/>
        <v>6234519.3600000003</v>
      </c>
    </row>
    <row r="18" spans="1:12" x14ac:dyDescent="0.25">
      <c r="A18" s="1">
        <f t="shared" si="1"/>
        <v>8</v>
      </c>
      <c r="B18" s="1" t="s">
        <v>25</v>
      </c>
      <c r="F18" s="9">
        <f>+'2017'!F18+'2016'!F18</f>
        <v>0</v>
      </c>
      <c r="G18" s="9">
        <f>+'2017'!G18+'2016'!G18</f>
        <v>0</v>
      </c>
      <c r="H18" s="9">
        <f>+'2017'!H18+'2016'!H18</f>
        <v>0</v>
      </c>
      <c r="I18" s="9">
        <f>+'2017'!I18+'2016'!I18</f>
        <v>0</v>
      </c>
      <c r="J18" s="9">
        <f>+'2017'!J18+'2016'!J18</f>
        <v>28257210.710000001</v>
      </c>
      <c r="K18" s="1">
        <f t="shared" si="0"/>
        <v>28257210.710000001</v>
      </c>
    </row>
    <row r="19" spans="1:12" x14ac:dyDescent="0.25">
      <c r="A19" s="1">
        <f t="shared" si="1"/>
        <v>9</v>
      </c>
      <c r="B19" s="1" t="s">
        <v>26</v>
      </c>
      <c r="F19" s="9">
        <f>+'2017'!F19+'2016'!F19</f>
        <v>0</v>
      </c>
      <c r="G19" s="9">
        <f>+'2017'!G19+'2016'!G19</f>
        <v>0</v>
      </c>
      <c r="H19" s="9">
        <f>+'2017'!H19+'2016'!H19</f>
        <v>0</v>
      </c>
      <c r="I19" s="9">
        <f>+'2017'!I19+'2016'!I19</f>
        <v>0</v>
      </c>
      <c r="J19" s="9">
        <f>+'2017'!J19+'2016'!J19</f>
        <v>658123.70000000007</v>
      </c>
      <c r="K19" s="1">
        <f t="shared" si="0"/>
        <v>658123.70000000007</v>
      </c>
    </row>
    <row r="20" spans="1:12" x14ac:dyDescent="0.25">
      <c r="A20" s="1">
        <f t="shared" si="1"/>
        <v>10</v>
      </c>
      <c r="B20" s="1" t="s">
        <v>27</v>
      </c>
      <c r="F20" s="9">
        <f>+'2017'!F20+'2016'!F20</f>
        <v>0</v>
      </c>
      <c r="G20" s="9">
        <f>+'2017'!G20+'2016'!G20</f>
        <v>0</v>
      </c>
      <c r="H20" s="9">
        <f>+'2017'!H20+'2016'!H20</f>
        <v>0</v>
      </c>
      <c r="I20" s="9">
        <f>+'2017'!I20+'2016'!I20</f>
        <v>0</v>
      </c>
      <c r="J20" s="9">
        <f>+'2017'!J20+'2016'!J20</f>
        <v>367772.62</v>
      </c>
      <c r="K20" s="1">
        <f t="shared" si="0"/>
        <v>367772.62</v>
      </c>
    </row>
    <row r="21" spans="1:12" x14ac:dyDescent="0.25">
      <c r="A21" s="1">
        <f t="shared" si="1"/>
        <v>11</v>
      </c>
      <c r="B21" s="1" t="s">
        <v>28</v>
      </c>
      <c r="F21" s="9">
        <f>+'2017'!F21+'2016'!F21</f>
        <v>0</v>
      </c>
      <c r="G21" s="9">
        <f>+'2017'!G21+'2016'!G21</f>
        <v>0</v>
      </c>
      <c r="H21" s="9">
        <f>+'2017'!H21+'2016'!H21</f>
        <v>0</v>
      </c>
      <c r="I21" s="9">
        <f>+'2017'!I21+'2016'!I21</f>
        <v>0</v>
      </c>
      <c r="J21" s="9">
        <f>+'2017'!J21+'2016'!J21</f>
        <v>336077.72</v>
      </c>
      <c r="K21" s="1">
        <f t="shared" si="0"/>
        <v>336077.72</v>
      </c>
    </row>
    <row r="22" spans="1:12" x14ac:dyDescent="0.25">
      <c r="A22" s="1">
        <f t="shared" si="1"/>
        <v>12</v>
      </c>
      <c r="B22" s="1" t="s">
        <v>29</v>
      </c>
      <c r="F22" s="9">
        <f>+'2017'!F22+'2016'!F22</f>
        <v>0</v>
      </c>
      <c r="G22" s="9">
        <f>+'2017'!G22+'2016'!G22</f>
        <v>0</v>
      </c>
      <c r="H22" s="9">
        <f>+'2017'!H22+'2016'!H22</f>
        <v>0</v>
      </c>
      <c r="I22" s="9">
        <f>+'2017'!I22+'2016'!I22</f>
        <v>0</v>
      </c>
      <c r="J22" s="9">
        <f>+'2017'!J22+'2016'!J22</f>
        <v>2016466.37</v>
      </c>
      <c r="K22" s="1">
        <f t="shared" si="0"/>
        <v>2016466.37</v>
      </c>
    </row>
    <row r="23" spans="1:12" x14ac:dyDescent="0.25">
      <c r="A23" s="1">
        <f t="shared" si="1"/>
        <v>13</v>
      </c>
      <c r="B23" s="1" t="s">
        <v>30</v>
      </c>
      <c r="F23" s="9">
        <f>+'2017'!F23+'2016'!F23</f>
        <v>2308760</v>
      </c>
      <c r="G23" s="9">
        <f>+'2017'!G23+'2016'!G23</f>
        <v>5451368.1799999997</v>
      </c>
      <c r="H23" s="9">
        <f>+'2017'!H23+'2016'!H23</f>
        <v>980092</v>
      </c>
      <c r="I23" s="9">
        <f>+'2017'!I23+'2016'!I23</f>
        <v>123885</v>
      </c>
      <c r="J23" s="9">
        <f>+'2017'!J23+'2016'!J23</f>
        <v>4285164</v>
      </c>
      <c r="K23" s="1">
        <f t="shared" si="0"/>
        <v>13149269.18</v>
      </c>
      <c r="L23" s="1" t="s">
        <v>18</v>
      </c>
    </row>
    <row r="24" spans="1:12" x14ac:dyDescent="0.25">
      <c r="A24" s="1">
        <f t="shared" si="1"/>
        <v>14</v>
      </c>
      <c r="B24" s="1" t="s">
        <v>46</v>
      </c>
      <c r="F24" s="9">
        <f>+'2017'!F24</f>
        <v>0</v>
      </c>
      <c r="G24" s="9">
        <f>+'2017'!G24</f>
        <v>0</v>
      </c>
      <c r="H24" s="9">
        <f>+'2017'!H24</f>
        <v>0</v>
      </c>
      <c r="I24" s="9">
        <f>+'2017'!I24</f>
        <v>0</v>
      </c>
      <c r="J24" s="9">
        <f>+'2017'!J24</f>
        <v>12895606</v>
      </c>
      <c r="K24" s="1">
        <f t="shared" si="0"/>
        <v>12895606</v>
      </c>
    </row>
    <row r="25" spans="1:12" x14ac:dyDescent="0.25">
      <c r="A25" s="1">
        <f t="shared" si="1"/>
        <v>15</v>
      </c>
      <c r="B25" s="1" t="s">
        <v>47</v>
      </c>
      <c r="F25" s="9">
        <f>+'2017'!F25</f>
        <v>0</v>
      </c>
      <c r="G25" s="9">
        <f>+'2017'!G25</f>
        <v>0</v>
      </c>
      <c r="H25" s="9">
        <f>+'2017'!H25</f>
        <v>0</v>
      </c>
      <c r="I25" s="9">
        <f>+'2017'!I25</f>
        <v>0</v>
      </c>
      <c r="J25" s="9">
        <f>+'2017'!J25</f>
        <v>-559572.64</v>
      </c>
      <c r="K25" s="1">
        <f t="shared" si="0"/>
        <v>-559572.64</v>
      </c>
    </row>
    <row r="26" spans="1:12" x14ac:dyDescent="0.25">
      <c r="A26" s="1">
        <f t="shared" si="1"/>
        <v>16</v>
      </c>
      <c r="B26" s="1" t="s">
        <v>31</v>
      </c>
      <c r="F26" s="9">
        <f>+'2017'!F26+'2016'!F24</f>
        <v>267021.08999999997</v>
      </c>
      <c r="G26" s="9">
        <f>+'2017'!G26+'2016'!G24</f>
        <v>49877</v>
      </c>
      <c r="H26" s="9">
        <f>+'2017'!H26+'2016'!H24</f>
        <v>50354.899999999994</v>
      </c>
      <c r="I26" s="9">
        <f>+'2017'!I26+'2016'!I24</f>
        <v>1013.84</v>
      </c>
      <c r="J26" s="9">
        <f>+'2017'!J26+'2016'!J24</f>
        <v>140459.56</v>
      </c>
      <c r="K26" s="1">
        <f t="shared" si="0"/>
        <v>508726.39</v>
      </c>
    </row>
    <row r="27" spans="1:12" x14ac:dyDescent="0.25">
      <c r="A27" s="1">
        <f t="shared" si="1"/>
        <v>17</v>
      </c>
      <c r="C27" s="1" t="s">
        <v>32</v>
      </c>
      <c r="F27" s="29">
        <f t="shared" ref="F27:K27" si="2">SUM(F11:F26)</f>
        <v>17476695.080000002</v>
      </c>
      <c r="G27" s="25">
        <f t="shared" si="2"/>
        <v>16978687.215251997</v>
      </c>
      <c r="H27" s="25">
        <f t="shared" si="2"/>
        <v>8717038.0625560004</v>
      </c>
      <c r="I27" s="25">
        <f t="shared" si="2"/>
        <v>258383.11002200001</v>
      </c>
      <c r="J27" s="25">
        <f t="shared" si="2"/>
        <v>57164798.950000003</v>
      </c>
      <c r="K27" s="29">
        <f t="shared" si="2"/>
        <v>100595602.41783002</v>
      </c>
    </row>
    <row r="28" spans="1:12" x14ac:dyDescent="0.25">
      <c r="F28" s="8"/>
      <c r="G28" s="20"/>
      <c r="H28" s="20"/>
      <c r="I28" s="20"/>
      <c r="J28" s="20"/>
      <c r="K28" s="8"/>
    </row>
    <row r="29" spans="1:12" x14ac:dyDescent="0.25">
      <c r="B29" s="6" t="s">
        <v>33</v>
      </c>
      <c r="C29" s="6"/>
      <c r="D29" s="6"/>
      <c r="E29" s="6"/>
      <c r="G29" s="22"/>
      <c r="H29" s="22"/>
      <c r="I29" s="22"/>
      <c r="J29" s="22"/>
    </row>
    <row r="30" spans="1:12" x14ac:dyDescent="0.25">
      <c r="A30" s="1">
        <f>A27+1</f>
        <v>18</v>
      </c>
      <c r="B30" s="1" t="s">
        <v>34</v>
      </c>
      <c r="F30" s="1">
        <f>+'2017'!F30+'2016'!F28</f>
        <v>385800</v>
      </c>
      <c r="G30" s="1">
        <f>+'2017'!G30+'2016'!G28</f>
        <v>541973.36595399992</v>
      </c>
      <c r="H30" s="1">
        <f>+'2017'!H30+'2016'!H28</f>
        <v>828905.53646199999</v>
      </c>
      <c r="I30" s="1">
        <f>+'2017'!I30+'2016'!I28</f>
        <v>5928.2006190000002</v>
      </c>
      <c r="J30" s="1">
        <f>+'2017'!J30+'2016'!J28</f>
        <v>386195</v>
      </c>
      <c r="K30" s="1">
        <f>SUM(F30:J30)</f>
        <v>2148802.1030350002</v>
      </c>
      <c r="L30" s="1" t="s">
        <v>18</v>
      </c>
    </row>
    <row r="31" spans="1:12" x14ac:dyDescent="0.25">
      <c r="A31" s="1">
        <f>A30+1</f>
        <v>19</v>
      </c>
      <c r="B31" s="1" t="s">
        <v>35</v>
      </c>
      <c r="F31" s="22">
        <f>+'2017'!F31+'2016'!F29</f>
        <v>2374208</v>
      </c>
      <c r="G31" s="22">
        <f>+'2017'!G31+'2016'!G29</f>
        <v>8814100.4399239998</v>
      </c>
      <c r="H31" s="22">
        <f>+'2017'!H31+'2016'!H29</f>
        <v>2375756.7713720002</v>
      </c>
      <c r="I31" s="22">
        <f>+'2017'!I31+'2016'!I29</f>
        <v>74869.982413999998</v>
      </c>
      <c r="J31" s="22">
        <f>+'2017'!J31+'2016'!J29</f>
        <v>4667262</v>
      </c>
      <c r="K31" s="1">
        <f>SUM(F31:J31)</f>
        <v>18306197.193709999</v>
      </c>
      <c r="L31" s="1" t="s">
        <v>18</v>
      </c>
    </row>
    <row r="32" spans="1:12" x14ac:dyDescent="0.25">
      <c r="A32" s="1">
        <f>A31+1</f>
        <v>20</v>
      </c>
      <c r="B32" s="1" t="s">
        <v>48</v>
      </c>
      <c r="F32" s="22">
        <f>+'2017'!F32</f>
        <v>0</v>
      </c>
      <c r="G32" s="22">
        <f>+'2017'!G32</f>
        <v>0</v>
      </c>
      <c r="H32" s="22">
        <f>+'2017'!H32</f>
        <v>1125277</v>
      </c>
      <c r="I32" s="22">
        <f>+'2017'!I32</f>
        <v>0</v>
      </c>
      <c r="J32" s="22">
        <f>+'2017'!J32</f>
        <v>335108.67</v>
      </c>
      <c r="K32" s="1">
        <f>SUM(F32:J32)</f>
        <v>1460385.67</v>
      </c>
      <c r="L32" s="1" t="s">
        <v>18</v>
      </c>
    </row>
    <row r="33" spans="1:13" x14ac:dyDescent="0.25">
      <c r="A33" s="1">
        <f>A32+1</f>
        <v>21</v>
      </c>
      <c r="C33" s="1" t="s">
        <v>49</v>
      </c>
      <c r="F33" s="26">
        <f t="shared" ref="F33:K33" si="3">SUM(F30:F32)</f>
        <v>2760008</v>
      </c>
      <c r="G33" s="26">
        <f t="shared" si="3"/>
        <v>9356073.8058780003</v>
      </c>
      <c r="H33" s="26">
        <f t="shared" si="3"/>
        <v>4329939.3078340003</v>
      </c>
      <c r="I33" s="26">
        <f t="shared" si="3"/>
        <v>80798.183032999994</v>
      </c>
      <c r="J33" s="26">
        <f t="shared" si="3"/>
        <v>5388565.6699999999</v>
      </c>
      <c r="K33" s="26">
        <f t="shared" si="3"/>
        <v>21915384.966744997</v>
      </c>
    </row>
    <row r="34" spans="1:13" x14ac:dyDescent="0.25">
      <c r="F34" s="8"/>
      <c r="G34" s="20"/>
      <c r="H34" s="20"/>
      <c r="I34" s="20"/>
      <c r="J34" s="20"/>
      <c r="K34" s="8"/>
    </row>
    <row r="35" spans="1:13" ht="15.75" thickBot="1" x14ac:dyDescent="0.3">
      <c r="A35" s="1">
        <f>A33+1</f>
        <v>22</v>
      </c>
      <c r="C35" s="1" t="s">
        <v>37</v>
      </c>
      <c r="F35" s="12">
        <f t="shared" ref="F35:K35" si="4">F27+F33</f>
        <v>20236703.080000002</v>
      </c>
      <c r="G35" s="27">
        <f t="shared" si="4"/>
        <v>26334761.021129996</v>
      </c>
      <c r="H35" s="27">
        <f t="shared" si="4"/>
        <v>13046977.370390002</v>
      </c>
      <c r="I35" s="27">
        <f t="shared" si="4"/>
        <v>339181.29305500002</v>
      </c>
      <c r="J35" s="27">
        <f t="shared" si="4"/>
        <v>62553364.620000005</v>
      </c>
      <c r="K35" s="12">
        <f t="shared" si="4"/>
        <v>122510987.38457501</v>
      </c>
    </row>
    <row r="36" spans="1:13" ht="15.75" thickTop="1" x14ac:dyDescent="0.25">
      <c r="F36" s="8"/>
      <c r="G36" s="8"/>
      <c r="H36" s="8"/>
      <c r="I36" s="8"/>
      <c r="J36" s="8"/>
      <c r="K36" s="8"/>
    </row>
    <row r="38" spans="1:13" x14ac:dyDescent="0.25">
      <c r="A38" s="1">
        <f>A35+1</f>
        <v>23</v>
      </c>
      <c r="B38" s="1" t="s">
        <v>50</v>
      </c>
    </row>
    <row r="39" spans="1:13" x14ac:dyDescent="0.25">
      <c r="A39" s="1">
        <f>A38+1</f>
        <v>24</v>
      </c>
      <c r="B39" s="1" t="s">
        <v>52</v>
      </c>
      <c r="F39" s="1">
        <v>166854.60999999999</v>
      </c>
      <c r="G39" s="1">
        <v>318254.59999999998</v>
      </c>
      <c r="H39" s="1">
        <v>175197.34</v>
      </c>
      <c r="I39" s="1">
        <v>19820.170000000002</v>
      </c>
      <c r="J39" s="1">
        <v>-680127</v>
      </c>
      <c r="K39" s="1">
        <v>-0.28000000002793968</v>
      </c>
    </row>
    <row r="40" spans="1:13" x14ac:dyDescent="0.25">
      <c r="A40" s="1">
        <f t="shared" ref="A40:A41" si="5">A39+1</f>
        <v>25</v>
      </c>
      <c r="B40" s="1" t="s">
        <v>53</v>
      </c>
      <c r="F40" s="1">
        <v>1864135.3000000003</v>
      </c>
      <c r="G40" s="1">
        <v>3555613</v>
      </c>
      <c r="H40" s="1">
        <v>1957343</v>
      </c>
      <c r="I40" s="1">
        <v>262811.7</v>
      </c>
      <c r="J40" s="1">
        <v>-7639903</v>
      </c>
      <c r="K40" s="1">
        <v>0</v>
      </c>
    </row>
    <row r="41" spans="1:13" x14ac:dyDescent="0.25">
      <c r="A41" s="1">
        <f t="shared" si="5"/>
        <v>26</v>
      </c>
      <c r="B41" s="1" t="s">
        <v>54</v>
      </c>
      <c r="F41" s="6">
        <v>5199538.3400000008</v>
      </c>
      <c r="G41" s="6">
        <v>9917479.8500000015</v>
      </c>
      <c r="H41" s="6">
        <v>5459515.3899999997</v>
      </c>
      <c r="I41" s="6">
        <v>733049.45000000007</v>
      </c>
      <c r="J41" s="6">
        <v>-21309583.030000001</v>
      </c>
      <c r="K41" s="6">
        <v>0</v>
      </c>
    </row>
    <row r="42" spans="1:13" x14ac:dyDescent="0.25">
      <c r="F42" s="1">
        <v>7230528.2500000009</v>
      </c>
      <c r="G42" s="1">
        <v>13791347.450000001</v>
      </c>
      <c r="H42" s="1">
        <v>7592055.7299999995</v>
      </c>
      <c r="I42" s="1">
        <v>1015681.3200000001</v>
      </c>
      <c r="J42" s="1">
        <v>-29629613.030000001</v>
      </c>
      <c r="K42" s="1">
        <v>-0.28000000002793968</v>
      </c>
    </row>
    <row r="44" spans="1:13" x14ac:dyDescent="0.25">
      <c r="B44" s="1" t="s">
        <v>38</v>
      </c>
      <c r="F44" s="28"/>
      <c r="G44" s="28"/>
      <c r="H44" s="28"/>
      <c r="I44" s="28"/>
      <c r="J44" s="28"/>
      <c r="K44" s="28"/>
      <c r="L44" s="13"/>
      <c r="M44" s="13"/>
    </row>
  </sheetData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2017</vt:lpstr>
      <vt:lpstr>Life to Date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WIL0824</dc:creator>
  <cp:lastModifiedBy>Fred Nass</cp:lastModifiedBy>
  <cp:lastPrinted>2018-04-13T14:21:14Z</cp:lastPrinted>
  <dcterms:created xsi:type="dcterms:W3CDTF">2018-04-05T14:59:45Z</dcterms:created>
  <dcterms:modified xsi:type="dcterms:W3CDTF">2018-05-02T15:50:16Z</dcterms:modified>
</cp:coreProperties>
</file>