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4235" activeTab="2"/>
  </bookViews>
  <sheets>
    <sheet name="Exhibit 1.7" sheetId="16" r:id="rId1"/>
    <sheet name="Exhibit 1.8" sheetId="13" r:id="rId2"/>
    <sheet name="Exhibit 1.9" sheetId="12" r:id="rId3"/>
    <sheet name="Exhibit 1.10" sheetId="15" r:id="rId4"/>
    <sheet name="Accruals (2)" sheetId="1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djustments" localSheetId="3">'[1]Control Panel'!$A$25:$F$104</definedName>
    <definedName name="Adjustments" localSheetId="1">'[2]Control Panel'!$A$25:$F$104</definedName>
    <definedName name="Adjustments">'[1]Control Panel'!$A$25:$F$104</definedName>
    <definedName name="Advertisingscenario" localSheetId="3">[1]Advertising!$C$10:$F$52</definedName>
    <definedName name="Advertisingscenario" localSheetId="1">[2]Advertising!$C$10:$F$52</definedName>
    <definedName name="Advertisingscenario">[1]Advertising!$C$10:$F$52</definedName>
    <definedName name="Alloc_Cust_Assist" localSheetId="3">'[1]COS Input'!$C$88:$K$89</definedName>
    <definedName name="Alloc_Cust_Assist" localSheetId="1">'[2]COS Input'!$C$88:$K$89</definedName>
    <definedName name="Alloc_Cust_Assist">'[1]COS Input'!$C$88:$K$89</definedName>
    <definedName name="Alloc_Dist_Throu" localSheetId="3">'[1]COS Input'!$C$73:$K$74</definedName>
    <definedName name="Alloc_Dist_Throu" localSheetId="1">'[2]COS Input'!$C$73:$K$74</definedName>
    <definedName name="Alloc_Dist_Throu">'[1]COS Input'!$C$73:$K$74</definedName>
    <definedName name="Alloc_Meters_Regs" localSheetId="3">'[1]COS Input'!$C$85:$K$86</definedName>
    <definedName name="Alloc_Meters_Regs" localSheetId="1">'[2]COS Input'!$C$85:$K$86</definedName>
    <definedName name="Alloc_Meters_Regs">'[1]COS Input'!$C$85:$K$86</definedName>
    <definedName name="Alloc_Peak_Day" localSheetId="3">'[1]COS Input'!$C$76:$K$77</definedName>
    <definedName name="Alloc_Peak_Day" localSheetId="1">'[2]COS Input'!$C$76:$K$77</definedName>
    <definedName name="Alloc_Peak_Day">'[1]COS Input'!$C$76:$K$77</definedName>
    <definedName name="Alloc_SD_Mains" localSheetId="3">'[1]COS Input'!$C$79:$K$80</definedName>
    <definedName name="Alloc_SD_Mains" localSheetId="1">'[2]COS Input'!$C$79:$K$80</definedName>
    <definedName name="Alloc_SD_Mains">'[1]COS Input'!$C$79:$K$80</definedName>
    <definedName name="Alloc_Serv_Lines" localSheetId="3">'[1]COS Input'!$C$82:$K$83</definedName>
    <definedName name="Alloc_Serv_Lines" localSheetId="1">'[2]COS Input'!$C$82:$K$83</definedName>
    <definedName name="Alloc_Serv_Lines">'[1]COS Input'!$C$82:$K$83</definedName>
    <definedName name="ALLOCATIONS" localSheetId="3">'[1]ALLOCATIONS&amp;PRETAX'!$B$6:$F$41</definedName>
    <definedName name="ALLOCATIONS" localSheetId="1">'[2]ALLOCATIONS&amp;PRETAX'!$B$6:$F$41</definedName>
    <definedName name="ALLOCATIONS">'[1]ALLOCATIONS&amp;PRETAX'!$B$6:$F$41</definedName>
    <definedName name="ANNUALIZEDDEPEXP" localSheetId="3">'[1]WYO DEPR EXP'!$C$16:$J$26</definedName>
    <definedName name="ANNUALIZEDDEPEXP" localSheetId="1">'[2]WYO DEPR EXP'!$C$16:$J$26</definedName>
    <definedName name="ANNUALIZEDDEPEXP">'[1]WYO DEPR EXP'!$C$16:$J$26</definedName>
    <definedName name="AVG_INCENTIVE" localSheetId="3">[1]Incentive!$AG$12:$AK$490</definedName>
    <definedName name="AVG_INCENTIVE" localSheetId="1">[2]Incentive!$AG$12:$AK$490</definedName>
    <definedName name="AVG_INCENTIVE">[1]Incentive!$AG$12:$AK$490</definedName>
    <definedName name="BadDebtScenario" localSheetId="3">'[1]Utah Bad Debt'!$C$5:$F$39</definedName>
    <definedName name="BadDebtScenario" localSheetId="1">'[2]Utah Bad Debt'!$C$5:$F$39</definedName>
    <definedName name="BadDebtScenario">'[1]Utah Bad Debt'!$C$5:$F$39</definedName>
    <definedName name="Bill_Block_FT1Existing" localSheetId="3">'[1]Full GS, Existing FT-1'!$A$3:$AB$600</definedName>
    <definedName name="Bill_Block_FT1Existing" localSheetId="1">'[2]Full GS, Existing FT-1'!$A$3:$AB$600</definedName>
    <definedName name="Bill_Block_FT1Existing">'[1]Full GS, Existing FT-1'!$A$3:$AB$600</definedName>
    <definedName name="Bill_Block_FT1New" localSheetId="3">'[1]Full GS, New FT-1'!$A$3:$AB$435</definedName>
    <definedName name="Bill_Block_FT1New" localSheetId="1">'[2]Full GS, New FT-1'!$A$3:$AB$435</definedName>
    <definedName name="Bill_Block_FT1New">'[1]Full GS, New FT-1'!$A$3:$AB$435</definedName>
    <definedName name="CapStr" localSheetId="3">'[1]Capital Str'!$C$22:$K$62</definedName>
    <definedName name="CapStr" localSheetId="1">'[2]Capital Str'!$C$22:$K$62</definedName>
    <definedName name="CapStr">'[1]Capital Str'!$C$22:$K$62</definedName>
    <definedName name="CET">[3]CET!$A$1:$B$179</definedName>
    <definedName name="CET_PER1" localSheetId="3">[4]CRITERIA!$J$163:$Q$164</definedName>
    <definedName name="CET_PER1" localSheetId="1">[4]CRITERIA!$J$163:$Q$164</definedName>
    <definedName name="CET_PER1">[4]CRITERIA!$J$163:$Q$164</definedName>
    <definedName name="CET_PER10" localSheetId="3">[4]CRITERIA!$CM$163:$CT$164</definedName>
    <definedName name="CET_PER10" localSheetId="1">[4]CRITERIA!$CM$163:$CT$164</definedName>
    <definedName name="CET_PER10">[4]CRITERIA!$CM$163:$CT$164</definedName>
    <definedName name="CET_PER11" localSheetId="3">[4]CRITERIA!$CV$163:$DC$164</definedName>
    <definedName name="CET_PER11" localSheetId="1">[4]CRITERIA!$CV$163:$DC$164</definedName>
    <definedName name="CET_PER11">[4]CRITERIA!$CV$163:$DC$164</definedName>
    <definedName name="CET_PER12" localSheetId="3">[4]CRITERIA!$DE$163:$DL$164</definedName>
    <definedName name="CET_PER12" localSheetId="1">[4]CRITERIA!$DE$163:$DL$164</definedName>
    <definedName name="CET_PER12">[4]CRITERIA!$DE$163:$DL$164</definedName>
    <definedName name="CET_PER2" localSheetId="3">[4]CRITERIA!$S$163:$Z$164</definedName>
    <definedName name="CET_PER2" localSheetId="1">[4]CRITERIA!$S$163:$Z$164</definedName>
    <definedName name="CET_PER2">[4]CRITERIA!$S$163:$Z$164</definedName>
    <definedName name="CET_PER3" localSheetId="3">[4]CRITERIA!$AB$163:$AI$164</definedName>
    <definedName name="CET_PER3" localSheetId="1">[4]CRITERIA!$AB$163:$AI$164</definedName>
    <definedName name="CET_PER3">[4]CRITERIA!$AB$163:$AI$164</definedName>
    <definedName name="CET_PER4" localSheetId="3">[4]CRITERIA!$AK$163:$AR$164</definedName>
    <definedName name="CET_PER4" localSheetId="1">[4]CRITERIA!$AK$163:$AR$164</definedName>
    <definedName name="CET_PER4">[4]CRITERIA!$AK$163:$AR$164</definedName>
    <definedName name="CET_PER5" localSheetId="3">[4]CRITERIA!$AT$163:$BA$164</definedName>
    <definedName name="CET_PER5" localSheetId="1">[4]CRITERIA!$AT$163:$BA$164</definedName>
    <definedName name="CET_PER5">[4]CRITERIA!$AT$163:$BA$164</definedName>
    <definedName name="CET_PER6" localSheetId="3">[4]CRITERIA!$BC$163:$BJ$164</definedName>
    <definedName name="CET_PER6" localSheetId="1">[4]CRITERIA!$BC$163:$BJ$164</definedName>
    <definedName name="CET_PER6">[4]CRITERIA!$BC$163:$BJ$164</definedName>
    <definedName name="CET_PER7" localSheetId="3">[4]CRITERIA!$BL$163:$BS$164</definedName>
    <definedName name="CET_PER7" localSheetId="1">[4]CRITERIA!$BL$163:$BS$164</definedName>
    <definedName name="CET_PER7">[4]CRITERIA!$BL$163:$BS$164</definedName>
    <definedName name="CET_PER8" localSheetId="3">[4]CRITERIA!$BU$163:$CB$164</definedName>
    <definedName name="CET_PER8" localSheetId="1">[4]CRITERIA!$BU$163:$CB$164</definedName>
    <definedName name="CET_PER8">[4]CRITERIA!$BU$163:$CB$164</definedName>
    <definedName name="CET_PER9" localSheetId="3">[4]CRITERIA!$CD$163:$CK$164</definedName>
    <definedName name="CET_PER9" localSheetId="1">[4]CRITERIA!$CD$163:$CK$164</definedName>
    <definedName name="CET_PER9">[4]CRITERIA!$CD$163:$CK$164</definedName>
    <definedName name="CO_I4">[5]Criteria!$Q$26:$R$27</definedName>
    <definedName name="COI4CUSTOMERS" localSheetId="3">[6]CRITERIA!$B$685:$D$686</definedName>
    <definedName name="COI4CUSTOMERS" localSheetId="1">[6]CRITERIA!$B$685:$D$686</definedName>
    <definedName name="COI4CUSTOMERS">[6]CRITERIA!$B$685:$D$686</definedName>
    <definedName name="COI4DNG">[7]CRITERIA!$B$533:$D$534</definedName>
    <definedName name="COI4DTH">[7]CRITERIA!$B$530:$D$531</definedName>
    <definedName name="COI4GAS">[7]CRITERIA!$B$536:$D$537</definedName>
    <definedName name="COICCUSTOMERS" localSheetId="3">[6]CRITERIA!$B$699:$D$701</definedName>
    <definedName name="COICCUSTOMERS" localSheetId="1">[6]CRITERIA!$B$699:$D$701</definedName>
    <definedName name="COICCUSTOMERS">[6]CRITERIA!$B$699:$D$701</definedName>
    <definedName name="COICDNG">[7]CRITERIA!$B$544:$D$546</definedName>
    <definedName name="COICDTH">[7]CRITERIA!$B$540:$D$542</definedName>
    <definedName name="COICGAS">[7]CRITERIA!$B$548:$D$550</definedName>
    <definedName name="COMM_REV_CO" localSheetId="3">[1]Revenue!$F$354</definedName>
    <definedName name="COMM_REV_CO" localSheetId="1">[2]Revenue!$F$354</definedName>
    <definedName name="COMM_REV_CO">[1]Revenue!$F$354</definedName>
    <definedName name="COMM_REV_ID" localSheetId="3">[1]Revenue!$F$230</definedName>
    <definedName name="COMM_REV_ID" localSheetId="1">[2]Revenue!$F$230</definedName>
    <definedName name="COMM_REV_ID">[1]Revenue!$F$230</definedName>
    <definedName name="COMM_REV_UT" localSheetId="3">[1]Revenue!$F$201</definedName>
    <definedName name="COMM_REV_UT" localSheetId="1">[2]Revenue!$F$201</definedName>
    <definedName name="COMM_REV_UT">[1]Revenue!$F$201</definedName>
    <definedName name="COMM_REV_WY" localSheetId="3">[1]Revenue!$F$325</definedName>
    <definedName name="COMM_REV_WY" localSheetId="1">[2]Revenue!$F$325</definedName>
    <definedName name="COMM_REV_WY">[1]Revenue!$F$325</definedName>
    <definedName name="Cumulative_Investment" localSheetId="4">#REF!</definedName>
    <definedName name="Cumulative_Investment" localSheetId="3">#REF!</definedName>
    <definedName name="Cumulative_Investment" localSheetId="2">#REF!</definedName>
    <definedName name="Cumulative_Investment">#REF!</definedName>
    <definedName name="dblink">'[3]QUERY_FOR PIVOT'!$A$1:$H$2559</definedName>
    <definedName name="DONATIONSSCENARIO" localSheetId="3">[1]Donations!$G$6:$L$40</definedName>
    <definedName name="DONATIONSSCENARIO" localSheetId="1">[2]Donations!$G$6:$L$40</definedName>
    <definedName name="DONATIONSSCENARIO">[1]Donations!$G$6:$L$40</definedName>
    <definedName name="DSM_PER1" localSheetId="3">[4]CRITERIA!$J$166:$Q$167</definedName>
    <definedName name="DSM_PER1" localSheetId="1">[4]CRITERIA!$J$166:$Q$167</definedName>
    <definedName name="DSM_PER1">[4]CRITERIA!$J$166:$Q$167</definedName>
    <definedName name="DSM_PER10" localSheetId="3">[4]CRITERIA!$CM$166:$CT$167</definedName>
    <definedName name="DSM_PER10" localSheetId="1">[4]CRITERIA!$CM$166:$CT$167</definedName>
    <definedName name="DSM_PER10">[4]CRITERIA!$CM$166:$CT$167</definedName>
    <definedName name="DSM_PER11" localSheetId="3">[4]CRITERIA!$CV$166:$DC$167</definedName>
    <definedName name="DSM_PER11" localSheetId="1">[4]CRITERIA!$CV$166:$DC$167</definedName>
    <definedName name="DSM_PER11">[4]CRITERIA!$CV$166:$DC$167</definedName>
    <definedName name="DSM_PER12" localSheetId="3">[4]CRITERIA!$DE$166:$DL$167</definedName>
    <definedName name="DSM_PER12" localSheetId="1">[4]CRITERIA!$DE$166:$DL$167</definedName>
    <definedName name="DSM_PER12">[4]CRITERIA!$DE$166:$DL$167</definedName>
    <definedName name="DSM_PER2" localSheetId="3">[4]CRITERIA!$S$166:$Z$167</definedName>
    <definedName name="DSM_PER2" localSheetId="1">[4]CRITERIA!$S$166:$Z$167</definedName>
    <definedName name="DSM_PER2">[4]CRITERIA!$S$166:$Z$167</definedName>
    <definedName name="DSM_PER3" localSheetId="3">[4]CRITERIA!$AB$166:$AI$167</definedName>
    <definedName name="DSM_PER3" localSheetId="1">[4]CRITERIA!$AB$166:$AI$167</definedName>
    <definedName name="DSM_PER3">[4]CRITERIA!$AB$166:$AI$167</definedName>
    <definedName name="DSM_PER4" localSheetId="3">[4]CRITERIA!$AK$166:$AR$167</definedName>
    <definedName name="DSM_PER4" localSheetId="1">[4]CRITERIA!$AK$166:$AR$167</definedName>
    <definedName name="DSM_PER4">[4]CRITERIA!$AK$166:$AR$167</definedName>
    <definedName name="DSM_PER5" localSheetId="3">[4]CRITERIA!$AT$166:$BA$167</definedName>
    <definedName name="DSM_PER5" localSheetId="1">[4]CRITERIA!$AT$166:$BA$167</definedName>
    <definedName name="DSM_PER5">[4]CRITERIA!$AT$166:$BA$167</definedName>
    <definedName name="DSM_PER6" localSheetId="3">[4]CRITERIA!$BC$166:$BJ$167</definedName>
    <definedName name="DSM_PER6" localSheetId="1">[4]CRITERIA!$BC$166:$BJ$167</definedName>
    <definedName name="DSM_PER6">[4]CRITERIA!$BC$166:$BJ$167</definedName>
    <definedName name="DSM_PER7" localSheetId="3">[4]CRITERIA!$BL$166:$BS$167</definedName>
    <definedName name="DSM_PER7" localSheetId="1">[4]CRITERIA!$BL$166:$BS$167</definedName>
    <definedName name="DSM_PER7">[4]CRITERIA!$BL$166:$BS$167</definedName>
    <definedName name="DSM_PER8" localSheetId="3">[4]CRITERIA!$BU$166:$CB$167</definedName>
    <definedName name="DSM_PER8" localSheetId="1">[4]CRITERIA!$BU$166:$CB$167</definedName>
    <definedName name="DSM_PER8">[4]CRITERIA!$BU$166:$CB$167</definedName>
    <definedName name="DSM_PER9" localSheetId="3">[4]CRITERIA!$CD$166:$CK$167</definedName>
    <definedName name="DSM_PER9" localSheetId="1">[4]CRITERIA!$CD$166:$CK$167</definedName>
    <definedName name="DSM_PER9">[4]CRITERIA!$CD$166:$CK$167</definedName>
    <definedName name="Energy_Efficiency" localSheetId="3">'[1]ENERGY EFFICIENCY SERVICES ADJ'!$E$7:$H$35</definedName>
    <definedName name="Energy_Efficiency" localSheetId="1">'[2]ENERGY EFFICIENCY SERVICES ADJ'!$E$7:$H$35</definedName>
    <definedName name="Energy_Efficiency">'[1]ENERGY EFFICIENCY SERVICES ADJ'!$E$7:$H$35</definedName>
    <definedName name="events" localSheetId="3">'[1]Sporting Events'!$B$7:$F$16</definedName>
    <definedName name="events" localSheetId="1">'[2]Sporting Events'!$B$7:$F$16</definedName>
    <definedName name="events">'[1]Sporting Events'!$B$7:$F$16</definedName>
    <definedName name="EXPENSESCENARIO" localSheetId="3">[1]EXPENSES!$F$6:$J$583</definedName>
    <definedName name="EXPENSESCENARIO" localSheetId="1">[2]EXPENSES!$F$6:$J$583</definedName>
    <definedName name="EXPENSESCENARIO">[1]EXPENSES!$F$6:$J$583</definedName>
    <definedName name="F1T_DNG_WY_PER1" localSheetId="3">[8]CRITERIA!$J$175:$Q$176</definedName>
    <definedName name="F1T_DNG_WY_PER1" localSheetId="1">[8]CRITERIA!$J$175:$Q$176</definedName>
    <definedName name="F1T_DNG_WY_PER1">[8]CRITERIA!$J$175:$Q$176</definedName>
    <definedName name="F1T_DNG_WY_PER10" localSheetId="3">[8]CRITERIA!$CM$175:$CT$176</definedName>
    <definedName name="F1T_DNG_WY_PER10" localSheetId="1">[8]CRITERIA!$CM$175:$CT$176</definedName>
    <definedName name="F1T_DNG_WY_PER10">[8]CRITERIA!$CM$175:$CT$176</definedName>
    <definedName name="F1T_DNG_WY_PER11" localSheetId="3">[8]CRITERIA!$CV$175:$DC$176</definedName>
    <definedName name="F1T_DNG_WY_PER11" localSheetId="1">[8]CRITERIA!$CV$175:$DC$176</definedName>
    <definedName name="F1T_DNG_WY_PER11">[8]CRITERIA!$CV$175:$DC$176</definedName>
    <definedName name="F1T_DNG_WY_PER12" localSheetId="3">[8]CRITERIA!$DE$175:$DL$176</definedName>
    <definedName name="F1T_DNG_WY_PER12" localSheetId="1">[8]CRITERIA!$DE$175:$DL$176</definedName>
    <definedName name="F1T_DNG_WY_PER12">[8]CRITERIA!$DE$175:$DL$176</definedName>
    <definedName name="F1T_DNG_WY_PER2" localSheetId="3">[8]CRITERIA!$S$175:$Z$176</definedName>
    <definedName name="F1T_DNG_WY_PER2" localSheetId="1">[8]CRITERIA!$S$175:$Z$176</definedName>
    <definedName name="F1T_DNG_WY_PER2">[8]CRITERIA!$S$175:$Z$176</definedName>
    <definedName name="F1T_DNG_WY_PER3" localSheetId="3">[8]CRITERIA!$AB$175:$AI$176</definedName>
    <definedName name="F1T_DNG_WY_PER3" localSheetId="1">[8]CRITERIA!$AB$175:$AI$176</definedName>
    <definedName name="F1T_DNG_WY_PER3">[8]CRITERIA!$AB$175:$AI$176</definedName>
    <definedName name="F1T_DNG_WY_PER4" localSheetId="3">[8]CRITERIA!$AK$175:$AR$176</definedName>
    <definedName name="F1T_DNG_WY_PER4" localSheetId="1">[8]CRITERIA!$AK$175:$AR$176</definedName>
    <definedName name="F1T_DNG_WY_PER4">[8]CRITERIA!$AK$175:$AR$176</definedName>
    <definedName name="F1T_DNG_WY_PER5" localSheetId="3">[8]CRITERIA!$AT$175:$BA$176</definedName>
    <definedName name="F1T_DNG_WY_PER5" localSheetId="1">[8]CRITERIA!$AT$175:$BA$176</definedName>
    <definedName name="F1T_DNG_WY_PER5">[8]CRITERIA!$AT$175:$BA$176</definedName>
    <definedName name="F1T_DNG_WY_PER6" localSheetId="3">[8]CRITERIA!$BC$175:$BJ$176</definedName>
    <definedName name="F1T_DNG_WY_PER6" localSheetId="1">[8]CRITERIA!$BC$175:$BJ$176</definedName>
    <definedName name="F1T_DNG_WY_PER6">[8]CRITERIA!$BC$175:$BJ$176</definedName>
    <definedName name="F1T_DNG_WY_PER7" localSheetId="3">[8]CRITERIA!$BL$175:$BS$176</definedName>
    <definedName name="F1T_DNG_WY_PER7" localSheetId="1">[8]CRITERIA!$BL$175:$BS$176</definedName>
    <definedName name="F1T_DNG_WY_PER7">[8]CRITERIA!$BL$175:$BS$176</definedName>
    <definedName name="F1T_DNG_WY_PER8" localSheetId="3">[8]CRITERIA!$BU$175:$CB$176</definedName>
    <definedName name="F1T_DNG_WY_PER8" localSheetId="1">[8]CRITERIA!$BU$175:$CB$176</definedName>
    <definedName name="F1T_DNG_WY_PER8">[8]CRITERIA!$BU$175:$CB$176</definedName>
    <definedName name="F1T_DNG_WY_PER9" localSheetId="3">[8]CRITERIA!$CD$175:$CK$176</definedName>
    <definedName name="F1T_DNG_WY_PER9" localSheetId="1">[8]CRITERIA!$CD$175:$CK$176</definedName>
    <definedName name="F1T_DNG_WY_PER9">[8]CRITERIA!$CD$175:$CK$176</definedName>
    <definedName name="FS_FL_UT_PER1" localSheetId="3">[9]CRITERIA!$J$196:$Q$197</definedName>
    <definedName name="FS_FL_UT_PER1" localSheetId="1">[9]CRITERIA!$J$196:$Q$197</definedName>
    <definedName name="FS_FL_UT_PER1">[9]CRITERIA!$J$196:$Q$197</definedName>
    <definedName name="FS_FL_UT_PER10" localSheetId="3">[9]CRITERIA!$CM$196:$CT$197</definedName>
    <definedName name="FS_FL_UT_PER10" localSheetId="1">[9]CRITERIA!$CM$196:$CT$197</definedName>
    <definedName name="FS_FL_UT_PER10">[9]CRITERIA!$CM$196:$CT$197</definedName>
    <definedName name="FS_FL_UT_PER11" localSheetId="3">[9]CRITERIA!$CV$196:$DC$197</definedName>
    <definedName name="FS_FL_UT_PER11" localSheetId="1">[9]CRITERIA!$CV$196:$DC$197</definedName>
    <definedName name="FS_FL_UT_PER11">[9]CRITERIA!$CV$196:$DC$197</definedName>
    <definedName name="FS_FL_UT_PER12" localSheetId="3">[9]CRITERIA!$DE$196:$DL$197</definedName>
    <definedName name="FS_FL_UT_PER12" localSheetId="1">[9]CRITERIA!$DE$196:$DL$197</definedName>
    <definedName name="FS_FL_UT_PER12">[9]CRITERIA!$DE$196:$DL$197</definedName>
    <definedName name="FS_FL_UT_PER2" localSheetId="3">[9]CRITERIA!$S$196:$Z$197</definedName>
    <definedName name="FS_FL_UT_PER2" localSheetId="1">[9]CRITERIA!$S$196:$Z$197</definedName>
    <definedName name="FS_FL_UT_PER2">[9]CRITERIA!$S$196:$Z$197</definedName>
    <definedName name="FS_FL_UT_PER3" localSheetId="3">[9]CRITERIA!$AB$196:$AI$197</definedName>
    <definedName name="FS_FL_UT_PER3" localSheetId="1">[9]CRITERIA!$AB$196:$AI$197</definedName>
    <definedName name="FS_FL_UT_PER3">[9]CRITERIA!$AB$196:$AI$197</definedName>
    <definedName name="FS_FL_UT_PER4" localSheetId="3">[9]CRITERIA!$AK$196:$AR$197</definedName>
    <definedName name="FS_FL_UT_PER4" localSheetId="1">[9]CRITERIA!$AK$196:$AR$197</definedName>
    <definedName name="FS_FL_UT_PER4">[9]CRITERIA!$AK$196:$AR$197</definedName>
    <definedName name="FS_FL_UT_PER5" localSheetId="3">[9]CRITERIA!$AT$196:$BA$197</definedName>
    <definedName name="FS_FL_UT_PER5" localSheetId="1">[9]CRITERIA!$AT$196:$BA$197</definedName>
    <definedName name="FS_FL_UT_PER5">[9]CRITERIA!$AT$196:$BA$197</definedName>
    <definedName name="FS_FL_UT_PER6" localSheetId="3">[9]CRITERIA!$BC$196:$BJ$197</definedName>
    <definedName name="FS_FL_UT_PER6" localSheetId="1">[9]CRITERIA!$BC$196:$BJ$197</definedName>
    <definedName name="FS_FL_UT_PER6">[9]CRITERIA!$BC$196:$BJ$197</definedName>
    <definedName name="FS_FL_UT_PER7" localSheetId="3">[9]CRITERIA!$BL$196:$BS$197</definedName>
    <definedName name="FS_FL_UT_PER7" localSheetId="1">[9]CRITERIA!$BL$196:$BS$197</definedName>
    <definedName name="FS_FL_UT_PER7">[9]CRITERIA!$BL$196:$BS$197</definedName>
    <definedName name="FS_FL_UT_PER8" localSheetId="3">[9]CRITERIA!$BU$196:$CB$197</definedName>
    <definedName name="FS_FL_UT_PER8" localSheetId="1">[9]CRITERIA!$BU$196:$CB$197</definedName>
    <definedName name="FS_FL_UT_PER8">[9]CRITERIA!$BU$196:$CB$197</definedName>
    <definedName name="FS_FL_UT_PER9" localSheetId="3">[9]CRITERIA!$CD$196:$CK$197</definedName>
    <definedName name="FS_FL_UT_PER9" localSheetId="1">[9]CRITERIA!$CD$196:$CK$197</definedName>
    <definedName name="FS_FL_UT_PER9">[9]CRITERIA!$CD$196:$CK$197</definedName>
    <definedName name="FT_FL_UT_PER1" localSheetId="3">[9]CRITERIA!$J$202:$Q$203</definedName>
    <definedName name="FT_FL_UT_PER1" localSheetId="1">[9]CRITERIA!$J$202:$Q$203</definedName>
    <definedName name="FT_FL_UT_PER1">[9]CRITERIA!$J$202:$Q$203</definedName>
    <definedName name="FT_FL_UT_PER10" localSheetId="3">[9]CRITERIA!$CM$202:$CT$203</definedName>
    <definedName name="FT_FL_UT_PER10" localSheetId="1">[9]CRITERIA!$CM$202:$CT$203</definedName>
    <definedName name="FT_FL_UT_PER10">[9]CRITERIA!$CM$202:$CT$203</definedName>
    <definedName name="FT_FL_UT_PER11" localSheetId="3">[9]CRITERIA!$CV$202:$DC$203</definedName>
    <definedName name="FT_FL_UT_PER11" localSheetId="1">[9]CRITERIA!$CV$202:$DC$203</definedName>
    <definedName name="FT_FL_UT_PER11">[9]CRITERIA!$CV$202:$DC$203</definedName>
    <definedName name="FT_FL_UT_PER12" localSheetId="3">[9]CRITERIA!$DE$202:$DL$203</definedName>
    <definedName name="FT_FL_UT_PER12" localSheetId="1">[9]CRITERIA!$DE$202:$DL$203</definedName>
    <definedName name="FT_FL_UT_PER12">[9]CRITERIA!$DE$202:$DL$203</definedName>
    <definedName name="FT_FL_UT_PER2" localSheetId="3">[9]CRITERIA!$S$202:$Z$203</definedName>
    <definedName name="FT_FL_UT_PER2" localSheetId="1">[9]CRITERIA!$S$202:$Z$203</definedName>
    <definedName name="FT_FL_UT_PER2">[9]CRITERIA!$S$202:$Z$203</definedName>
    <definedName name="FT_FL_UT_PER3" localSheetId="3">[9]CRITERIA!$AB$202:$AI$203</definedName>
    <definedName name="FT_FL_UT_PER3" localSheetId="1">[9]CRITERIA!$AB$202:$AI$203</definedName>
    <definedName name="FT_FL_UT_PER3">[9]CRITERIA!$AB$202:$AI$203</definedName>
    <definedName name="FT_FL_UT_PER4" localSheetId="3">[9]CRITERIA!$AK$202:$AR$203</definedName>
    <definedName name="FT_FL_UT_PER4" localSheetId="1">[9]CRITERIA!$AK$202:$AR$203</definedName>
    <definedName name="FT_FL_UT_PER4">[9]CRITERIA!$AK$202:$AR$203</definedName>
    <definedName name="FT_FL_UT_PER5" localSheetId="3">[9]CRITERIA!$AT$202:$BA$203</definedName>
    <definedName name="FT_FL_UT_PER5" localSheetId="1">[9]CRITERIA!$AT$202:$BA$203</definedName>
    <definedName name="FT_FL_UT_PER5">[9]CRITERIA!$AT$202:$BA$203</definedName>
    <definedName name="FT_FL_UT_PER6" localSheetId="3">[9]CRITERIA!$BC$202:$BJ$203</definedName>
    <definedName name="FT_FL_UT_PER6" localSheetId="1">[9]CRITERIA!$BC$202:$BJ$203</definedName>
    <definedName name="FT_FL_UT_PER6">[9]CRITERIA!$BC$202:$BJ$203</definedName>
    <definedName name="FT_FL_UT_PER7" localSheetId="3">[9]CRITERIA!$BL$202:$BS$203</definedName>
    <definedName name="FT_FL_UT_PER7" localSheetId="1">[9]CRITERIA!$BL$202:$BS$203</definedName>
    <definedName name="FT_FL_UT_PER7">[9]CRITERIA!$BL$202:$BS$203</definedName>
    <definedName name="FT_FL_UT_PER8" localSheetId="3">[9]CRITERIA!$BU$202:$CB$203</definedName>
    <definedName name="FT_FL_UT_PER8" localSheetId="1">[9]CRITERIA!$BU$202:$CB$203</definedName>
    <definedName name="FT_FL_UT_PER8">[9]CRITERIA!$BU$202:$CB$203</definedName>
    <definedName name="FT_FL_UT_PER9" localSheetId="3">[9]CRITERIA!$CD$202:$CK$203</definedName>
    <definedName name="FT_FL_UT_PER9" localSheetId="1">[9]CRITERIA!$CD$202:$CK$203</definedName>
    <definedName name="FT_FL_UT_PER9">[9]CRITERIA!$CD$202:$CK$203</definedName>
    <definedName name="FT2_COMM_UT_PER1" localSheetId="3">[4]CRITERIA!$J$89:$Q$90</definedName>
    <definedName name="FT2_COMM_UT_PER1" localSheetId="1">[4]CRITERIA!$J$89:$Q$90</definedName>
    <definedName name="FT2_COMM_UT_PER1">[4]CRITERIA!$J$89:$Q$90</definedName>
    <definedName name="FT2_COMM_UT_PER10" localSheetId="3">[4]CRITERIA!$CM$89:$CT$90</definedName>
    <definedName name="FT2_COMM_UT_PER10" localSheetId="1">[4]CRITERIA!$CM$89:$CT$90</definedName>
    <definedName name="FT2_COMM_UT_PER10">[4]CRITERIA!$CM$89:$CT$90</definedName>
    <definedName name="FT2_COMM_UT_PER11" localSheetId="3">[4]CRITERIA!$CV$89:$DC$90</definedName>
    <definedName name="FT2_COMM_UT_PER11" localSheetId="1">[4]CRITERIA!$CV$89:$DC$90</definedName>
    <definedName name="FT2_COMM_UT_PER11">[4]CRITERIA!$CV$89:$DC$90</definedName>
    <definedName name="FT2_COMM_UT_PER12" localSheetId="3">[4]CRITERIA!$DE$89:$DL$90</definedName>
    <definedName name="FT2_COMM_UT_PER12" localSheetId="1">[4]CRITERIA!$DE$89:$DL$90</definedName>
    <definedName name="FT2_COMM_UT_PER12">[4]CRITERIA!$DE$89:$DL$90</definedName>
    <definedName name="FT2_COMM_UT_PER2" localSheetId="3">[4]CRITERIA!$S$89:$Z$90</definedName>
    <definedName name="FT2_COMM_UT_PER2" localSheetId="1">[4]CRITERIA!$S$89:$Z$90</definedName>
    <definedName name="FT2_COMM_UT_PER2">[4]CRITERIA!$S$89:$Z$90</definedName>
    <definedName name="FT2_COMM_UT_PER3" localSheetId="3">[4]CRITERIA!$AB$89:$AI$90</definedName>
    <definedName name="FT2_COMM_UT_PER3" localSheetId="1">[4]CRITERIA!$AB$89:$AI$90</definedName>
    <definedName name="FT2_COMM_UT_PER3">[4]CRITERIA!$AB$89:$AI$90</definedName>
    <definedName name="FT2_COMM_UT_PER4" localSheetId="3">[4]CRITERIA!$AK$89:$AR$90</definedName>
    <definedName name="FT2_COMM_UT_PER4" localSheetId="1">[4]CRITERIA!$AK$89:$AR$90</definedName>
    <definedName name="FT2_COMM_UT_PER4">[4]CRITERIA!$AK$89:$AR$90</definedName>
    <definedName name="FT2_COMM_UT_PER5" localSheetId="3">[4]CRITERIA!$AT$89:$BA$90</definedName>
    <definedName name="FT2_COMM_UT_PER5" localSheetId="1">[4]CRITERIA!$AT$89:$BA$90</definedName>
    <definedName name="FT2_COMM_UT_PER5">[4]CRITERIA!$AT$89:$BA$90</definedName>
    <definedName name="FT2_COMM_UT_PER6" localSheetId="3">[4]CRITERIA!$BC$89:$BJ$90</definedName>
    <definedName name="FT2_COMM_UT_PER6" localSheetId="1">[4]CRITERIA!$BC$89:$BJ$90</definedName>
    <definedName name="FT2_COMM_UT_PER6">[4]CRITERIA!$BC$89:$BJ$90</definedName>
    <definedName name="FT2_COMM_UT_PER7" localSheetId="3">[4]CRITERIA!$BL$89:$BS$90</definedName>
    <definedName name="FT2_COMM_UT_PER7" localSheetId="1">[4]CRITERIA!$BL$89:$BS$90</definedName>
    <definedName name="FT2_COMM_UT_PER7">[4]CRITERIA!$BL$89:$BS$90</definedName>
    <definedName name="FT2_COMM_UT_PER8" localSheetId="3">[4]CRITERIA!$BU$89:$CB$90</definedName>
    <definedName name="FT2_COMM_UT_PER8" localSheetId="1">[4]CRITERIA!$BU$89:$CB$90</definedName>
    <definedName name="FT2_COMM_UT_PER8">[4]CRITERIA!$BU$89:$CB$90</definedName>
    <definedName name="FT2_COMM_UT_PER9" localSheetId="3">[4]CRITERIA!$CD$89:$CK$90</definedName>
    <definedName name="FT2_COMM_UT_PER9" localSheetId="1">[4]CRITERIA!$CD$89:$CK$90</definedName>
    <definedName name="FT2_COMM_UT_PER9">[4]CRITERIA!$CD$89:$CK$90</definedName>
    <definedName name="FT2C_PER1" localSheetId="3">[8]CRITERIA!$J$172:$Q$173</definedName>
    <definedName name="FT2C_PER1" localSheetId="1">[8]CRITERIA!$J$172:$Q$173</definedName>
    <definedName name="FT2C_PER1">[8]CRITERIA!$J$172:$Q$173</definedName>
    <definedName name="FT2C_PER10" localSheetId="3">[8]CRITERIA!$CM$172:$CT$173</definedName>
    <definedName name="FT2C_PER10" localSheetId="1">[8]CRITERIA!$CM$172:$CT$173</definedName>
    <definedName name="FT2C_PER10">[8]CRITERIA!$CM$172:$CT$173</definedName>
    <definedName name="FT2C_PER11" localSheetId="3">[8]CRITERIA!$CV$172:$DC$173</definedName>
    <definedName name="FT2C_PER11" localSheetId="1">[8]CRITERIA!$CV$172:$DC$173</definedName>
    <definedName name="FT2C_PER11">[8]CRITERIA!$CV$172:$DC$173</definedName>
    <definedName name="FT2C_PER12" localSheetId="3">[8]CRITERIA!$DE$172:$DL$173</definedName>
    <definedName name="FT2C_PER12" localSheetId="1">[8]CRITERIA!$DE$172:$DL$173</definedName>
    <definedName name="FT2C_PER12">[8]CRITERIA!$DE$172:$DL$173</definedName>
    <definedName name="FT2C_PER2" localSheetId="3">[8]CRITERIA!$S$172:$Z$173</definedName>
    <definedName name="FT2C_PER2" localSheetId="1">[8]CRITERIA!$S$172:$Z$173</definedName>
    <definedName name="FT2C_PER2">[8]CRITERIA!$S$172:$Z$173</definedName>
    <definedName name="FT2C_PER3" localSheetId="3">[8]CRITERIA!$AB$172:$AI$173</definedName>
    <definedName name="FT2C_PER3" localSheetId="1">[8]CRITERIA!$AB$172:$AI$173</definedName>
    <definedName name="FT2C_PER3">[8]CRITERIA!$AB$172:$AI$173</definedName>
    <definedName name="FT2C_PER4" localSheetId="3">[8]CRITERIA!$AK$172:$AR$173</definedName>
    <definedName name="FT2C_PER4" localSheetId="1">[8]CRITERIA!$AK$172:$AR$173</definedName>
    <definedName name="FT2C_PER4">[8]CRITERIA!$AK$172:$AR$173</definedName>
    <definedName name="FT2C_PER5" localSheetId="3">[8]CRITERIA!$AT$172:$BA$173</definedName>
    <definedName name="FT2C_PER5" localSheetId="1">[8]CRITERIA!$AT$172:$BA$173</definedName>
    <definedName name="FT2C_PER5">[8]CRITERIA!$AT$172:$BA$173</definedName>
    <definedName name="FT2C_PER6" localSheetId="3">[8]CRITERIA!$BC$172:$BJ$173</definedName>
    <definedName name="FT2C_PER6" localSheetId="1">[8]CRITERIA!$BC$172:$BJ$173</definedName>
    <definedName name="FT2C_PER6">[8]CRITERIA!$BC$172:$BJ$173</definedName>
    <definedName name="FT2C_PER7" localSheetId="3">[8]CRITERIA!$BL$172:$BS$173</definedName>
    <definedName name="FT2C_PER7" localSheetId="1">[8]CRITERIA!$BL$172:$BS$173</definedName>
    <definedName name="FT2C_PER7">[8]CRITERIA!$BL$172:$BS$173</definedName>
    <definedName name="FT2C_PER8" localSheetId="3">[8]CRITERIA!$BU$172:$CB$173</definedName>
    <definedName name="FT2C_PER8" localSheetId="1">[8]CRITERIA!$BU$172:$CB$173</definedName>
    <definedName name="FT2C_PER8">[8]CRITERIA!$BU$172:$CB$173</definedName>
    <definedName name="FT2C_PER9" localSheetId="3">[8]CRITERIA!$CD$172:$CK$173</definedName>
    <definedName name="FT2C_PER9" localSheetId="1">[8]CRITERIA!$CD$172:$CK$173</definedName>
    <definedName name="FT2C_PER9">[8]CRITERIA!$CD$172:$CK$173</definedName>
    <definedName name="FT2RB1">'[10]Rates-Meter Categories-Charges'!$E$53</definedName>
    <definedName name="FT2RB2">'[10]Rates-Meter Categories-Charges'!$E$54</definedName>
    <definedName name="FT2RB3">'[10]Rates-Meter Categories-Charges'!$E$55</definedName>
    <definedName name="FT2RB4">'[10]Rates-Meter Categories-Charges'!$E$56</definedName>
    <definedName name="GS_FL_UT_PER1" localSheetId="3">[9]CRITERIA!$J$193:$Q$194</definedName>
    <definedName name="GS_FL_UT_PER1" localSheetId="1">[9]CRITERIA!$J$193:$Q$194</definedName>
    <definedName name="GS_FL_UT_PER1">[9]CRITERIA!$J$193:$Q$194</definedName>
    <definedName name="GS_FL_UT_PER10" localSheetId="3">[9]CRITERIA!$CM$193:$CT$194</definedName>
    <definedName name="GS_FL_UT_PER10" localSheetId="1">[9]CRITERIA!$CM$193:$CT$194</definedName>
    <definedName name="GS_FL_UT_PER10">[9]CRITERIA!$CM$193:$CT$194</definedName>
    <definedName name="GS_FL_UT_PER11" localSheetId="3">[9]CRITERIA!$CV$193:$DC$194</definedName>
    <definedName name="GS_FL_UT_PER11" localSheetId="1">[9]CRITERIA!$CV$193:$DC$194</definedName>
    <definedName name="GS_FL_UT_PER11">[9]CRITERIA!$CV$193:$DC$194</definedName>
    <definedName name="GS_FL_UT_PER12" localSheetId="3">[9]CRITERIA!$DE$193:$DL$194</definedName>
    <definedName name="GS_FL_UT_PER12" localSheetId="1">[9]CRITERIA!$DE$193:$DL$194</definedName>
    <definedName name="GS_FL_UT_PER12">[9]CRITERIA!$DE$193:$DL$194</definedName>
    <definedName name="GS_FL_UT_PER2" localSheetId="3">[9]CRITERIA!$S$193:$Z$194</definedName>
    <definedName name="GS_FL_UT_PER2" localSheetId="1">[9]CRITERIA!$S$193:$Z$194</definedName>
    <definedName name="GS_FL_UT_PER2">[9]CRITERIA!$S$193:$Z$194</definedName>
    <definedName name="GS_FL_UT_PER3" localSheetId="3">[9]CRITERIA!$AB$193:$AI$194</definedName>
    <definedName name="GS_FL_UT_PER3" localSheetId="1">[9]CRITERIA!$AB$193:$AI$194</definedName>
    <definedName name="GS_FL_UT_PER3">[9]CRITERIA!$AB$193:$AI$194</definedName>
    <definedName name="GS_FL_UT_PER4" localSheetId="3">[9]CRITERIA!$AK$193:$AR$194</definedName>
    <definedName name="GS_FL_UT_PER4" localSheetId="1">[9]CRITERIA!$AK$193:$AR$194</definedName>
    <definedName name="GS_FL_UT_PER4">[9]CRITERIA!$AK$193:$AR$194</definedName>
    <definedName name="GS_FL_UT_PER5" localSheetId="3">[9]CRITERIA!$AT$193:$BA$194</definedName>
    <definedName name="GS_FL_UT_PER5" localSheetId="1">[9]CRITERIA!$AT$193:$BA$194</definedName>
    <definedName name="GS_FL_UT_PER5">[9]CRITERIA!$AT$193:$BA$194</definedName>
    <definedName name="GS_FL_UT_PER6" localSheetId="3">[9]CRITERIA!$BC$193:$BJ$194</definedName>
    <definedName name="GS_FL_UT_PER6" localSheetId="1">[9]CRITERIA!$BC$193:$BJ$194</definedName>
    <definedName name="GS_FL_UT_PER6">[9]CRITERIA!$BC$193:$BJ$194</definedName>
    <definedName name="GS_FL_UT_PER7" localSheetId="3">[9]CRITERIA!$BL$193:$BS$194</definedName>
    <definedName name="GS_FL_UT_PER7" localSheetId="1">[9]CRITERIA!$BL$193:$BS$194</definedName>
    <definedName name="GS_FL_UT_PER7">[9]CRITERIA!$BL$193:$BS$194</definedName>
    <definedName name="GS_FL_UT_PER8" localSheetId="3">[9]CRITERIA!$BU$193:$CB$194</definedName>
    <definedName name="GS_FL_UT_PER8" localSheetId="1">[9]CRITERIA!$BU$193:$CB$194</definedName>
    <definedName name="GS_FL_UT_PER8">[9]CRITERIA!$BU$193:$CB$194</definedName>
    <definedName name="GS_FL_UT_PER9" localSheetId="3">[9]CRITERIA!$CD$193:$CK$194</definedName>
    <definedName name="GS_FL_UT_PER9" localSheetId="1">[9]CRITERIA!$CD$193:$CK$194</definedName>
    <definedName name="GS_FL_UT_PER9">[9]CRITERIA!$CD$193:$CK$194</definedName>
    <definedName name="GSW_WNA_PER1" localSheetId="3">[4]CRITERIA!$J$135:$Q$136</definedName>
    <definedName name="GSW_WNA_PER1" localSheetId="1">[4]CRITERIA!$J$135:$Q$136</definedName>
    <definedName name="GSW_WNA_PER1">[4]CRITERIA!$J$135:$Q$136</definedName>
    <definedName name="GSW_WNA_PER10" localSheetId="3">[4]CRITERIA!$CM$135:$CT$136</definedName>
    <definedName name="GSW_WNA_PER10" localSheetId="1">[4]CRITERIA!$CM$135:$CT$136</definedName>
    <definedName name="GSW_WNA_PER10">[4]CRITERIA!$CM$135:$CT$136</definedName>
    <definedName name="GSW_WNA_PER11" localSheetId="3">[4]CRITERIA!$CV$135:$DC$136</definedName>
    <definedName name="GSW_WNA_PER11" localSheetId="1">[4]CRITERIA!$CV$135:$DC$136</definedName>
    <definedName name="GSW_WNA_PER11">[4]CRITERIA!$CV$135:$DC$136</definedName>
    <definedName name="GSW_WNA_PER12" localSheetId="3">[4]CRITERIA!$DE$135:$DL$136</definedName>
    <definedName name="GSW_WNA_PER12" localSheetId="1">[4]CRITERIA!$DE$135:$DL$136</definedName>
    <definedName name="GSW_WNA_PER12">[4]CRITERIA!$DE$135:$DL$136</definedName>
    <definedName name="GSW_WNA_PER2" localSheetId="3">[4]CRITERIA!$S$135:$Z$136</definedName>
    <definedName name="GSW_WNA_PER2" localSheetId="1">[4]CRITERIA!$S$135:$Z$136</definedName>
    <definedName name="GSW_WNA_PER2">[4]CRITERIA!$S$135:$Z$136</definedName>
    <definedName name="GSW_WNA_PER3" localSheetId="3">[4]CRITERIA!$AB$135:$AI$136</definedName>
    <definedName name="GSW_WNA_PER3" localSheetId="1">[4]CRITERIA!$AB$135:$AI$136</definedName>
    <definedName name="GSW_WNA_PER3">[4]CRITERIA!$AB$135:$AI$136</definedName>
    <definedName name="GSW_WNA_PER4" localSheetId="3">[4]CRITERIA!$AK$135:$AR$136</definedName>
    <definedName name="GSW_WNA_PER4" localSheetId="1">[4]CRITERIA!$AK$135:$AR$136</definedName>
    <definedName name="GSW_WNA_PER4">[4]CRITERIA!$AK$135:$AR$136</definedName>
    <definedName name="GSW_WNA_PER5" localSheetId="3">[4]CRITERIA!$AT$135:$BA$136</definedName>
    <definedName name="GSW_WNA_PER5" localSheetId="1">[4]CRITERIA!$AT$135:$BA$136</definedName>
    <definedName name="GSW_WNA_PER5">[4]CRITERIA!$AT$135:$BA$136</definedName>
    <definedName name="GSW_WNA_PER6" localSheetId="3">[4]CRITERIA!$BC$135:$BJ$136</definedName>
    <definedName name="GSW_WNA_PER6" localSheetId="1">[4]CRITERIA!$BC$135:$BJ$136</definedName>
    <definedName name="GSW_WNA_PER6">[4]CRITERIA!$BC$135:$BJ$136</definedName>
    <definedName name="GSW_WNA_PER7" localSheetId="3">[4]CRITERIA!$BL$135:$BS$136</definedName>
    <definedName name="GSW_WNA_PER7" localSheetId="1">[4]CRITERIA!$BL$135:$BS$136</definedName>
    <definedName name="GSW_WNA_PER7">[4]CRITERIA!$BL$135:$BS$136</definedName>
    <definedName name="GSW_WNA_PER8" localSheetId="3">[4]CRITERIA!$BU$135:$CB$136</definedName>
    <definedName name="GSW_WNA_PER8" localSheetId="1">[4]CRITERIA!$BU$135:$CB$136</definedName>
    <definedName name="GSW_WNA_PER8">[4]CRITERIA!$BU$135:$CB$136</definedName>
    <definedName name="GSW_WNA_PER9" localSheetId="3">[4]CRITERIA!$CD$135:$CK$136</definedName>
    <definedName name="GSW_WNA_PER9" localSheetId="1">[4]CRITERIA!$CD$135:$CK$136</definedName>
    <definedName name="GSW_WNA_PER9">[4]CRITERIA!$CD$135:$CK$136</definedName>
    <definedName name="HIST_403_GEN" localSheetId="3">[1]EXPENSES!$F$391</definedName>
    <definedName name="HIST_403_GEN" localSheetId="1">[2]EXPENSES!$F$391</definedName>
    <definedName name="HIST_403_GEN">[1]EXPENSES!$F$391</definedName>
    <definedName name="HIST_403_PROD" localSheetId="3">[1]EXPENSES!$F$388</definedName>
    <definedName name="HIST_403_PROD" localSheetId="1">[2]EXPENSES!$F$388</definedName>
    <definedName name="HIST_403_PROD">[1]EXPENSES!$F$388</definedName>
    <definedName name="HIST_403_UT" localSheetId="3">[1]EXPENSES!$F$390</definedName>
    <definedName name="HIST_403_UT" localSheetId="1">[2]EXPENSES!$F$390</definedName>
    <definedName name="HIST_403_UT">[1]EXPENSES!$F$390</definedName>
    <definedName name="HIST_403_WY" localSheetId="3">[1]EXPENSES!$F$389</definedName>
    <definedName name="HIST_403_WY" localSheetId="1">[2]EXPENSES!$F$389</definedName>
    <definedName name="HIST_403_WY">[1]EXPENSES!$F$389</definedName>
    <definedName name="IDGSDNG">[7]CRITERIA!$B$362:$D$363</definedName>
    <definedName name="IDGSDTH">[7]CRITERIA!$B$359:$D$360</definedName>
    <definedName name="IDGSGAS">[7]CRITERIA!$B$368:$D$369</definedName>
    <definedName name="IDGSSNG">[7]CRITERIA!$B$365:$D$366</definedName>
    <definedName name="IDIS2DNG">[7]CRITERIA!$B$376:$D$378</definedName>
    <definedName name="IDIS2DTH">[7]CRITERIA!$B$372:$D$374</definedName>
    <definedName name="IDIS2GAS">[7]CRITERIA!$B$384:$D$386</definedName>
    <definedName name="IDIS2SNG">[7]CRITERIA!$B$380:$D$382</definedName>
    <definedName name="INSENTIVESCENARIO" localSheetId="3">[1]Incentive!$D$3:$H$43</definedName>
    <definedName name="INSENTIVESCENARIO" localSheetId="1">[2]Incentive!$D$3:$H$43</definedName>
    <definedName name="INSENTIVESCENARIO">[1]Incentive!$D$3:$H$43</definedName>
    <definedName name="IS_FL_UT_PER1" localSheetId="3">[9]CRITERIA!$J$199:$Q$200</definedName>
    <definedName name="IS_FL_UT_PER1" localSheetId="1">[9]CRITERIA!$J$199:$Q$200</definedName>
    <definedName name="IS_FL_UT_PER1">[9]CRITERIA!$J$199:$Q$200</definedName>
    <definedName name="IS_FL_UT_PER10" localSheetId="3">[9]CRITERIA!$CM$199:$CT$200</definedName>
    <definedName name="IS_FL_UT_PER10" localSheetId="1">[9]CRITERIA!$CM$199:$CT$200</definedName>
    <definedName name="IS_FL_UT_PER10">[9]CRITERIA!$CM$199:$CT$200</definedName>
    <definedName name="IS_FL_UT_PER11" localSheetId="3">[9]CRITERIA!$CV$199:$DC$200</definedName>
    <definedName name="IS_FL_UT_PER11" localSheetId="1">[9]CRITERIA!$CV$199:$DC$200</definedName>
    <definedName name="IS_FL_UT_PER11">[9]CRITERIA!$CV$199:$DC$200</definedName>
    <definedName name="IS_FL_UT_PER12" localSheetId="3">[9]CRITERIA!$DE$199:$DL$200</definedName>
    <definedName name="IS_FL_UT_PER12" localSheetId="1">[9]CRITERIA!$DE$199:$DL$200</definedName>
    <definedName name="IS_FL_UT_PER12">[9]CRITERIA!$DE$199:$DL$200</definedName>
    <definedName name="IS_FL_UT_PER2" localSheetId="3">[9]CRITERIA!$S$199:$Z$200</definedName>
    <definedName name="IS_FL_UT_PER2" localSheetId="1">[9]CRITERIA!$S$199:$Z$200</definedName>
    <definedName name="IS_FL_UT_PER2">[9]CRITERIA!$S$199:$Z$200</definedName>
    <definedName name="IS_FL_UT_PER3" localSheetId="3">[9]CRITERIA!$AB$199:$AI$200</definedName>
    <definedName name="IS_FL_UT_PER3" localSheetId="1">[9]CRITERIA!$AB$199:$AI$200</definedName>
    <definedName name="IS_FL_UT_PER3">[9]CRITERIA!$AB$199:$AI$200</definedName>
    <definedName name="IS_FL_UT_PER4" localSheetId="3">[9]CRITERIA!$AK$199:$AR$200</definedName>
    <definedName name="IS_FL_UT_PER4" localSheetId="1">[9]CRITERIA!$AK$199:$AR$200</definedName>
    <definedName name="IS_FL_UT_PER4">[9]CRITERIA!$AK$199:$AR$200</definedName>
    <definedName name="IS_FL_UT_PER5" localSheetId="3">[9]CRITERIA!$AT$199:$BA$200</definedName>
    <definedName name="IS_FL_UT_PER5" localSheetId="1">[9]CRITERIA!$AT$199:$BA$200</definedName>
    <definedName name="IS_FL_UT_PER5">[9]CRITERIA!$AT$199:$BA$200</definedName>
    <definedName name="IS_FL_UT_PER6" localSheetId="3">[9]CRITERIA!$BC$199:$BJ$200</definedName>
    <definedName name="IS_FL_UT_PER6" localSheetId="1">[9]CRITERIA!$BC$199:$BJ$200</definedName>
    <definedName name="IS_FL_UT_PER6">[9]CRITERIA!$BC$199:$BJ$200</definedName>
    <definedName name="IS_FL_UT_PER7" localSheetId="3">[9]CRITERIA!$BL$199:$BS$200</definedName>
    <definedName name="IS_FL_UT_PER7" localSheetId="1">[9]CRITERIA!$BL$199:$BS$200</definedName>
    <definedName name="IS_FL_UT_PER7">[9]CRITERIA!$BL$199:$BS$200</definedName>
    <definedName name="IS_FL_UT_PER8" localSheetId="3">[9]CRITERIA!$BU$199:$CB$200</definedName>
    <definedName name="IS_FL_UT_PER8" localSheetId="1">[9]CRITERIA!$BU$199:$CB$200</definedName>
    <definedName name="IS_FL_UT_PER8">[9]CRITERIA!$BU$199:$CB$200</definedName>
    <definedName name="IS_FL_UT_PER9" localSheetId="3">[9]CRITERIA!$CD$199:$CK$200</definedName>
    <definedName name="IS_FL_UT_PER9" localSheetId="1">[9]CRITERIA!$CD$199:$CK$200</definedName>
    <definedName name="IS_FL_UT_PER9">[9]CRITERIA!$CD$199:$CK$200</definedName>
    <definedName name="IT_COMM_UT_PER1" localSheetId="3">[4]CRITERIA!$J$104:$Q$105</definedName>
    <definedName name="IT_COMM_UT_PER1" localSheetId="1">[4]CRITERIA!$J$104:$Q$105</definedName>
    <definedName name="IT_COMM_UT_PER1">[4]CRITERIA!$J$104:$Q$105</definedName>
    <definedName name="IT_COMM_UT_PER10" localSheetId="3">[4]CRITERIA!$CM$104:$CT$105</definedName>
    <definedName name="IT_COMM_UT_PER10" localSheetId="1">[4]CRITERIA!$CM$104:$CT$105</definedName>
    <definedName name="IT_COMM_UT_PER10">[4]CRITERIA!$CM$104:$CT$105</definedName>
    <definedName name="IT_COMM_UT_PER11" localSheetId="3">[4]CRITERIA!$CV$104:$DC$105</definedName>
    <definedName name="IT_COMM_UT_PER11" localSheetId="1">[4]CRITERIA!$CV$104:$DC$105</definedName>
    <definedName name="IT_COMM_UT_PER11">[4]CRITERIA!$CV$104:$DC$105</definedName>
    <definedName name="IT_COMM_UT_PER12" localSheetId="3">[4]CRITERIA!$DE$104:$DL$105</definedName>
    <definedName name="IT_COMM_UT_PER12" localSheetId="1">[4]CRITERIA!$DE$104:$DL$105</definedName>
    <definedName name="IT_COMM_UT_PER12">[4]CRITERIA!$DE$104:$DL$105</definedName>
    <definedName name="IT_COMM_UT_PER2" localSheetId="3">[4]CRITERIA!$S$104:$Z$105</definedName>
    <definedName name="IT_COMM_UT_PER2" localSheetId="1">[4]CRITERIA!$S$104:$Z$105</definedName>
    <definedName name="IT_COMM_UT_PER2">[4]CRITERIA!$S$104:$Z$105</definedName>
    <definedName name="IT_COMM_UT_PER3" localSheetId="3">[4]CRITERIA!$AB$104:$AI$105</definedName>
    <definedName name="IT_COMM_UT_PER3" localSheetId="1">[4]CRITERIA!$AB$104:$AI$105</definedName>
    <definedName name="IT_COMM_UT_PER3">[4]CRITERIA!$AB$104:$AI$105</definedName>
    <definedName name="IT_COMM_UT_PER4" localSheetId="3">[4]CRITERIA!$AK$104:$AR$105</definedName>
    <definedName name="IT_COMM_UT_PER4" localSheetId="1">[4]CRITERIA!$AK$104:$AR$105</definedName>
    <definedName name="IT_COMM_UT_PER4">[4]CRITERIA!$AK$104:$AR$105</definedName>
    <definedName name="IT_COMM_UT_PER5" localSheetId="3">[4]CRITERIA!$AT$104:$BA$105</definedName>
    <definedName name="IT_COMM_UT_PER5" localSheetId="1">[4]CRITERIA!$AT$104:$BA$105</definedName>
    <definedName name="IT_COMM_UT_PER5">[4]CRITERIA!$AT$104:$BA$105</definedName>
    <definedName name="IT_COMM_UT_PER6" localSheetId="3">[4]CRITERIA!$BC$104:$BJ$105</definedName>
    <definedName name="IT_COMM_UT_PER6" localSheetId="1">[4]CRITERIA!$BC$104:$BJ$105</definedName>
    <definedName name="IT_COMM_UT_PER6">[4]CRITERIA!$BC$104:$BJ$105</definedName>
    <definedName name="IT_COMM_UT_PER7" localSheetId="3">[4]CRITERIA!$BL$104:$BS$105</definedName>
    <definedName name="IT_COMM_UT_PER7" localSheetId="1">[4]CRITERIA!$BL$104:$BS$105</definedName>
    <definedName name="IT_COMM_UT_PER7">[4]CRITERIA!$BL$104:$BS$105</definedName>
    <definedName name="IT_COMM_UT_PER8" localSheetId="3">[4]CRITERIA!$BU$104:$CB$105</definedName>
    <definedName name="IT_COMM_UT_PER8" localSheetId="1">[4]CRITERIA!$BU$104:$CB$105</definedName>
    <definedName name="IT_COMM_UT_PER8">[4]CRITERIA!$BU$104:$CB$105</definedName>
    <definedName name="IT_COMM_UT_PER9" localSheetId="3">[4]CRITERIA!$CD$104:$CK$105</definedName>
    <definedName name="IT_COMM_UT_PER9" localSheetId="1">[4]CRITERIA!$CD$104:$CK$105</definedName>
    <definedName name="IT_COMM_UT_PER9">[4]CRITERIA!$CD$104:$CK$105</definedName>
    <definedName name="JJIONJI">[11]Expenses!$G$372</definedName>
    <definedName name="JurisRORNumber" localSheetId="3">[1]Taxes!$F$42</definedName>
    <definedName name="JurisRORNumber" localSheetId="1">[2]Taxes!$F$42</definedName>
    <definedName name="JurisRORNumber">[1]Taxes!$F$42</definedName>
    <definedName name="MT_FL_UT_PER1" localSheetId="3">[9]CRITERIA!$J$208:$Q$209</definedName>
    <definedName name="MT_FL_UT_PER1" localSheetId="1">[9]CRITERIA!$J$208:$Q$209</definedName>
    <definedName name="MT_FL_UT_PER1">[9]CRITERIA!$J$208:$Q$209</definedName>
    <definedName name="MT_FL_UT_PER10" localSheetId="3">[9]CRITERIA!$CM$208:$CT$209</definedName>
    <definedName name="MT_FL_UT_PER10" localSheetId="1">[9]CRITERIA!$CM$208:$CT$209</definedName>
    <definedName name="MT_FL_UT_PER10">[9]CRITERIA!$CM$208:$CT$209</definedName>
    <definedName name="MT_FL_UT_PER11" localSheetId="3">[9]CRITERIA!$CV$208:$DC$209</definedName>
    <definedName name="MT_FL_UT_PER11" localSheetId="1">[9]CRITERIA!$CV$208:$DC$209</definedName>
    <definedName name="MT_FL_UT_PER11">[9]CRITERIA!$CV$208:$DC$209</definedName>
    <definedName name="MT_FL_UT_PER12" localSheetId="3">[9]CRITERIA!$DE$208:$DL$209</definedName>
    <definedName name="MT_FL_UT_PER12" localSheetId="1">[9]CRITERIA!$DE$208:$DL$209</definedName>
    <definedName name="MT_FL_UT_PER12">[9]CRITERIA!$DE$208:$DL$209</definedName>
    <definedName name="MT_FL_UT_PER2" localSheetId="3">[9]CRITERIA!$S$208:$Z$209</definedName>
    <definedName name="MT_FL_UT_PER2" localSheetId="1">[9]CRITERIA!$S$208:$Z$209</definedName>
    <definedName name="MT_FL_UT_PER2">[9]CRITERIA!$S$208:$Z$209</definedName>
    <definedName name="MT_FL_UT_PER3" localSheetId="3">[9]CRITERIA!$AB$208:$AI$209</definedName>
    <definedName name="MT_FL_UT_PER3" localSheetId="1">[9]CRITERIA!$AB$208:$AI$209</definedName>
    <definedName name="MT_FL_UT_PER3">[9]CRITERIA!$AB$208:$AI$209</definedName>
    <definedName name="MT_FL_UT_PER4" localSheetId="3">[9]CRITERIA!$AK$208:$AR$209</definedName>
    <definedName name="MT_FL_UT_PER4" localSheetId="1">[9]CRITERIA!$AK$208:$AR$209</definedName>
    <definedName name="MT_FL_UT_PER4">[9]CRITERIA!$AK$208:$AR$209</definedName>
    <definedName name="MT_FL_UT_PER5" localSheetId="3">[9]CRITERIA!$AT$208:$BA$209</definedName>
    <definedName name="MT_FL_UT_PER5" localSheetId="1">[9]CRITERIA!$AT$208:$BA$209</definedName>
    <definedName name="MT_FL_UT_PER5">[9]CRITERIA!$AT$208:$BA$209</definedName>
    <definedName name="MT_FL_UT_PER6" localSheetId="3">[9]CRITERIA!$BC$208:$BJ$209</definedName>
    <definedName name="MT_FL_UT_PER6" localSheetId="1">[9]CRITERIA!$BC$208:$BJ$209</definedName>
    <definedName name="MT_FL_UT_PER6">[9]CRITERIA!$BC$208:$BJ$209</definedName>
    <definedName name="MT_FL_UT_PER7" localSheetId="3">[9]CRITERIA!$BL$208:$BS$209</definedName>
    <definedName name="MT_FL_UT_PER7" localSheetId="1">[9]CRITERIA!$BL$208:$BS$209</definedName>
    <definedName name="MT_FL_UT_PER7">[9]CRITERIA!$BL$208:$BS$209</definedName>
    <definedName name="MT_FL_UT_PER8" localSheetId="3">[9]CRITERIA!$BU$208:$CB$209</definedName>
    <definedName name="MT_FL_UT_PER8" localSheetId="1">[9]CRITERIA!$BU$208:$CB$209</definedName>
    <definedName name="MT_FL_UT_PER8">[9]CRITERIA!$BU$208:$CB$209</definedName>
    <definedName name="MT_FL_UT_PER9" localSheetId="3">[9]CRITERIA!$CD$208:$CK$209</definedName>
    <definedName name="MT_FL_UT_PER9" localSheetId="1">[9]CRITERIA!$CD$208:$CK$209</definedName>
    <definedName name="MT_FL_UT_PER9">[9]CRITERIA!$CD$208:$CK$209</definedName>
    <definedName name="MT_SNG_UT_PER1" localSheetId="3">[4]CRITERIA!$J$98:$Q$99</definedName>
    <definedName name="MT_SNG_UT_PER1" localSheetId="1">[4]CRITERIA!$J$98:$Q$99</definedName>
    <definedName name="MT_SNG_UT_PER1">[4]CRITERIA!$J$98:$Q$99</definedName>
    <definedName name="MT_SNG_UT_PER10" localSheetId="3">[4]CRITERIA!$CM$98:$CT$99</definedName>
    <definedName name="MT_SNG_UT_PER10" localSheetId="1">[4]CRITERIA!$CM$98:$CT$99</definedName>
    <definedName name="MT_SNG_UT_PER10">[4]CRITERIA!$CM$98:$CT$99</definedName>
    <definedName name="MT_SNG_UT_PER11" localSheetId="3">[4]CRITERIA!$CV$98:$DC$99</definedName>
    <definedName name="MT_SNG_UT_PER11" localSheetId="1">[4]CRITERIA!$CV$98:$DC$99</definedName>
    <definedName name="MT_SNG_UT_PER11">[4]CRITERIA!$CV$98:$DC$99</definedName>
    <definedName name="MT_SNG_UT_PER12" localSheetId="3">[4]CRITERIA!$DE$98:$DL$99</definedName>
    <definedName name="MT_SNG_UT_PER12" localSheetId="1">[4]CRITERIA!$DE$98:$DL$99</definedName>
    <definedName name="MT_SNG_UT_PER12">[4]CRITERIA!$DE$98:$DL$99</definedName>
    <definedName name="MT_SNG_UT_PER2" localSheetId="3">[4]CRITERIA!$S$98:$Z$99</definedName>
    <definedName name="MT_SNG_UT_PER2" localSheetId="1">[4]CRITERIA!$S$98:$Z$99</definedName>
    <definedName name="MT_SNG_UT_PER2">[4]CRITERIA!$S$98:$Z$99</definedName>
    <definedName name="MT_SNG_UT_PER3" localSheetId="3">[4]CRITERIA!$AB$98:$AI$99</definedName>
    <definedName name="MT_SNG_UT_PER3" localSheetId="1">[4]CRITERIA!$AB$98:$AI$99</definedName>
    <definedName name="MT_SNG_UT_PER3">[4]CRITERIA!$AB$98:$AI$99</definedName>
    <definedName name="MT_SNG_UT_PER4" localSheetId="3">[4]CRITERIA!$AK$98:$AR$99</definedName>
    <definedName name="MT_SNG_UT_PER4" localSheetId="1">[4]CRITERIA!$AK$98:$AR$99</definedName>
    <definedName name="MT_SNG_UT_PER4">[4]CRITERIA!$AK$98:$AR$99</definedName>
    <definedName name="MT_SNG_UT_PER5" localSheetId="3">[4]CRITERIA!$AT$98:$BA$99</definedName>
    <definedName name="MT_SNG_UT_PER5" localSheetId="1">[4]CRITERIA!$AT$98:$BA$99</definedName>
    <definedName name="MT_SNG_UT_PER5">[4]CRITERIA!$AT$98:$BA$99</definedName>
    <definedName name="MT_SNG_UT_PER6" localSheetId="3">[4]CRITERIA!$BC$98:$BJ$99</definedName>
    <definedName name="MT_SNG_UT_PER6" localSheetId="1">[4]CRITERIA!$BC$98:$BJ$99</definedName>
    <definedName name="MT_SNG_UT_PER6">[4]CRITERIA!$BC$98:$BJ$99</definedName>
    <definedName name="MT_SNG_UT_PER7" localSheetId="3">[4]CRITERIA!$BL$98:$BS$99</definedName>
    <definedName name="MT_SNG_UT_PER7" localSheetId="1">[4]CRITERIA!$BL$98:$BS$99</definedName>
    <definedName name="MT_SNG_UT_PER7">[4]CRITERIA!$BL$98:$BS$99</definedName>
    <definedName name="MT_SNG_UT_PER8" localSheetId="3">[4]CRITERIA!$BU$98:$CB$99</definedName>
    <definedName name="MT_SNG_UT_PER8" localSheetId="1">[4]CRITERIA!$BU$98:$CB$99</definedName>
    <definedName name="MT_SNG_UT_PER8">[4]CRITERIA!$BU$98:$CB$99</definedName>
    <definedName name="MT_SNG_UT_PER9" localSheetId="3">[4]CRITERIA!$CD$98:$CK$99</definedName>
    <definedName name="MT_SNG_UT_PER9" localSheetId="1">[4]CRITERIA!$CD$98:$CK$99</definedName>
    <definedName name="MT_SNG_UT_PER9">[4]CRITERIA!$CD$98:$CK$99</definedName>
    <definedName name="NGV_DATA">'[3]NGV REVENUES'!$BV$6:$IV$34</definedName>
    <definedName name="NGV_per1" localSheetId="3">[4]CRITERIA!$J$169:$Q$170</definedName>
    <definedName name="NGV_per1" localSheetId="1">[4]CRITERIA!$J$169:$Q$170</definedName>
    <definedName name="NGV_per1">[4]CRITERIA!$J$169:$Q$170</definedName>
    <definedName name="NGV_PER10" localSheetId="3">[4]CRITERIA!$CM$169:$CT$170</definedName>
    <definedName name="NGV_PER10" localSheetId="1">[4]CRITERIA!$CM$169:$CT$170</definedName>
    <definedName name="NGV_PER10">[4]CRITERIA!$CM$169:$CT$170</definedName>
    <definedName name="NGV_PER11" localSheetId="3">[4]CRITERIA!$CV$169:$DC$170</definedName>
    <definedName name="NGV_PER11" localSheetId="1">[4]CRITERIA!$CV$169:$DC$170</definedName>
    <definedName name="NGV_PER11">[4]CRITERIA!$CV$169:$DC$170</definedName>
    <definedName name="NGV_PER12" localSheetId="3">[4]CRITERIA!$DE$169:$DL$170</definedName>
    <definedName name="NGV_PER12" localSheetId="1">[4]CRITERIA!$DE$169:$DL$170</definedName>
    <definedName name="NGV_PER12">[4]CRITERIA!$DE$169:$DL$170</definedName>
    <definedName name="NGV_PER2" localSheetId="3">[4]CRITERIA!$S$169:$Z$170</definedName>
    <definedName name="NGV_PER2" localSheetId="1">[4]CRITERIA!$S$169:$Z$170</definedName>
    <definedName name="NGV_PER2">[4]CRITERIA!$S$169:$Z$170</definedName>
    <definedName name="NGV_PER3" localSheetId="3">[4]CRITERIA!$AB$169:$AI$170</definedName>
    <definedName name="NGV_PER3" localSheetId="1">[4]CRITERIA!$AB$169:$AI$170</definedName>
    <definedName name="NGV_PER3">[4]CRITERIA!$AB$169:$AI$170</definedName>
    <definedName name="NGV_PER4" localSheetId="3">[4]CRITERIA!$AK$169:$AR$170</definedName>
    <definedName name="NGV_PER4" localSheetId="1">[4]CRITERIA!$AK$169:$AR$170</definedName>
    <definedName name="NGV_PER4">[4]CRITERIA!$AK$169:$AR$170</definedName>
    <definedName name="NGV_PER5" localSheetId="3">[4]CRITERIA!$AT$169:$BA$170</definedName>
    <definedName name="NGV_PER5" localSheetId="1">[4]CRITERIA!$AT$169:$BA$170</definedName>
    <definedName name="NGV_PER5">[4]CRITERIA!$AT$169:$BA$170</definedName>
    <definedName name="NGV_PER6" localSheetId="3">[4]CRITERIA!$BC$169:$BJ$170</definedName>
    <definedName name="NGV_PER6" localSheetId="1">[4]CRITERIA!$BC$169:$BJ$170</definedName>
    <definedName name="NGV_PER6">[4]CRITERIA!$BC$169:$BJ$170</definedName>
    <definedName name="NGV_PER7" localSheetId="3">[4]CRITERIA!$BL$169:$BS$170</definedName>
    <definedName name="NGV_PER7" localSheetId="1">[4]CRITERIA!$BL$169:$BS$170</definedName>
    <definedName name="NGV_PER7">[4]CRITERIA!$BL$169:$BS$170</definedName>
    <definedName name="NGV_PER8" localSheetId="3">[4]CRITERIA!$BU$169:$CB$170</definedName>
    <definedName name="NGV_PER8" localSheetId="1">[4]CRITERIA!$BU$169:$CB$170</definedName>
    <definedName name="NGV_PER8">[4]CRITERIA!$BU$169:$CB$170</definedName>
    <definedName name="NGV_PER9" localSheetId="3">[4]CRITERIA!$CD$169:$CK$170</definedName>
    <definedName name="NGV_PER9" localSheetId="1">[4]CRITERIA!$CD$169:$CK$170</definedName>
    <definedName name="NGV_PER9">[4]CRITERIA!$CD$169:$CK$170</definedName>
    <definedName name="NGV_QUERY" localSheetId="3">'[4]NGV Query'!$A$1:$H$65536</definedName>
    <definedName name="NGV_QUERY" localSheetId="1">'[4]NGV Query'!$A$1:$H$65536</definedName>
    <definedName name="NGV_QUERY">'[4]NGV Query'!$A$1:$H$65536</definedName>
    <definedName name="NGVWY_PER1" localSheetId="3">[4]CRITERIA!$J$172:$Q$174</definedName>
    <definedName name="NGVWY_PER1" localSheetId="1">[4]CRITERIA!$J$172:$Q$174</definedName>
    <definedName name="NGVWY_PER1">[4]CRITERIA!$J$172:$Q$174</definedName>
    <definedName name="NGVWY_PER10" localSheetId="3">[4]CRITERIA!$CM$172:$CT$174</definedName>
    <definedName name="NGVWY_PER10" localSheetId="1">[4]CRITERIA!$CM$172:$CT$174</definedName>
    <definedName name="NGVWY_PER10">[4]CRITERIA!$CM$172:$CT$174</definedName>
    <definedName name="NGVWY_PER11" localSheetId="3">[4]CRITERIA!$CV$172:$DC$174</definedName>
    <definedName name="NGVWY_PER11" localSheetId="1">[4]CRITERIA!$CV$172:$DC$174</definedName>
    <definedName name="NGVWY_PER11">[4]CRITERIA!$CV$172:$DC$174</definedName>
    <definedName name="NGVWY_PER12" localSheetId="3">[4]CRITERIA!$DE$172:$DL$174</definedName>
    <definedName name="NGVWY_PER12" localSheetId="1">[4]CRITERIA!$DE$172:$DL$174</definedName>
    <definedName name="NGVWY_PER12">[4]CRITERIA!$DE$172:$DL$174</definedName>
    <definedName name="NGVWY_PER2" localSheetId="3">[4]CRITERIA!$S$172:$Z$174</definedName>
    <definedName name="NGVWY_PER2" localSheetId="1">[4]CRITERIA!$S$172:$Z$174</definedName>
    <definedName name="NGVWY_PER2">[4]CRITERIA!$S$172:$Z$174</definedName>
    <definedName name="NGVWY_PER3" localSheetId="3">[4]CRITERIA!$AB$172:$AI$174</definedName>
    <definedName name="NGVWY_PER3" localSheetId="1">[4]CRITERIA!$AB$172:$AI$174</definedName>
    <definedName name="NGVWY_PER3">[4]CRITERIA!$AB$172:$AI$174</definedName>
    <definedName name="NGVWY_PER4" localSheetId="3">[4]CRITERIA!$AK$172:$AR$174</definedName>
    <definedName name="NGVWY_PER4" localSheetId="1">[4]CRITERIA!$AK$172:$AR$174</definedName>
    <definedName name="NGVWY_PER4">[4]CRITERIA!$AK$172:$AR$174</definedName>
    <definedName name="NGVWY_PER5" localSheetId="3">[4]CRITERIA!$AT$172:$BA$174</definedName>
    <definedName name="NGVWY_PER5" localSheetId="1">[4]CRITERIA!$AT$172:$BA$174</definedName>
    <definedName name="NGVWY_PER5">[4]CRITERIA!$AT$172:$BA$174</definedName>
    <definedName name="NGVWY_PER6" localSheetId="3">[4]CRITERIA!$BC$172:$BJ$174</definedName>
    <definedName name="NGVWY_PER6" localSheetId="1">[4]CRITERIA!$BC$172:$BJ$174</definedName>
    <definedName name="NGVWY_PER6">[4]CRITERIA!$BC$172:$BJ$174</definedName>
    <definedName name="NGVWY_PER7" localSheetId="3">[4]CRITERIA!$BL$172:$BS$174</definedName>
    <definedName name="NGVWY_PER7" localSheetId="1">[4]CRITERIA!$BL$172:$BS$174</definedName>
    <definedName name="NGVWY_PER7">[4]CRITERIA!$BL$172:$BS$174</definedName>
    <definedName name="NGVWY_PER8" localSheetId="3">[4]CRITERIA!$BU$172:$CB$174</definedName>
    <definedName name="NGVWY_PER8" localSheetId="1">[4]CRITERIA!$BU$172:$CB$174</definedName>
    <definedName name="NGVWY_PER8">[4]CRITERIA!$BU$172:$CB$174</definedName>
    <definedName name="NGVWY_PER9" localSheetId="3">[4]CRITERIA!$CD$172:$CK$174</definedName>
    <definedName name="NGVWY_PER9" localSheetId="1">[4]CRITERIA!$CD$172:$CK$174</definedName>
    <definedName name="NGVWY_PER9">[4]CRITERIA!$CD$172:$CK$174</definedName>
    <definedName name="OAKSCENARIO" localSheetId="3">[1]OakCity!$E$9:$E$46</definedName>
    <definedName name="OAKSCENARIO" localSheetId="1">[2]OakCity!$E$9:$E$46</definedName>
    <definedName name="OAKSCENARIO">[1]OakCity!$E$9:$E$46</definedName>
    <definedName name="OtherRevScenarios" localSheetId="3">'[1]Other Rev'!$H$7:$I$145</definedName>
    <definedName name="OtherRevScenarios" localSheetId="1">'[2]Other Rev'!$H$7:$I$145</definedName>
    <definedName name="OtherRevScenarios">'[1]Other Rev'!$H$7:$I$145</definedName>
    <definedName name="PHANTOMSCENARIO" localSheetId="3">'[1]Stock Incentives'!$D$12:$G$82</definedName>
    <definedName name="PHANTOMSCENARIO" localSheetId="1">'[2]Stock Incentives'!$D$12:$G$82</definedName>
    <definedName name="PHANTOMSCENARIO">'[1]Stock Incentives'!$D$12:$G$82</definedName>
    <definedName name="PIPELINEINTEGRITY" localSheetId="3">'[1]PIPELINE INTEGRITY'!$D$4:$G$21</definedName>
    <definedName name="PIPELINEINTEGRITY" localSheetId="1">'[2]PIPELINE INTEGRITY'!$D$4:$G$21</definedName>
    <definedName name="PIPELINEINTEGRITY">'[1]PIPELINE INTEGRITY'!$D$4:$G$21</definedName>
    <definedName name="_xlnm.Print_Area" localSheetId="3">'Exhibit 1.10'!$A$1:$J$26</definedName>
    <definedName name="_xlnm.Print_Area" localSheetId="2">'Exhibit 1.9'!$A$1:$Q$73</definedName>
    <definedName name="PT_OTH_REV_UT" localSheetId="3">'[1]Other Rev'!$H$136</definedName>
    <definedName name="PT_OTH_REV_UT" localSheetId="1">'[2]Other Rev'!$H$136</definedName>
    <definedName name="PT_OTH_REV_UT">'[1]Other Rev'!$H$136</definedName>
    <definedName name="PT_OTH_REV_WY" localSheetId="3">'[1]Other Rev'!$H$140</definedName>
    <definedName name="PT_OTH_REV_WY" localSheetId="1">'[2]Other Rev'!$H$140</definedName>
    <definedName name="PT_OTH_REV_WY">'[1]Other Rev'!$H$140</definedName>
    <definedName name="range" localSheetId="3">'[1]COS Alloc Factors'!$C$11:$K$78</definedName>
    <definedName name="range" localSheetId="1">'[2]COS Alloc Factors'!$C$11:$K$78</definedName>
    <definedName name="range">'[1]COS Alloc Factors'!$C$11:$K$78</definedName>
    <definedName name="RateBaseScenarios" localSheetId="3">'[1]Rate Base'!$AJ$8:$AQ$282</definedName>
    <definedName name="RateBaseScenarios" localSheetId="1">'[2]Rate Base'!$AJ$8:$AQ$282</definedName>
    <definedName name="RateBaseScenarios">'[1]Rate Base'!$AJ$8:$AQ$282</definedName>
    <definedName name="rates" localSheetId="3">[1]Rates!$T$4:$IV$65538</definedName>
    <definedName name="rates" localSheetId="1">[2]Rates!$T$4:$IV$65538</definedName>
    <definedName name="rates">[1]Rates!$T$4:$IV$65538</definedName>
    <definedName name="rates2" localSheetId="3">[1]Rates!$I$8:$O$319</definedName>
    <definedName name="rates2" localSheetId="1">[2]Rates!$I$8:$O$319</definedName>
    <definedName name="rates2">[1]Rates!$I$8:$O$319</definedName>
    <definedName name="RESERVEACCRUALSCENARIO" localSheetId="3">'[1]RESERVE ACCRUAL'!$D$6:$G$75</definedName>
    <definedName name="RESERVEACCRUALSCENARIO" localSheetId="1">'[2]RESERVE ACCRUAL'!$D$6:$G$75</definedName>
    <definedName name="RESERVEACCRUALSCENARIO">'[1]RESERVE ACCRUAL'!$D$6:$G$75</definedName>
    <definedName name="RevenueScenarios" localSheetId="3">[1]Revenue!$F$8:$S$452</definedName>
    <definedName name="RevenueScenarios" localSheetId="1">[2]Revenue!$F$8:$S$452</definedName>
    <definedName name="RevenueScenarios">[1]Revenue!$F$8:$S$452</definedName>
    <definedName name="Scenarios" localSheetId="3">'[1]Control Panel'!$H$10:$AI$104</definedName>
    <definedName name="Scenarios" localSheetId="1">'[2]Control Panel'!$H$10:$AI$104</definedName>
    <definedName name="Scenarios">'[1]Control Panel'!$H$10:$AI$104</definedName>
    <definedName name="se5ry" localSheetId="3">'[8]QUERY_FOR PIVOT'!$A$1:$H$15062</definedName>
    <definedName name="se5ry" localSheetId="1">'[8]QUERY_FOR PIVOT'!$A$1:$H$15062</definedName>
    <definedName name="se5ry">'[8]QUERY_FOR PIVOT'!$A$1:$H$15062</definedName>
    <definedName name="SNG_REV_ID" localSheetId="3">[1]Revenue!$F$229</definedName>
    <definedName name="SNG_REV_ID" localSheetId="1">[2]Revenue!$F$229</definedName>
    <definedName name="SNG_REV_ID">[1]Revenue!$F$229</definedName>
    <definedName name="SNG_REV_UT" localSheetId="3">[1]Revenue!$F$200</definedName>
    <definedName name="SNG_REV_UT" localSheetId="1">[2]Revenue!$F$200</definedName>
    <definedName name="SNG_REV_UT">[1]Revenue!$F$200</definedName>
    <definedName name="SNG_REV_WY" localSheetId="3">[1]Revenue!$F$323</definedName>
    <definedName name="SNG_REV_WY" localSheetId="1">[2]Revenue!$F$323</definedName>
    <definedName name="SNG_REV_WY">[1]Revenue!$F$323</definedName>
    <definedName name="SUMMER_UT_F1" localSheetId="3">[1]Criteria!$A$26:$C$27</definedName>
    <definedName name="SUMMER_UT_F1" localSheetId="1">[2]Criteria!$A$26:$C$27</definedName>
    <definedName name="SUMMER_UT_F1">[1]Criteria!$A$26:$C$27</definedName>
    <definedName name="Summer_UT_GSR" localSheetId="3">[1]Criteria!$A$6:$C$7</definedName>
    <definedName name="Summer_UT_GSR" localSheetId="1">[2]Criteria!$A$6:$C$7</definedName>
    <definedName name="Summer_UT_GSR">[1]Criteria!$A$6:$C$7</definedName>
    <definedName name="taxes" localSheetId="3">[1]Taxes!$C$9:$E$75</definedName>
    <definedName name="taxes" localSheetId="1">[2]Taxes!$C$9:$E$75</definedName>
    <definedName name="taxes">[1]Taxes!$C$9:$E$75</definedName>
    <definedName name="TS_COMM_UT_PER1" localSheetId="3">[8]CRITERIA!$J$89:$Q$90</definedName>
    <definedName name="TS_COMM_UT_PER1" localSheetId="1">[8]CRITERIA!$J$89:$Q$90</definedName>
    <definedName name="TS_COMM_UT_PER1">[8]CRITERIA!$J$89:$Q$90</definedName>
    <definedName name="TS_COMM_UT_PER10" localSheetId="3">[8]CRITERIA!$CM$89:$CT$90</definedName>
    <definedName name="TS_COMM_UT_PER10" localSheetId="1">[8]CRITERIA!$CM$89:$CT$90</definedName>
    <definedName name="TS_COMM_UT_PER10">[8]CRITERIA!$CM$89:$CT$90</definedName>
    <definedName name="TS_COMM_UT_PER11" localSheetId="3">[8]CRITERIA!$CV$89:$DC$90</definedName>
    <definedName name="TS_COMM_UT_PER11" localSheetId="1">[8]CRITERIA!$CV$89:$DC$90</definedName>
    <definedName name="TS_COMM_UT_PER11">[8]CRITERIA!$CV$89:$DC$90</definedName>
    <definedName name="TS_COMM_UT_PER12" localSheetId="3">[8]CRITERIA!$DE$89:$DL$90</definedName>
    <definedName name="TS_COMM_UT_PER12" localSheetId="1">[8]CRITERIA!$DE$89:$DL$90</definedName>
    <definedName name="TS_COMM_UT_PER12">[8]CRITERIA!$DE$89:$DL$90</definedName>
    <definedName name="TS_COMM_UT_PER2" localSheetId="3">[8]CRITERIA!$S$89:$Z$90</definedName>
    <definedName name="TS_COMM_UT_PER2" localSheetId="1">[8]CRITERIA!$S$89:$Z$90</definedName>
    <definedName name="TS_COMM_UT_PER2">[8]CRITERIA!$S$89:$Z$90</definedName>
    <definedName name="TS_COMM_UT_PER3" localSheetId="3">[8]CRITERIA!$AB$89:$AI$90</definedName>
    <definedName name="TS_COMM_UT_PER3" localSheetId="1">[8]CRITERIA!$AB$89:$AI$90</definedName>
    <definedName name="TS_COMM_UT_PER3">[8]CRITERIA!$AB$89:$AI$90</definedName>
    <definedName name="TS_COMM_UT_PER4" localSheetId="3">[8]CRITERIA!$AK$89:$AR$90</definedName>
    <definedName name="TS_COMM_UT_PER4" localSheetId="1">[8]CRITERIA!$AK$89:$AR$90</definedName>
    <definedName name="TS_COMM_UT_PER4">[8]CRITERIA!$AK$89:$AR$90</definedName>
    <definedName name="TS_COMM_UT_PER5" localSheetId="3">[8]CRITERIA!$AT$89:$BA$90</definedName>
    <definedName name="TS_COMM_UT_PER5" localSheetId="1">[8]CRITERIA!$AT$89:$BA$90</definedName>
    <definedName name="TS_COMM_UT_PER5">[8]CRITERIA!$AT$89:$BA$90</definedName>
    <definedName name="TS_COMM_UT_PER6" localSheetId="3">[8]CRITERIA!$BC$89:$BJ$90</definedName>
    <definedName name="TS_COMM_UT_PER6" localSheetId="1">[8]CRITERIA!$BC$89:$BJ$90</definedName>
    <definedName name="TS_COMM_UT_PER6">[8]CRITERIA!$BC$89:$BJ$90</definedName>
    <definedName name="TS_COMM_UT_PER7" localSheetId="3">[8]CRITERIA!$BL$89:$BS$90</definedName>
    <definedName name="TS_COMM_UT_PER7" localSheetId="1">[8]CRITERIA!$BL$89:$BS$90</definedName>
    <definedName name="TS_COMM_UT_PER7">[8]CRITERIA!$BL$89:$BS$90</definedName>
    <definedName name="TS_COMM_UT_PER8" localSheetId="3">[8]CRITERIA!$BU$89:$CB$90</definedName>
    <definedName name="TS_COMM_UT_PER8" localSheetId="1">[8]CRITERIA!$BU$89:$CB$90</definedName>
    <definedName name="TS_COMM_UT_PER8">[8]CRITERIA!$BU$89:$CB$90</definedName>
    <definedName name="TS_COMM_UT_PER9" localSheetId="3">[8]CRITERIA!$CD$89:$CK$90</definedName>
    <definedName name="TS_COMM_UT_PER9" localSheetId="1">[8]CRITERIA!$CD$89:$CK$90</definedName>
    <definedName name="TS_COMM_UT_PER9">[8]CRITERIA!$CD$89:$CK$90</definedName>
    <definedName name="TS_DNG_UT_PER1" localSheetId="3">[8]CRITERIA!$J$92:$Q$93</definedName>
    <definedName name="TS_DNG_UT_PER1" localSheetId="1">[8]CRITERIA!$J$92:$Q$93</definedName>
    <definedName name="TS_DNG_UT_PER1">[8]CRITERIA!$J$92:$Q$93</definedName>
    <definedName name="TS_DNG_UT_PER10" localSheetId="3">[8]CRITERIA!$CM$92:$CT$93</definedName>
    <definedName name="TS_DNG_UT_PER10" localSheetId="1">[8]CRITERIA!$CM$92:$CT$93</definedName>
    <definedName name="TS_DNG_UT_PER10">[8]CRITERIA!$CM$92:$CT$93</definedName>
    <definedName name="TS_DNG_UT_PER11" localSheetId="3">[8]CRITERIA!$CV$92:$DC$93</definedName>
    <definedName name="TS_DNG_UT_PER11" localSheetId="1">[8]CRITERIA!$CV$92:$DC$93</definedName>
    <definedName name="TS_DNG_UT_PER11">[8]CRITERIA!$CV$92:$DC$93</definedName>
    <definedName name="TS_DNG_UT_PER12" localSheetId="3">[8]CRITERIA!$DE$92:$DL$93</definedName>
    <definedName name="TS_DNG_UT_PER12" localSheetId="1">[8]CRITERIA!$DE$92:$DL$93</definedName>
    <definedName name="TS_DNG_UT_PER12">[8]CRITERIA!$DE$92:$DL$93</definedName>
    <definedName name="TS_DNG_UT_PER2" localSheetId="3">[8]CRITERIA!$S$92:$Z$93</definedName>
    <definedName name="TS_DNG_UT_PER2" localSheetId="1">[8]CRITERIA!$S$92:$Z$93</definedName>
    <definedName name="TS_DNG_UT_PER2">[8]CRITERIA!$S$92:$Z$93</definedName>
    <definedName name="TS_DNG_UT_PER3" localSheetId="3">[8]CRITERIA!$AB$92:$AI$93</definedName>
    <definedName name="TS_DNG_UT_PER3" localSheetId="1">[8]CRITERIA!$AB$92:$AI$93</definedName>
    <definedName name="TS_DNG_UT_PER3">[8]CRITERIA!$AB$92:$AI$93</definedName>
    <definedName name="TS_DNG_UT_PER4" localSheetId="3">[8]CRITERIA!$AK$92:$AR$93</definedName>
    <definedName name="TS_DNG_UT_PER4" localSheetId="1">[8]CRITERIA!$AK$92:$AR$93</definedName>
    <definedName name="TS_DNG_UT_PER4">[8]CRITERIA!$AK$92:$AR$93</definedName>
    <definedName name="TS_DNG_UT_PER5" localSheetId="3">[8]CRITERIA!$AT$92:$BA$93</definedName>
    <definedName name="TS_DNG_UT_PER5" localSheetId="1">[8]CRITERIA!$AT$92:$BA$93</definedName>
    <definedName name="TS_DNG_UT_PER5">[8]CRITERIA!$AT$92:$BA$93</definedName>
    <definedName name="TS_DNG_UT_PER6" localSheetId="3">[8]CRITERIA!$BC$92:$BJ$93</definedName>
    <definedName name="TS_DNG_UT_PER6" localSheetId="1">[8]CRITERIA!$BC$92:$BJ$93</definedName>
    <definedName name="TS_DNG_UT_PER6">[8]CRITERIA!$BC$92:$BJ$93</definedName>
    <definedName name="TS_DNG_UT_PER7" localSheetId="3">[8]CRITERIA!$BL$92:$BS$93</definedName>
    <definedName name="TS_DNG_UT_PER7" localSheetId="1">[8]CRITERIA!$BL$92:$BS$93</definedName>
    <definedName name="TS_DNG_UT_PER7">[8]CRITERIA!$BL$92:$BS$93</definedName>
    <definedName name="TS_DNG_UT_PER8" localSheetId="3">[8]CRITERIA!$BU$92:$CB$93</definedName>
    <definedName name="TS_DNG_UT_PER8" localSheetId="1">[8]CRITERIA!$BU$92:$CB$93</definedName>
    <definedName name="TS_DNG_UT_PER8">[8]CRITERIA!$BU$92:$CB$93</definedName>
    <definedName name="TS_DNG_UT_PER9" localSheetId="3">[8]CRITERIA!$CD$92:$CK$93</definedName>
    <definedName name="TS_DNG_UT_PER9" localSheetId="1">[8]CRITERIA!$CD$92:$CK$93</definedName>
    <definedName name="TS_DNG_UT_PER9">[8]CRITERIA!$CD$92:$CK$93</definedName>
    <definedName name="TS_FL_UT_PER1" localSheetId="3">[9]CRITERIA!$J$205:$Q$206</definedName>
    <definedName name="TS_FL_UT_PER1" localSheetId="1">[9]CRITERIA!$J$205:$Q$206</definedName>
    <definedName name="TS_FL_UT_PER1">[9]CRITERIA!$J$205:$Q$206</definedName>
    <definedName name="TS_FL_UT_PER10" localSheetId="3">[9]CRITERIA!$CM$205:$CT$206</definedName>
    <definedName name="TS_FL_UT_PER10" localSheetId="1">[9]CRITERIA!$CM$205:$CT$206</definedName>
    <definedName name="TS_FL_UT_PER10">[9]CRITERIA!$CM$205:$CT$206</definedName>
    <definedName name="TS_FL_UT_PER11" localSheetId="3">[9]CRITERIA!$CV$205:$DC$206</definedName>
    <definedName name="TS_FL_UT_PER11" localSheetId="1">[9]CRITERIA!$CV$205:$DC$206</definedName>
    <definedName name="TS_FL_UT_PER11">[9]CRITERIA!$CV$205:$DC$206</definedName>
    <definedName name="TS_FL_UT_PER12" localSheetId="3">[9]CRITERIA!$DE$205:$DL$206</definedName>
    <definedName name="TS_FL_UT_PER12" localSheetId="1">[9]CRITERIA!$DE$205:$DL$206</definedName>
    <definedName name="TS_FL_UT_PER12">[9]CRITERIA!$DE$205:$DL$206</definedName>
    <definedName name="TS_FL_UT_PER2" localSheetId="3">[9]CRITERIA!$S$205:$Z$206</definedName>
    <definedName name="TS_FL_UT_PER2" localSheetId="1">[9]CRITERIA!$S$205:$Z$206</definedName>
    <definedName name="TS_FL_UT_PER2">[9]CRITERIA!$S$205:$Z$206</definedName>
    <definedName name="TS_FL_UT_PER3" localSheetId="3">[9]CRITERIA!$AB$205:$AI$206</definedName>
    <definedName name="TS_FL_UT_PER3" localSheetId="1">[9]CRITERIA!$AB$205:$AI$206</definedName>
    <definedName name="TS_FL_UT_PER3">[9]CRITERIA!$AB$205:$AI$206</definedName>
    <definedName name="TS_FL_UT_PER4" localSheetId="3">[9]CRITERIA!$AK$205:$AR$206</definedName>
    <definedName name="TS_FL_UT_PER4" localSheetId="1">[9]CRITERIA!$AK$205:$AR$206</definedName>
    <definedName name="TS_FL_UT_PER4">[9]CRITERIA!$AK$205:$AR$206</definedName>
    <definedName name="TS_FL_UT_PER5" localSheetId="3">[9]CRITERIA!$AT$205:$BA$206</definedName>
    <definedName name="TS_FL_UT_PER5" localSheetId="1">[9]CRITERIA!$AT$205:$BA$206</definedName>
    <definedName name="TS_FL_UT_PER5">[9]CRITERIA!$AT$205:$BA$206</definedName>
    <definedName name="TS_FL_UT_PER6" localSheetId="3">[9]CRITERIA!$BC$205:$BJ$206</definedName>
    <definedName name="TS_FL_UT_PER6" localSheetId="1">[9]CRITERIA!$BC$205:$BJ$206</definedName>
    <definedName name="TS_FL_UT_PER6">[9]CRITERIA!$BC$205:$BJ$206</definedName>
    <definedName name="TS_FL_UT_PER7" localSheetId="3">[9]CRITERIA!$BL$205:$BS$206</definedName>
    <definedName name="TS_FL_UT_PER7" localSheetId="1">[9]CRITERIA!$BL$205:$BS$206</definedName>
    <definedName name="TS_FL_UT_PER7">[9]CRITERIA!$BL$205:$BS$206</definedName>
    <definedName name="TS_FL_UT_PER8" localSheetId="3">[9]CRITERIA!$BU$205:$CB$206</definedName>
    <definedName name="TS_FL_UT_PER8" localSheetId="1">[9]CRITERIA!$BU$205:$CB$206</definedName>
    <definedName name="TS_FL_UT_PER8">[9]CRITERIA!$BU$205:$CB$206</definedName>
    <definedName name="TS_FL_UT_PER9" localSheetId="3">[9]CRITERIA!$CD$205:$CK$206</definedName>
    <definedName name="TS_FL_UT_PER9" localSheetId="1">[9]CRITERIA!$CD$205:$CK$206</definedName>
    <definedName name="TS_FL_UT_PER9">[9]CRITERIA!$CD$205:$CK$206</definedName>
    <definedName name="UT_CIS_PER1" localSheetId="3">[8]CRITERIA!$J$190:$Q$191</definedName>
    <definedName name="UT_CIS_PER1" localSheetId="1">[8]CRITERIA!$J$190:$Q$191</definedName>
    <definedName name="UT_CIS_PER1">[8]CRITERIA!$J$190:$Q$191</definedName>
    <definedName name="UT_CIS_PER10" localSheetId="3">[8]CRITERIA!$CM$190:$CT$191</definedName>
    <definedName name="UT_CIS_PER10" localSheetId="1">[8]CRITERIA!$CM$190:$CT$191</definedName>
    <definedName name="UT_CIS_PER10">[8]CRITERIA!$CM$190:$CT$191</definedName>
    <definedName name="UT_CIS_PER11" localSheetId="3">[8]CRITERIA!$CV$190:$DC$191</definedName>
    <definedName name="UT_CIS_PER11" localSheetId="1">[8]CRITERIA!$CV$190:$DC$191</definedName>
    <definedName name="UT_CIS_PER11">[8]CRITERIA!$CV$190:$DC$191</definedName>
    <definedName name="UT_CIS_PER12" localSheetId="3">[8]CRITERIA!$DE$190:$DL$191</definedName>
    <definedName name="UT_CIS_PER12" localSheetId="1">[8]CRITERIA!$DE$190:$DL$191</definedName>
    <definedName name="UT_CIS_PER12">[8]CRITERIA!$DE$190:$DL$191</definedName>
    <definedName name="UT_CIS_PER2" localSheetId="3">[8]CRITERIA!$S$190:$Z$191</definedName>
    <definedName name="UT_CIS_PER2" localSheetId="1">[8]CRITERIA!$S$190:$Z$191</definedName>
    <definedName name="UT_CIS_PER2">[8]CRITERIA!$S$190:$Z$191</definedName>
    <definedName name="UT_CIS_PER3" localSheetId="3">[8]CRITERIA!$AB$190:$AI$191</definedName>
    <definedName name="UT_CIS_PER3" localSheetId="1">[8]CRITERIA!$AB$190:$AI$191</definedName>
    <definedName name="UT_CIS_PER3">[8]CRITERIA!$AB$190:$AI$191</definedName>
    <definedName name="UT_CIS_PER4" localSheetId="3">[8]CRITERIA!$AK$190:$AR$191</definedName>
    <definedName name="UT_CIS_PER4" localSheetId="1">[8]CRITERIA!$AK$190:$AR$191</definedName>
    <definedName name="UT_CIS_PER4">[8]CRITERIA!$AK$190:$AR$191</definedName>
    <definedName name="UT_CIS_PER5" localSheetId="3">[8]CRITERIA!$AT$190:$BA$191</definedName>
    <definedName name="UT_CIS_PER5" localSheetId="1">[8]CRITERIA!$AT$190:$BA$191</definedName>
    <definedName name="UT_CIS_PER5">[8]CRITERIA!$AT$190:$BA$191</definedName>
    <definedName name="UT_CIS_PER6" localSheetId="3">[8]CRITERIA!$BC$190:$BJ$191</definedName>
    <definedName name="UT_CIS_PER6" localSheetId="1">[8]CRITERIA!$BC$190:$BJ$191</definedName>
    <definedName name="UT_CIS_PER6">[8]CRITERIA!$BC$190:$BJ$191</definedName>
    <definedName name="UT_CIS_PER7" localSheetId="3">[8]CRITERIA!$BL$190:$BS$191</definedName>
    <definedName name="UT_CIS_PER7" localSheetId="1">[8]CRITERIA!$BL$190:$BS$191</definedName>
    <definedName name="UT_CIS_PER7">[8]CRITERIA!$BL$190:$BS$191</definedName>
    <definedName name="UT_CIS_PER8" localSheetId="3">[8]CRITERIA!$BU$190:$CB$191</definedName>
    <definedName name="UT_CIS_PER8" localSheetId="1">[8]CRITERIA!$BU$190:$CB$191</definedName>
    <definedName name="UT_CIS_PER8">[8]CRITERIA!$BU$190:$CB$191</definedName>
    <definedName name="UT_CIS_PER9" localSheetId="3">[8]CRITERIA!$CD$190:$CK$191</definedName>
    <definedName name="UT_CIS_PER9" localSheetId="1">[8]CRITERIA!$CD$190:$CK$191</definedName>
    <definedName name="UT_CIS_PER9">[8]CRITERIA!$CD$190:$CK$191</definedName>
    <definedName name="UT_E1" localSheetId="3">[1]Criteria!$H$27:$I$28</definedName>
    <definedName name="UT_E1" localSheetId="1">[2]Criteria!$H$27:$I$28</definedName>
    <definedName name="UT_E1">[1]Criteria!$H$27:$I$28</definedName>
    <definedName name="UT_F1" localSheetId="3">[1]Criteria!$A$30:$C$31</definedName>
    <definedName name="UT_F1" localSheetId="1">[2]Criteria!$A$30:$C$31</definedName>
    <definedName name="UT_F1">[1]Criteria!$A$30:$C$31</definedName>
    <definedName name="UT_F1_SUMMER">[5]Criteria!$E$10:$G$17</definedName>
    <definedName name="UT_F1_WINTER">[5]Criteria!$E$2:$G$7</definedName>
    <definedName name="UT_F1E_SUMMER">[5]Criteria!$E$28:$G$35</definedName>
    <definedName name="UT_F1E_WINTER">[5]Criteria!$E$20:$G$25</definedName>
    <definedName name="UT_FT1" localSheetId="3">[1]Criteria!$E$20:$F$21</definedName>
    <definedName name="UT_FT1" localSheetId="1">[2]Criteria!$E$20:$F$21</definedName>
    <definedName name="UT_FT1">[1]Criteria!$E$20:$F$21</definedName>
    <definedName name="UT_FT1L" localSheetId="3">[1]Criteria!$H$35:$I$36</definedName>
    <definedName name="UT_FT1L" localSheetId="1">[2]Criteria!$H$35:$I$36</definedName>
    <definedName name="UT_FT1L">[1]Criteria!$H$35:$I$36</definedName>
    <definedName name="UT_GS_SUMMER">[5]Criteria!$A$10:$C$17</definedName>
    <definedName name="UT_GS_WINTER">[5]Criteria!$A$2:$C$7</definedName>
    <definedName name="UT_GSC_SUMMER">[12]Criteria!$E$38:$G$45</definedName>
    <definedName name="UT_GSC_WINTER">[12]Criteria!$A$38:$C$43</definedName>
    <definedName name="UT_GSR" localSheetId="3">[1]Criteria!$A$10:$C$11</definedName>
    <definedName name="UT_GSR" localSheetId="1">[2]Criteria!$A$10:$C$11</definedName>
    <definedName name="UT_GSR">[1]Criteria!$A$10:$C$11</definedName>
    <definedName name="UT_GSR_SUMMER">[12]Criteria!$A$10:$C$17</definedName>
    <definedName name="UT_GSR_WINTER">[12]Criteria!$A$2:$C$7</definedName>
    <definedName name="UT_GSS_SUMMER">[5]Criteria!$A$28:$C$35</definedName>
    <definedName name="UT_GSS_WINTER">[5]Criteria!$A$20:$C$25</definedName>
    <definedName name="UT_I2">[5]Criteria!$L$2:$M$3</definedName>
    <definedName name="UT_I2I4" localSheetId="3">[1]Criteria!$E$10:$F$12</definedName>
    <definedName name="UT_I2I4" localSheetId="1">[2]Criteria!$E$10:$F$12</definedName>
    <definedName name="UT_I2I4">[1]Criteria!$E$10:$F$12</definedName>
    <definedName name="UT_I4">[5]Criteria!$L$6:$M$7</definedName>
    <definedName name="UT_IS2">[5]Criteria!$L$10:$M$11</definedName>
    <definedName name="UT_IS4">[5]Criteria!$L$14:$M$15</definedName>
    <definedName name="UT_IT" localSheetId="3">[1]Criteria!$H$10:$I$15</definedName>
    <definedName name="UT_IT" localSheetId="1">[2]Criteria!$H$10:$I$15</definedName>
    <definedName name="UT_IT">[1]Criteria!$H$10:$I$15</definedName>
    <definedName name="UT_IT2">[5]Criteria!$L$22:$M$23</definedName>
    <definedName name="UT_MT" localSheetId="3">[1]Criteria!$H$6:$I$7</definedName>
    <definedName name="UT_MT" localSheetId="1">[2]Criteria!$H$6:$I$7</definedName>
    <definedName name="UT_MT">[1]Criteria!$H$6:$I$7</definedName>
    <definedName name="UT_NGV" localSheetId="3">[1]Criteria!$E$6:$F$7</definedName>
    <definedName name="UT_NGV" localSheetId="1">[2]Criteria!$E$6:$F$7</definedName>
    <definedName name="UT_NGV">[1]Criteria!$E$6:$F$7</definedName>
    <definedName name="UT_TSP" localSheetId="3">[1]Criteria!$H$39:$I$40</definedName>
    <definedName name="UT_TSP" localSheetId="1">[2]Criteria!$H$39:$I$40</definedName>
    <definedName name="UT_TSP">[1]Criteria!$H$39:$I$40</definedName>
    <definedName name="Utah_Rates" localSheetId="3">'[4]NGV RATES'!$B$3:$U$6</definedName>
    <definedName name="Utah_Rates" localSheetId="1">'[4]NGV RATES'!$B$3:$U$6</definedName>
    <definedName name="Utah_Rates">'[4]NGV RATES'!$B$3:$U$6</definedName>
    <definedName name="UTCUSTOMERS" localSheetId="3">[6]CRITERIA!$B$447:$D$448</definedName>
    <definedName name="UTCUSTOMERS" localSheetId="1">[6]CRITERIA!$B$447:$D$448</definedName>
    <definedName name="UTCUSTOMERS">[6]CRITERIA!$B$447:$D$448</definedName>
    <definedName name="UTE1CUSTOMERS" localSheetId="3">[6]CRITERIA!$B$354:$D$355</definedName>
    <definedName name="UTE1CUSTOMERS" localSheetId="1">[6]CRITERIA!$B$354:$D$355</definedName>
    <definedName name="UTE1CUSTOMERS">[6]CRITERIA!$B$354:$D$355</definedName>
    <definedName name="UTE1DNG">[7]CRITERIA!$B$285:$D$286</definedName>
    <definedName name="UTE1DTH">[7]CRITERIA!$B$282:$D$283</definedName>
    <definedName name="UTE1GAS">[7]CRITERIA!$B$291:$D$292</definedName>
    <definedName name="UTE1SNG">[7]CRITERIA!$B$288:$D$289</definedName>
    <definedName name="UTF1CUSTOMERS" localSheetId="3">[6]CRITERIA!$B$61:$D$65</definedName>
    <definedName name="UTF1CUSTOMERS" localSheetId="1">[6]CRITERIA!$B$61:$D$65</definedName>
    <definedName name="UTF1CUSTOMERS">[6]CRITERIA!$B$61:$D$65</definedName>
    <definedName name="UTF1DNG">[7]CRITERIA!$B$71:$D$72</definedName>
    <definedName name="UTF1DTH">[7]CRITERIA!$B$68:$D$69</definedName>
    <definedName name="UTF1EDNG">[7]CRITERIA!$B$178:$D$179</definedName>
    <definedName name="UTF1EDTH">[7]CRITERIA!$B$175:$D$176</definedName>
    <definedName name="UTF1EGAS">[7]CRITERIA!$B$184:$D$185</definedName>
    <definedName name="UTF1ESNG">[7]CRITERIA!$B$181:$D$182</definedName>
    <definedName name="UTF1GAS">[7]CRITERIA!$B$77:$D$78</definedName>
    <definedName name="UTF1SNG">[7]CRITERIA!$B$74:$D$75</definedName>
    <definedName name="UTF3CUSTOMERS" localSheetId="3">[6]CRITERIA!$B$106:$D$107</definedName>
    <definedName name="UTF3CUSTOMERS" localSheetId="1">[6]CRITERIA!$B$106:$D$107</definedName>
    <definedName name="UTF3CUSTOMERS">[6]CRITERIA!$B$106:$D$107</definedName>
    <definedName name="UTF3DNG">[7]CRITERIA!$B$105:$D$106</definedName>
    <definedName name="UTF3DTH">[7]CRITERIA!$B$102:$D$103</definedName>
    <definedName name="UTF3GAS">[7]CRITERIA!$B$111:$D$112</definedName>
    <definedName name="UTF3SNG">[7]CRITERIA!$B$108:$D$109</definedName>
    <definedName name="UTF4CUSTOMERS" localSheetId="3">[6]CRITERIA!$B$122:$D$123</definedName>
    <definedName name="UTF4CUSTOMERS" localSheetId="1">[6]CRITERIA!$B$122:$D$123</definedName>
    <definedName name="UTF4CUSTOMERS">[6]CRITERIA!$B$122:$D$123</definedName>
    <definedName name="UTF4DNG" localSheetId="3">[6]CRITERIA!$B$125:$D$126</definedName>
    <definedName name="UTF4DNG" localSheetId="1">[6]CRITERIA!$B$125:$D$126</definedName>
    <definedName name="UTF4DNG">[6]CRITERIA!$B$125:$D$126</definedName>
    <definedName name="UTF4DTH" localSheetId="3">[6]CRITERIA!$B$119:$D$120</definedName>
    <definedName name="UTF4DTH" localSheetId="1">[6]CRITERIA!$B$119:$D$120</definedName>
    <definedName name="UTF4DTH">[6]CRITERIA!$B$119:$D$120</definedName>
    <definedName name="UTF4GAS" localSheetId="3">[6]CRITERIA!$B$131:$D$132</definedName>
    <definedName name="UTF4GAS" localSheetId="1">[6]CRITERIA!$B$131:$D$132</definedName>
    <definedName name="UTF4GAS">[6]CRITERIA!$B$131:$D$132</definedName>
    <definedName name="UTF4SNG" localSheetId="3">[6]CRITERIA!$B$128:$D$129</definedName>
    <definedName name="UTF4SNG" localSheetId="1">[6]CRITERIA!$B$128:$D$129</definedName>
    <definedName name="UTF4SNG">[6]CRITERIA!$B$128:$D$129</definedName>
    <definedName name="UTFT1CUSTOMERS" localSheetId="3">[6]CRITERIA!$B$254:$D$256</definedName>
    <definedName name="UTFT1CUSTOMERS" localSheetId="1">[6]CRITERIA!$B$254:$D$256</definedName>
    <definedName name="UTFT1CUSTOMERS">[6]CRITERIA!$B$254:$D$256</definedName>
    <definedName name="UTFT1DNG">[7]CRITERIA!$B$230:$D$232</definedName>
    <definedName name="UTFT1DTH">[7]CRITERIA!$B$226:$D$228</definedName>
    <definedName name="UTFT1GAS">[7]CRITERIA!$B$238:$D$240</definedName>
    <definedName name="UTFT1LDNG" localSheetId="3">[6]CRITERIA!$B$277:$D$278</definedName>
    <definedName name="UTFT1LDNG" localSheetId="1">[6]CRITERIA!$B$277:$D$278</definedName>
    <definedName name="UTFT1LDNG">[6]CRITERIA!$B$277:$D$278</definedName>
    <definedName name="UTFT1LDTH" localSheetId="3">[6]CRITERIA!$B$271:$D$272</definedName>
    <definedName name="UTFT1LDTH" localSheetId="1">[6]CRITERIA!$B$271:$D$272</definedName>
    <definedName name="UTFT1LDTH">[6]CRITERIA!$B$271:$D$272</definedName>
    <definedName name="UTFT1LGAS" localSheetId="3">[6]CRITERIA!$B$283:$D$284</definedName>
    <definedName name="UTFT1LGAS" localSheetId="1">[6]CRITERIA!$B$283:$D$284</definedName>
    <definedName name="UTFT1LGAS">[6]CRITERIA!$B$283:$D$284</definedName>
    <definedName name="UTFT1LSNG" localSheetId="3">[6]CRITERIA!$B$280:$D$281</definedName>
    <definedName name="UTFT1LSNG" localSheetId="1">[6]CRITERIA!$B$280:$D$281</definedName>
    <definedName name="UTFT1LSNG">[6]CRITERIA!$B$280:$D$281</definedName>
    <definedName name="UTFT1SNG">[7]CRITERIA!$B$234:$D$236</definedName>
    <definedName name="UTFT2CCUSTOMERS" localSheetId="3">[6]CRITERIA!$B$306:$D$307</definedName>
    <definedName name="UTFT2CCUSTOMERS" localSheetId="1">[6]CRITERIA!$B$306:$D$307</definedName>
    <definedName name="UTFT2CCUSTOMERS">[6]CRITERIA!$B$306:$D$307</definedName>
    <definedName name="UTFT2CDNG" localSheetId="3">[6]CRITERIA!$B$309:$D$310</definedName>
    <definedName name="UTFT2CDNG" localSheetId="1">[6]CRITERIA!$B$309:$D$310</definedName>
    <definedName name="UTFT2CDNG">[6]CRITERIA!$B$309:$D$310</definedName>
    <definedName name="UTFT2CDTH" localSheetId="3">[6]CRITERIA!$B$303:$D$304</definedName>
    <definedName name="UTFT2CDTH" localSheetId="1">[6]CRITERIA!$B$303:$D$304</definedName>
    <definedName name="UTFT2CDTH">[6]CRITERIA!$B$303:$D$304</definedName>
    <definedName name="UTFT2CGAS" localSheetId="3">[6]CRITERIA!$B$315:$D$316</definedName>
    <definedName name="UTFT2CGAS" localSheetId="1">[6]CRITERIA!$B$315:$D$316</definedName>
    <definedName name="UTFT2CGAS">[6]CRITERIA!$B$315:$D$316</definedName>
    <definedName name="UTFT2CSNG" localSheetId="3">[6]CRITERIA!$B$312:$D$313</definedName>
    <definedName name="UTFT2CSNG" localSheetId="1">[6]CRITERIA!$B$312:$D$313</definedName>
    <definedName name="UTFT2CSNG">[6]CRITERIA!$B$312:$D$313</definedName>
    <definedName name="UTFT2CUSTOMERS" localSheetId="3">[6]CRITERIA!$B$290:$D$291</definedName>
    <definedName name="UTFT2CUSTOMERS" localSheetId="1">[6]CRITERIA!$B$290:$D$291</definedName>
    <definedName name="UTFT2CUSTOMERS">[6]CRITERIA!$B$290:$D$291</definedName>
    <definedName name="UTFT2DNG">[7]CRITERIA!$B$246:$D$247</definedName>
    <definedName name="UTFT2DTH">[7]CRITERIA!$B$243:$D$244</definedName>
    <definedName name="UTFT2GAS">[7]CRITERIA!$B$252:$D$253</definedName>
    <definedName name="UTFT2SNG">[7]CRITERIA!$B$249:$D$250</definedName>
    <definedName name="UTFTECUSTOMERS" localSheetId="3">[6]CRITERIA!$B$322:$D$323</definedName>
    <definedName name="UTFTECUSTOMERS" localSheetId="1">[6]CRITERIA!$B$322:$D$323</definedName>
    <definedName name="UTFTECUSTOMERS">[6]CRITERIA!$B$322:$D$323</definedName>
    <definedName name="UTFTEDNG">[7]CRITERIA!$B$259:$D$260</definedName>
    <definedName name="UTFTEDTH">[7]CRITERIA!$B$256:$D$257</definedName>
    <definedName name="UTFTEGAS">[7]CRITERIA!$B$265:$D$266</definedName>
    <definedName name="UTFTESNG">[7]CRITERIA!$B$262:$D$263</definedName>
    <definedName name="UTGSCDNG" localSheetId="3">[6]CRITERIA!$B$29:$D$30</definedName>
    <definedName name="UTGSCDNG" localSheetId="1">[6]CRITERIA!$B$29:$D$30</definedName>
    <definedName name="UTGSCDNG">[6]CRITERIA!$B$29:$D$30</definedName>
    <definedName name="UTGSCDTH" localSheetId="3">[6]CRITERIA!$B$23:$D$24</definedName>
    <definedName name="UTGSCDTH" localSheetId="1">[6]CRITERIA!$B$23:$D$24</definedName>
    <definedName name="UTGSCDTH">[6]CRITERIA!$B$23:$D$24</definedName>
    <definedName name="UTGSCGAS" localSheetId="3">[6]CRITERIA!$B$35:$D$36</definedName>
    <definedName name="UTGSCGAS" localSheetId="1">[6]CRITERIA!$B$35:$D$36</definedName>
    <definedName name="UTGSCGAS">[6]CRITERIA!$B$35:$D$36</definedName>
    <definedName name="UTGSCSNG" localSheetId="3">[6]CRITERIA!$B$32:$D$33</definedName>
    <definedName name="UTGSCSNG" localSheetId="1">[6]CRITERIA!$B$32:$D$33</definedName>
    <definedName name="UTGSCSNG">[6]CRITERIA!$B$32:$D$33</definedName>
    <definedName name="UTGSCST">[7]CRITERIA!$B$10:$D$11</definedName>
    <definedName name="UTGSCUSTOMERS" localSheetId="3">[6]CRITERIA!$B$10:$D$11</definedName>
    <definedName name="UTGSCUSTOMERS" localSheetId="1">[6]CRITERIA!$B$10:$D$11</definedName>
    <definedName name="UTGSCUSTOMERS">[6]CRITERIA!$B$10:$D$11</definedName>
    <definedName name="UTGSDNG">[7]CRITERIA!$B$13:$D$14</definedName>
    <definedName name="UTGSDTH">[7]CRITERIA!$B$7:$D$8</definedName>
    <definedName name="UTGSECST">[7]CRITERIA!$B$31:$D$32</definedName>
    <definedName name="UTGSEDNG">[7]CRITERIA!$B$34:$D$35</definedName>
    <definedName name="UTGSEDTH">[7]CRITERIA!$B$28:$D$29</definedName>
    <definedName name="UTGSEGAS">[7]CRITERIA!$B$40:$D$41</definedName>
    <definedName name="UTGSESIF">[7]CRITERIA!$B$43:$D$44</definedName>
    <definedName name="UTGSESNG">[7]CRITERIA!$B$37:$D$38</definedName>
    <definedName name="UTGSGAS">[7]CRITERIA!$B$19:$D$20</definedName>
    <definedName name="UTGSRDNG" localSheetId="3">[6]CRITERIA!$F$13:$H$14</definedName>
    <definedName name="UTGSRDNG" localSheetId="1">[6]CRITERIA!$F$13:$H$14</definedName>
    <definedName name="UTGSRDNG">[6]CRITERIA!$F$13:$H$14</definedName>
    <definedName name="UTGSRDTH" localSheetId="3">[6]CRITERIA!$F$7:$H$8</definedName>
    <definedName name="UTGSRDTH" localSheetId="1">[6]CRITERIA!$F$7:$H$8</definedName>
    <definedName name="UTGSRDTH">[6]CRITERIA!$F$7:$H$8</definedName>
    <definedName name="UTGSRGAS" localSheetId="3">[6]CRITERIA!$F$19:$H$20</definedName>
    <definedName name="UTGSRGAS" localSheetId="1">[6]CRITERIA!$F$19:$H$20</definedName>
    <definedName name="UTGSRGAS">[6]CRITERIA!$F$19:$H$20</definedName>
    <definedName name="UTGSRSNG" localSheetId="3">[6]CRITERIA!$F$16:$H$17</definedName>
    <definedName name="UTGSRSNG" localSheetId="1">[6]CRITERIA!$F$16:$H$17</definedName>
    <definedName name="UTGSRSNG">[6]CRITERIA!$F$16:$H$17</definedName>
    <definedName name="UTGSSCST">[7]CRITERIA!$B$51:$D$52</definedName>
    <definedName name="UTGSSCUSTOMERS" localSheetId="3">[6]CRITERIA!$B$42:$D$43</definedName>
    <definedName name="UTGSSCUSTOMERS" localSheetId="1">[6]CRITERIA!$B$42:$D$43</definedName>
    <definedName name="UTGSSCUSTOMERS">[6]CRITERIA!$B$42:$D$43</definedName>
    <definedName name="UTGSSDNG">[7]CRITERIA!$B$54:$D$55</definedName>
    <definedName name="UTGSSDTH">[7]CRITERIA!$B$48:$D$49</definedName>
    <definedName name="UTGSSGAS">[7]CRITERIA!$B$60:$D$61</definedName>
    <definedName name="UTGSSIF">[7]CRITERIA!$B$23:$D$24</definedName>
    <definedName name="UTGSSNG">[7]CRITERIA!$B$16:$D$17</definedName>
    <definedName name="UTGSSSIF">[7]CRITERIA!$B$63:$D$64</definedName>
    <definedName name="UTGSSSNG">[7]CRITERIA!$B$57:$D$58</definedName>
    <definedName name="UTI2CUSTOMERS" localSheetId="3">[6]CRITERIA!$B$139:$D$140</definedName>
    <definedName name="UTI2CUSTOMERS" localSheetId="1">[6]CRITERIA!$B$139:$D$140</definedName>
    <definedName name="UTI2CUSTOMERS">[6]CRITERIA!$B$139:$D$140</definedName>
    <definedName name="UTI2DNG">[7]CRITERIA!$B$132:$D$134</definedName>
    <definedName name="UTI2DTH">[7]CRITERIA!$B$128:$D$130</definedName>
    <definedName name="UTI2GAS">[7]CRITERIA!$B$140:$D$142</definedName>
    <definedName name="UTI2SNG">[7]CRITERIA!$B$136:$D$138</definedName>
    <definedName name="UTI4CUSTOMERS" localSheetId="3">[6]CRITERIA!$B$420:$D$423</definedName>
    <definedName name="UTI4CUSTOMERS" localSheetId="1">[6]CRITERIA!$B$420:$D$423</definedName>
    <definedName name="UTI4CUSTOMERS">[6]CRITERIA!$B$420:$D$423</definedName>
    <definedName name="UTI4DNG">[7]CRITERIA!$B$342:$D$343</definedName>
    <definedName name="UTI4DTH">[7]CRITERIA!$B$339:$D$340</definedName>
    <definedName name="UTI4GAS">[7]CRITERIA!$B$348:$D$349</definedName>
    <definedName name="UTI4SNG">[7]CRITERIA!$B$345:$D$346</definedName>
    <definedName name="UTIS2CUSTOMERS" localSheetId="3">[6]CRITERIA!$B$159:$D$161</definedName>
    <definedName name="UTIS2CUSTOMERS" localSheetId="1">[6]CRITERIA!$B$159:$D$161</definedName>
    <definedName name="UTIS2CUSTOMERS">[6]CRITERIA!$B$159:$D$161</definedName>
    <definedName name="UTIS2DNG">[7]CRITERIA!$B$149:$D$151</definedName>
    <definedName name="UTIS2DTH">[7]CRITERIA!$B$145:$D$147</definedName>
    <definedName name="UTIS2GAS">[7]CRITERIA!$B$157:$D$159</definedName>
    <definedName name="UTIS2SNG">[7]CRITERIA!$B$153:$D$155</definedName>
    <definedName name="UTIS4CUSTOMERS" localSheetId="3">[6]CRITERIA!$B$179:$D$180</definedName>
    <definedName name="UTIS4CUSTOMERS" localSheetId="1">[6]CRITERIA!$B$179:$D$180</definedName>
    <definedName name="UTIS4CUSTOMERS">[6]CRITERIA!$B$179:$D$180</definedName>
    <definedName name="UTIS4DNG">[7]CRITERIA!$B$165:$D$166</definedName>
    <definedName name="UTIS4DTH">[7]CRITERIA!$B$162:$D$163</definedName>
    <definedName name="UTIS4GAS">[7]CRITERIA!$B$171:$D$172</definedName>
    <definedName name="UTIS4SNG">[7]CRITERIA!$B$168:$D$169</definedName>
    <definedName name="UTITCUSTOMERS" localSheetId="3">[6]CRITERIA!$B$213:$D$216</definedName>
    <definedName name="UTITCUSTOMERS" localSheetId="1">[6]CRITERIA!$B$213:$D$216</definedName>
    <definedName name="UTITCUSTOMERS">[6]CRITERIA!$B$213:$D$216</definedName>
    <definedName name="UTITDNG">[7]CRITERIA!$B$196:$D$198</definedName>
    <definedName name="UTITDTH">[7]CRITERIA!$B$192:$D$194</definedName>
    <definedName name="UTITGAS">[7]CRITERIA!$B$204:$D$206</definedName>
    <definedName name="UTITSCUSTOMERS" localSheetId="3">[6]CRITERIA!$B$237:$D$238</definedName>
    <definedName name="UTITSCUSTOMERS" localSheetId="1">[6]CRITERIA!$B$237:$D$238</definedName>
    <definedName name="UTITSCUSTOMERS">[6]CRITERIA!$B$237:$D$238</definedName>
    <definedName name="UTITSDNG">[7]CRITERIA!$B$213:$D$215</definedName>
    <definedName name="UTITSDTH">[7]CRITERIA!$B$209:$D$211</definedName>
    <definedName name="UTITSGAS">[7]CRITERIA!$B$221:$D$223</definedName>
    <definedName name="UTITSNG">[7]CRITERIA!$B$200:$D$202</definedName>
    <definedName name="UTITSSNG">[7]CRITERIA!$B$217:$D$219</definedName>
    <definedName name="UTMTCUSTOMERS" localSheetId="3">[6]CRITERIA!$B$338:$D$339</definedName>
    <definedName name="UTMTCUSTOMERS" localSheetId="1">[6]CRITERIA!$B$338:$D$339</definedName>
    <definedName name="UTMTCUSTOMERS">[6]CRITERIA!$B$338:$D$339</definedName>
    <definedName name="UTMTDNG">[7]CRITERIA!$B$272:$D$273</definedName>
    <definedName name="UTMTDTH">[7]CRITERIA!$B$269:$D$270</definedName>
    <definedName name="UTMTGAS">[7]CRITERIA!$B$278:$D$279</definedName>
    <definedName name="UTMTSNG">[7]CRITERIA!$B$275:$D$276</definedName>
    <definedName name="UTNGVCUSTOMERS" localSheetId="3">[6]CRITERIA!$B$90:$D$91</definedName>
    <definedName name="UTNGVCUSTOMERS" localSheetId="1">[6]CRITERIA!$B$90:$D$91</definedName>
    <definedName name="UTNGVCUSTOMERS">[6]CRITERIA!$B$90:$D$91</definedName>
    <definedName name="UTNGVDNG">[7]CRITERIA!$B$88:$D$89</definedName>
    <definedName name="UTNGVDTH">[7]CRITERIA!$B$85:$D$86</definedName>
    <definedName name="UTNGVGAS">[7]CRITERIA!$B$94:$D$95</definedName>
    <definedName name="UTNGVSNG">[7]CRITERIA!$B$91:$D$92</definedName>
    <definedName name="UTP1CUSTOMERS" localSheetId="3">[6]CRITERIA!$B$370:$D$371</definedName>
    <definedName name="UTP1CUSTOMERS" localSheetId="1">[6]CRITERIA!$B$370:$D$371</definedName>
    <definedName name="UTP1CUSTOMERS">[6]CRITERIA!$B$370:$D$371</definedName>
    <definedName name="UTP1DNG">[7]CRITERIA!$B$303:$D$304</definedName>
    <definedName name="UTP1DTH">[7]CRITERIA!$B$300:$D$301</definedName>
    <definedName name="UTP1GAS">[7]CRITERIA!$B$309:$D$310</definedName>
    <definedName name="UTP1SNG">[7]CRITERIA!$B$306:$D$307</definedName>
    <definedName name="WEX_ADJ_108_PROD" localSheetId="3">[1]Wexpro!$H$22</definedName>
    <definedName name="WEX_ADJ_108_PROD" localSheetId="1">[2]Wexpro!$H$22</definedName>
    <definedName name="WEX_ADJ_108_PROD">[1]Wexpro!$H$22</definedName>
    <definedName name="WEX_ADJ_111_PROD" localSheetId="3">[1]Wexpro!$H$23</definedName>
    <definedName name="WEX_ADJ_111_PROD" localSheetId="1">[2]Wexpro!$H$23</definedName>
    <definedName name="WEX_ADJ_111_PROD">[1]Wexpro!$H$23</definedName>
    <definedName name="WINTER_UT_F1" localSheetId="3">[1]Criteria!$A$22:$C$23</definedName>
    <definedName name="WINTER_UT_F1" localSheetId="1">[2]Criteria!$A$22:$C$23</definedName>
    <definedName name="WINTER_UT_F1">[1]Criteria!$A$22:$C$23</definedName>
    <definedName name="Winter_UT_GSR" localSheetId="3">[1]Criteria!$A$2:$C$3</definedName>
    <definedName name="Winter_UT_GSR" localSheetId="1">[2]Criteria!$A$2:$C$3</definedName>
    <definedName name="Winter_UT_GSR">[1]Criteria!$A$2:$C$3</definedName>
    <definedName name="WY_CET_PER1" localSheetId="3">[8]CRITERIA!$J$184:$Q$185</definedName>
    <definedName name="WY_CET_PER1" localSheetId="1">[8]CRITERIA!$J$184:$Q$185</definedName>
    <definedName name="WY_CET_PER1">[8]CRITERIA!$J$184:$Q$185</definedName>
    <definedName name="WY_CET_PER10" localSheetId="3">[8]CRITERIA!$CM$184:$CT$185</definedName>
    <definedName name="WY_CET_PER10" localSheetId="1">[8]CRITERIA!$CM$184:$CT$185</definedName>
    <definedName name="WY_CET_PER10">[8]CRITERIA!$CM$184:$CT$185</definedName>
    <definedName name="WY_CET_PER11" localSheetId="3">[8]CRITERIA!$CV$184:$DC$185</definedName>
    <definedName name="WY_CET_PER11" localSheetId="1">[8]CRITERIA!$CV$184:$DC$185</definedName>
    <definedName name="WY_CET_PER11">[8]CRITERIA!$CV$184:$DC$185</definedName>
    <definedName name="WY_CET_PER12" localSheetId="3">[8]CRITERIA!$DE$184:$DL$185</definedName>
    <definedName name="WY_CET_PER12" localSheetId="1">[8]CRITERIA!$DE$184:$DL$185</definedName>
    <definedName name="WY_CET_PER12">[8]CRITERIA!$DE$184:$DL$185</definedName>
    <definedName name="WY_CET_PER2" localSheetId="3">[8]CRITERIA!$S$184:$Z$185</definedName>
    <definedName name="WY_CET_PER2" localSheetId="1">[8]CRITERIA!$S$184:$Z$185</definedName>
    <definedName name="WY_CET_PER2">[8]CRITERIA!$S$184:$Z$185</definedName>
    <definedName name="WY_CET_PER3" localSheetId="3">[8]CRITERIA!$AB$184:$AI$185</definedName>
    <definedName name="WY_CET_PER3" localSheetId="1">[8]CRITERIA!$AB$184:$AI$185</definedName>
    <definedName name="WY_CET_PER3">[8]CRITERIA!$AB$184:$AI$185</definedName>
    <definedName name="WY_CET_PER4" localSheetId="3">[8]CRITERIA!$AK$184:$AR$185</definedName>
    <definedName name="WY_CET_PER4" localSheetId="1">[8]CRITERIA!$AK$184:$AR$185</definedName>
    <definedName name="WY_CET_PER4">[8]CRITERIA!$AK$184:$AR$185</definedName>
    <definedName name="WY_CET_PER5" localSheetId="3">[8]CRITERIA!$AT$184:$BA$185</definedName>
    <definedName name="WY_CET_PER5" localSheetId="1">[8]CRITERIA!$AT$184:$BA$185</definedName>
    <definedName name="WY_CET_PER5">[8]CRITERIA!$AT$184:$BA$185</definedName>
    <definedName name="WY_CET_PER6" localSheetId="3">[8]CRITERIA!$BC$184:$BJ$185</definedName>
    <definedName name="WY_CET_PER6" localSheetId="1">[8]CRITERIA!$BC$184:$BJ$185</definedName>
    <definedName name="WY_CET_PER6">[8]CRITERIA!$BC$184:$BJ$185</definedName>
    <definedName name="WY_CET_PER7" localSheetId="3">[8]CRITERIA!$BL$184:$BS$185</definedName>
    <definedName name="WY_CET_PER7" localSheetId="1">[8]CRITERIA!$BL$184:$BS$185</definedName>
    <definedName name="WY_CET_PER7">[8]CRITERIA!$BL$184:$BS$185</definedName>
    <definedName name="WY_CET_PER8" localSheetId="3">[8]CRITERIA!$BU$184:$CB$185</definedName>
    <definedName name="WY_CET_PER8" localSheetId="1">[8]CRITERIA!$BU$184:$CB$185</definedName>
    <definedName name="WY_CET_PER8">[8]CRITERIA!$BU$184:$CB$185</definedName>
    <definedName name="WY_CET_PER9" localSheetId="3">[8]CRITERIA!$CD$184:$CK$185</definedName>
    <definedName name="WY_CET_PER9" localSheetId="1">[8]CRITERIA!$CD$184:$CK$185</definedName>
    <definedName name="WY_CET_PER9">[8]CRITERIA!$CD$184:$CK$185</definedName>
    <definedName name="WY_CIS_PER1" localSheetId="3">[9]CRITERIA!$J$211:$Q$212</definedName>
    <definedName name="WY_CIS_PER1" localSheetId="1">[9]CRITERIA!$J$211:$Q$212</definedName>
    <definedName name="WY_CIS_PER1">[9]CRITERIA!$J$211:$Q$212</definedName>
    <definedName name="WY_CIS_PER10" localSheetId="3">[9]CRITERIA!$CM$211:$CT$212</definedName>
    <definedName name="WY_CIS_PER10" localSheetId="1">[9]CRITERIA!$CM$211:$CT$212</definedName>
    <definedName name="WY_CIS_PER10">[9]CRITERIA!$CM$211:$CT$212</definedName>
    <definedName name="WY_CIS_PER11" localSheetId="3">[9]CRITERIA!$CV$211:$DC$212</definedName>
    <definedName name="WY_CIS_PER11" localSheetId="1">[9]CRITERIA!$CV$211:$DC$212</definedName>
    <definedName name="WY_CIS_PER11">[9]CRITERIA!$CV$211:$DC$212</definedName>
    <definedName name="WY_CIS_PER12" localSheetId="3">[9]CRITERIA!$DE$211:$DL$212</definedName>
    <definedName name="WY_CIS_PER12" localSheetId="1">[9]CRITERIA!$DE$211:$DL$212</definedName>
    <definedName name="WY_CIS_PER12">[9]CRITERIA!$DE$211:$DL$212</definedName>
    <definedName name="WY_CIS_PER2" localSheetId="3">[9]CRITERIA!$S$211:$Z$212</definedName>
    <definedName name="WY_CIS_PER2" localSheetId="1">[9]CRITERIA!$S$211:$Z$212</definedName>
    <definedName name="WY_CIS_PER2">[9]CRITERIA!$S$211:$Z$212</definedName>
    <definedName name="WY_CIS_PER3" localSheetId="3">[9]CRITERIA!$AB$211:$AI$212</definedName>
    <definedName name="WY_CIS_PER3" localSheetId="1">[9]CRITERIA!$AB$211:$AI$212</definedName>
    <definedName name="WY_CIS_PER3">[9]CRITERIA!$AB$211:$AI$212</definedName>
    <definedName name="WY_CIS_PER4" localSheetId="3">[9]CRITERIA!$AK$211:$AR$212</definedName>
    <definedName name="WY_CIS_PER4" localSheetId="1">[9]CRITERIA!$AK$211:$AR$212</definedName>
    <definedName name="WY_CIS_PER4">[9]CRITERIA!$AK$211:$AR$212</definedName>
    <definedName name="WY_CIS_PER5" localSheetId="3">[9]CRITERIA!$AT$211:$BA$212</definedName>
    <definedName name="WY_CIS_PER5" localSheetId="1">[9]CRITERIA!$AT$211:$BA$212</definedName>
    <definedName name="WY_CIS_PER5">[9]CRITERIA!$AT$211:$BA$212</definedName>
    <definedName name="WY_CIS_PER6" localSheetId="3">[9]CRITERIA!$BC$211:$BJ$212</definedName>
    <definedName name="WY_CIS_PER6" localSheetId="1">[9]CRITERIA!$BC$211:$BJ$212</definedName>
    <definedName name="WY_CIS_PER6">[9]CRITERIA!$BC$211:$BJ$212</definedName>
    <definedName name="WY_CIS_PER7" localSheetId="3">[9]CRITERIA!$BL$211:$BS$212</definedName>
    <definedName name="WY_CIS_PER7" localSheetId="1">[9]CRITERIA!$BL$211:$BS$212</definedName>
    <definedName name="WY_CIS_PER7">[9]CRITERIA!$BL$211:$BS$212</definedName>
    <definedName name="WY_CIS_PER8" localSheetId="3">[9]CRITERIA!$BU$211:$CB$212</definedName>
    <definedName name="WY_CIS_PER8" localSheetId="1">[9]CRITERIA!$BU$211:$CB$212</definedName>
    <definedName name="WY_CIS_PER8">[9]CRITERIA!$BU$211:$CB$212</definedName>
    <definedName name="WY_CIS_PER9" localSheetId="3">[9]CRITERIA!$CD$211:$CK$212</definedName>
    <definedName name="WY_CIS_PER9" localSheetId="1">[9]CRITERIA!$CD$211:$CK$212</definedName>
    <definedName name="WY_CIS_PER9">[9]CRITERIA!$CD$211:$CK$212</definedName>
    <definedName name="WY_DSM_PER1" localSheetId="3">[8]CRITERIA!$J$187:$Q$188</definedName>
    <definedName name="WY_DSM_PER1" localSheetId="1">[8]CRITERIA!$J$187:$Q$188</definedName>
    <definedName name="WY_DSM_PER1">[8]CRITERIA!$J$187:$Q$188</definedName>
    <definedName name="WY_DSM_PER10" localSheetId="3">[8]CRITERIA!$CM$187:$CT$188</definedName>
    <definedName name="WY_DSM_PER10" localSheetId="1">[8]CRITERIA!$CM$187:$CT$188</definedName>
    <definedName name="WY_DSM_PER10">[8]CRITERIA!$CM$187:$CT$188</definedName>
    <definedName name="WY_DSM_PER11" localSheetId="3">[8]CRITERIA!$CV$187:$DC$188</definedName>
    <definedName name="WY_DSM_PER11" localSheetId="1">[8]CRITERIA!$CV$187:$DC$188</definedName>
    <definedName name="WY_DSM_PER11">[8]CRITERIA!$CV$187:$DC$188</definedName>
    <definedName name="WY_DSM_PER12" localSheetId="3">[8]CRITERIA!$DE$187:$DL$188</definedName>
    <definedName name="WY_DSM_PER12" localSheetId="1">[8]CRITERIA!$DE$187:$DL$188</definedName>
    <definedName name="WY_DSM_PER12">[8]CRITERIA!$DE$187:$DL$188</definedName>
    <definedName name="WY_DSM_PER2" localSheetId="3">[8]CRITERIA!$S$187:$Z$188</definedName>
    <definedName name="WY_DSM_PER2" localSheetId="1">[8]CRITERIA!$S$187:$Z$188</definedName>
    <definedName name="WY_DSM_PER2">[8]CRITERIA!$S$187:$Z$188</definedName>
    <definedName name="WY_DSM_PER3" localSheetId="3">[8]CRITERIA!$AB$187:$AI$188</definedName>
    <definedName name="WY_DSM_PER3" localSheetId="1">[8]CRITERIA!$AB$187:$AI$188</definedName>
    <definedName name="WY_DSM_PER3">[8]CRITERIA!$AB$187:$AI$188</definedName>
    <definedName name="WY_DSM_PER4" localSheetId="3">[8]CRITERIA!$AK$187:$AR$188</definedName>
    <definedName name="WY_DSM_PER4" localSheetId="1">[8]CRITERIA!$AK$187:$AR$188</definedName>
    <definedName name="WY_DSM_PER4">[8]CRITERIA!$AK$187:$AR$188</definedName>
    <definedName name="WY_DSM_PER5" localSheetId="3">[8]CRITERIA!$AT$187:$BA$188</definedName>
    <definedName name="WY_DSM_PER5" localSheetId="1">[8]CRITERIA!$AT$187:$BA$188</definedName>
    <definedName name="WY_DSM_PER5">[8]CRITERIA!$AT$187:$BA$188</definedName>
    <definedName name="WY_DSM_PER6" localSheetId="3">[8]CRITERIA!$BC$187:$BJ$188</definedName>
    <definedName name="WY_DSM_PER6" localSheetId="1">[8]CRITERIA!$BC$187:$BJ$188</definedName>
    <definedName name="WY_DSM_PER6">[8]CRITERIA!$BC$187:$BJ$188</definedName>
    <definedName name="WY_DSM_PER7" localSheetId="3">[8]CRITERIA!$BL$187:$BS$188</definedName>
    <definedName name="WY_DSM_PER7" localSheetId="1">[8]CRITERIA!$BL$187:$BS$188</definedName>
    <definedName name="WY_DSM_PER7">[8]CRITERIA!$BL$187:$BS$188</definedName>
    <definedName name="WY_DSM_PER8" localSheetId="3">[8]CRITERIA!$BU$187:$CB$188</definedName>
    <definedName name="WY_DSM_PER8" localSheetId="1">[8]CRITERIA!$BU$187:$CB$188</definedName>
    <definedName name="WY_DSM_PER8">[8]CRITERIA!$BU$187:$CB$188</definedName>
    <definedName name="WY_DSM_PER9" localSheetId="3">[8]CRITERIA!$CD$187:$CK$188</definedName>
    <definedName name="WY_DSM_PER9" localSheetId="1">[8]CRITERIA!$CD$187:$CK$188</definedName>
    <definedName name="WY_DSM_PER9">[8]CRITERIA!$CD$187:$CK$188</definedName>
    <definedName name="WY_F1">[5]Criteria!$O$10:$P$11</definedName>
    <definedName name="WY_GS">[5]Criteria!$O$2:$P$3</definedName>
    <definedName name="WY_GSW">[5]Criteria!$O$14:$P$15</definedName>
    <definedName name="WY_I2">[5]Criteria!$Q$2:$R$3</definedName>
    <definedName name="WY_I4">[5]Criteria!$Q$6:$R$7</definedName>
    <definedName name="WY_IC">[5]Criteria!$Q$10:$R$11</definedName>
    <definedName name="WY_IC1">[5]Criteria!$Q$14:$R$15</definedName>
    <definedName name="WY_IC2">[5]Criteria!$Q$18:$R$19</definedName>
    <definedName name="WY_IC3">[5]Criteria!$Q$14:$R$15</definedName>
    <definedName name="WY_IC8">[5]Criteria!$Q$18:$R$19</definedName>
    <definedName name="WY_IT">[5]Criteria!$Q$22:$R$23</definedName>
    <definedName name="WY_NGV">[5]Criteria!$O$6:$P$7</definedName>
    <definedName name="WYCUSTOMERS" localSheetId="3">[6]CRITERIA!$B$677:$D$678</definedName>
    <definedName name="WYCUSTOMERS" localSheetId="1">[6]CRITERIA!$B$677:$D$678</definedName>
    <definedName name="WYCUSTOMERS">[6]CRITERIA!$B$677:$D$678</definedName>
    <definedName name="WYF1CUSTOMERS" localSheetId="3">[6]CRITERIA!$B$515:$D$519</definedName>
    <definedName name="WYF1CUSTOMERS" localSheetId="1">[6]CRITERIA!$B$515:$D$519</definedName>
    <definedName name="WYF1CUSTOMERS">[6]CRITERIA!$B$515:$D$519</definedName>
    <definedName name="WYF1DNG">[7]CRITERIA!$B$413:$D$414</definedName>
    <definedName name="WYF1DTH">[7]CRITERIA!$B$410:$D$411</definedName>
    <definedName name="WYF1GAS">[7]CRITERIA!$B$416:$D$417</definedName>
    <definedName name="WYGSCUSTOMERS" localSheetId="3">[6]CRITERIA!$B$499:$D$500</definedName>
    <definedName name="WYGSCUSTOMERS" localSheetId="1">[6]CRITERIA!$B$499:$D$500</definedName>
    <definedName name="WYGSCUSTOMERS">[6]CRITERIA!$B$499:$D$500</definedName>
    <definedName name="WYGSDNG">[7]CRITERIA!$B$400:$D$401</definedName>
    <definedName name="WYGSDTH">[7]CRITERIA!$B$397:$D$398</definedName>
    <definedName name="WYGSGAS">[7]CRITERIA!$B$403:$D$404</definedName>
    <definedName name="WYGSSIF">[7]CRITERIA!$B$406:$D$407</definedName>
    <definedName name="WYGSWCUSTOMERS" localSheetId="3">[6]CRITERIA!$B$550:$D$551</definedName>
    <definedName name="WYGSWCUSTOMERS" localSheetId="1">[6]CRITERIA!$B$550:$D$551</definedName>
    <definedName name="WYGSWCUSTOMERS">[6]CRITERIA!$B$550:$D$551</definedName>
    <definedName name="WYGSWDNG">[7]CRITERIA!$B$433:$D$434</definedName>
    <definedName name="WYGSWDTH">[7]CRITERIA!$B$430:$D$431</definedName>
    <definedName name="WYGSWGAS">[7]CRITERIA!$B$436:$D$437</definedName>
    <definedName name="WYI2CUSTOMERS" localSheetId="3">[6]CRITERIA!$B$589:$D$590</definedName>
    <definedName name="WYI2CUSTOMERS" localSheetId="1">[6]CRITERIA!$B$589:$D$590</definedName>
    <definedName name="WYI2CUSTOMERS">[6]CRITERIA!$B$589:$D$590</definedName>
    <definedName name="WYI2DNG">[7]CRITERIA!$B$463:$D$464</definedName>
    <definedName name="WYI2DTH">[7]CRITERIA!$B$460:$D$461</definedName>
    <definedName name="WYI2GAS">[7]CRITERIA!$B$469:$D$470</definedName>
    <definedName name="WYI2SNG">[7]CRITERIA!$B$466:$D$467</definedName>
    <definedName name="WYI4CUSTOMERS" localSheetId="3">[6]CRITERIA!$B$606:$D$608</definedName>
    <definedName name="WYI4CUSTOMERS" localSheetId="1">[6]CRITERIA!$B$606:$D$608</definedName>
    <definedName name="WYI4CUSTOMERS">[6]CRITERIA!$B$606:$D$608</definedName>
    <definedName name="WYI4DNG">[7]CRITERIA!$B$476:$D$477</definedName>
    <definedName name="WYI4DTH">[7]CRITERIA!$B$473:$D$474</definedName>
    <definedName name="WYI4GAS">[7]CRITERIA!$B$482:$D$483</definedName>
    <definedName name="WYI4SNG">[7]CRITERIA!$B$479:$D$480</definedName>
    <definedName name="WYICCUSTOMERS" localSheetId="3">[6]CRITERIA!$B$647:$D$652</definedName>
    <definedName name="WYICCUSTOMERS" localSheetId="1">[6]CRITERIA!$B$647:$D$652</definedName>
    <definedName name="WYICCUSTOMERS">[6]CRITERIA!$B$647:$D$652</definedName>
    <definedName name="WYICDNG">[7]CRITERIA!$B$506:$D$511</definedName>
    <definedName name="WYICDTH">[7]CRITERIA!$B$499:$D$504</definedName>
    <definedName name="WYICGAS">[7]CRITERIA!$B$513:$D$520</definedName>
    <definedName name="WYICSDNG">[7]CRITERIA!$B$453:$D$454</definedName>
    <definedName name="WYICSDTH">[7]CRITERIA!$B$450:$D$451</definedName>
    <definedName name="WYICSGAS">[7]CRITERIA!$B$456:$D$457</definedName>
    <definedName name="WYITCUSTOMERS" localSheetId="3">[6]CRITERIA!$B$627:$D$629</definedName>
    <definedName name="WYITCUSTOMERS" localSheetId="1">[6]CRITERIA!$B$627:$D$629</definedName>
    <definedName name="WYITCUSTOMERS">[6]CRITERIA!$B$627:$D$629</definedName>
    <definedName name="WYITDNG">[7]CRITERIA!$B$490:$D$492</definedName>
    <definedName name="WYITDTH">[7]CRITERIA!$B$486:$D$488</definedName>
    <definedName name="WYITGAS">[7]CRITERIA!$B$494:$D$496</definedName>
    <definedName name="Wym_Rates" localSheetId="3">'[4]NGV RATES'!$B$11:$U$13</definedName>
    <definedName name="Wym_Rates" localSheetId="1">'[4]NGV RATES'!$B$11:$U$13</definedName>
    <definedName name="Wym_Rates">'[4]NGV RATES'!$B$11:$U$13</definedName>
    <definedName name="WYNGVCUSTOMERS" localSheetId="3">[6]CRITERIA!$B$537:$D$538</definedName>
    <definedName name="WYNGVCUSTOMERS" localSheetId="1">[6]CRITERIA!$B$537:$D$538</definedName>
    <definedName name="WYNGVCUSTOMERS">[6]CRITERIA!$B$537:$D$538</definedName>
    <definedName name="WYNGVDNG">[7]CRITERIA!$B$423:$D$424</definedName>
    <definedName name="WYNGVDTH">[7]CRITERIA!$B$420:$D$421</definedName>
    <definedName name="WYNGVGAS">[7]CRITERIA!$B$426:$D$427</definedName>
    <definedName name="X" localSheetId="3">[4]CRITERIA!$J$3:$Q$4</definedName>
    <definedName name="X" localSheetId="1">[4]CRITERIA!$J$3:$Q$4</definedName>
    <definedName name="X">[4]CRITERIA!$J$3:$Q$4</definedName>
  </definedNames>
  <calcPr calcId="152511"/>
</workbook>
</file>

<file path=xl/calcChain.xml><?xml version="1.0" encoding="utf-8"?>
<calcChain xmlns="http://schemas.openxmlformats.org/spreadsheetml/2006/main">
  <c r="H10" i="16" l="1"/>
  <c r="J16" i="16" l="1"/>
  <c r="Q39" i="12"/>
  <c r="F15" i="16" l="1"/>
  <c r="F17" i="16" s="1"/>
  <c r="J10" i="16" l="1"/>
  <c r="H11" i="16" s="1"/>
  <c r="C21" i="17"/>
  <c r="D20" i="17"/>
  <c r="E20" i="17" s="1"/>
  <c r="E19" i="17"/>
  <c r="E18" i="17"/>
  <c r="E17" i="17"/>
  <c r="E16" i="17"/>
  <c r="D12" i="17"/>
  <c r="H11" i="17"/>
  <c r="E11" i="17"/>
  <c r="H10" i="17"/>
  <c r="E10" i="17"/>
  <c r="H9" i="17"/>
  <c r="E9" i="17"/>
  <c r="A9" i="17"/>
  <c r="A10" i="17" s="1"/>
  <c r="A11" i="17" s="1"/>
  <c r="A12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H8" i="17"/>
  <c r="E8" i="17"/>
  <c r="A8" i="17"/>
  <c r="I7" i="17"/>
  <c r="H7" i="17"/>
  <c r="E7" i="17"/>
  <c r="K68" i="12"/>
  <c r="K61" i="12"/>
  <c r="K60" i="12"/>
  <c r="K59" i="12"/>
  <c r="K58" i="12"/>
  <c r="K57" i="12"/>
  <c r="K50" i="12"/>
  <c r="K48" i="12"/>
  <c r="K47" i="12"/>
  <c r="K46" i="12"/>
  <c r="K39" i="12"/>
  <c r="K38" i="12"/>
  <c r="K37" i="12"/>
  <c r="K30" i="12"/>
  <c r="K29" i="12"/>
  <c r="K28" i="12"/>
  <c r="K26" i="12"/>
  <c r="K25" i="12"/>
  <c r="K24" i="12"/>
  <c r="K18" i="12"/>
  <c r="K12" i="12"/>
  <c r="K11" i="12"/>
  <c r="K9" i="12"/>
  <c r="K8" i="12"/>
  <c r="K69" i="12"/>
  <c r="I8" i="12"/>
  <c r="I9" i="12"/>
  <c r="I11" i="12"/>
  <c r="I12" i="12"/>
  <c r="I18" i="12"/>
  <c r="I24" i="12"/>
  <c r="I25" i="12"/>
  <c r="I26" i="12"/>
  <c r="I28" i="12"/>
  <c r="I29" i="12"/>
  <c r="I30" i="12"/>
  <c r="I37" i="12"/>
  <c r="I38" i="12"/>
  <c r="I39" i="12"/>
  <c r="I46" i="12"/>
  <c r="I47" i="12"/>
  <c r="I48" i="12"/>
  <c r="I49" i="12"/>
  <c r="I50" i="12"/>
  <c r="I57" i="12"/>
  <c r="I58" i="12"/>
  <c r="I59" i="12"/>
  <c r="I60" i="12"/>
  <c r="I61" i="12"/>
  <c r="I68" i="12"/>
  <c r="I69" i="12" s="1"/>
  <c r="E12" i="17" l="1"/>
  <c r="H12" i="17"/>
  <c r="D11" i="16"/>
  <c r="J11" i="16"/>
  <c r="H12" i="16" s="1"/>
  <c r="E21" i="17"/>
  <c r="D21" i="17"/>
  <c r="K7" i="17"/>
  <c r="K62" i="12"/>
  <c r="K51" i="12"/>
  <c r="K40" i="12"/>
  <c r="K31" i="12"/>
  <c r="K13" i="12"/>
  <c r="I51" i="12"/>
  <c r="I62" i="12"/>
  <c r="I71" i="12" s="1"/>
  <c r="I72" i="12" s="1"/>
  <c r="I13" i="12"/>
  <c r="I40" i="12"/>
  <c r="I31" i="12"/>
  <c r="D12" i="16" l="1"/>
  <c r="I8" i="17"/>
  <c r="K8" i="17"/>
  <c r="J12" i="16" l="1"/>
  <c r="H13" i="16" s="1"/>
  <c r="I9" i="17"/>
  <c r="K9" i="17" s="1"/>
  <c r="D13" i="16" l="1"/>
  <c r="I10" i="17"/>
  <c r="J13" i="16" l="1"/>
  <c r="K10" i="17"/>
  <c r="H14" i="16" l="1"/>
  <c r="H15" i="16" s="1"/>
  <c r="H17" i="16" s="1"/>
  <c r="D14" i="16"/>
  <c r="I11" i="17"/>
  <c r="I12" i="17" s="1"/>
  <c r="J14" i="16" l="1"/>
  <c r="J17" i="16" s="1"/>
  <c r="K11" i="17"/>
  <c r="K16" i="13" l="1"/>
  <c r="A11" i="16"/>
  <c r="A12" i="16" s="1"/>
  <c r="A13" i="16" s="1"/>
  <c r="A14" i="16" s="1"/>
  <c r="A15" i="16" s="1"/>
  <c r="A16" i="16" s="1"/>
  <c r="A17" i="16" s="1"/>
  <c r="A10" i="13" l="1"/>
  <c r="A11" i="13" s="1"/>
  <c r="A12" i="13" s="1"/>
  <c r="A13" i="13" s="1"/>
  <c r="A14" i="13" s="1"/>
  <c r="A15" i="13" s="1"/>
  <c r="A16" i="13" s="1"/>
  <c r="D24" i="15" l="1"/>
  <c r="E21" i="15"/>
  <c r="E20" i="15"/>
  <c r="E19" i="15"/>
  <c r="E18" i="15"/>
  <c r="E17" i="15"/>
  <c r="E16" i="15"/>
  <c r="E15" i="15"/>
  <c r="E14" i="15"/>
  <c r="E13" i="15"/>
  <c r="E12" i="15"/>
  <c r="E11" i="15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4" i="15" s="1"/>
  <c r="E10" i="15"/>
  <c r="E8" i="15"/>
  <c r="E24" i="15" l="1"/>
  <c r="E9" i="13"/>
  <c r="H9" i="13" s="1"/>
  <c r="E10" i="13"/>
  <c r="H10" i="13" s="1"/>
  <c r="E11" i="13"/>
  <c r="H11" i="13" s="1"/>
  <c r="E12" i="13"/>
  <c r="H12" i="13" s="1"/>
  <c r="E13" i="13"/>
  <c r="H13" i="13" s="1"/>
  <c r="E14" i="13"/>
  <c r="E15" i="13"/>
  <c r="H15" i="13"/>
  <c r="C16" i="13"/>
  <c r="E16" i="13" l="1"/>
  <c r="H16" i="13"/>
  <c r="J9" i="13" l="1"/>
  <c r="K9" i="13" s="1"/>
  <c r="J10" i="13"/>
  <c r="K10" i="13" s="1"/>
  <c r="J11" i="13"/>
  <c r="K11" i="13" s="1"/>
  <c r="J12" i="13"/>
  <c r="K12" i="13" s="1"/>
  <c r="J15" i="13"/>
  <c r="K15" i="13" s="1"/>
  <c r="J13" i="13"/>
  <c r="K13" i="13" s="1"/>
  <c r="M13" i="12" l="1"/>
  <c r="M51" i="12"/>
  <c r="M31" i="12"/>
  <c r="M18" i="12"/>
  <c r="O18" i="12" s="1"/>
  <c r="Q18" i="12" s="1"/>
  <c r="M62" i="12"/>
  <c r="M40" i="12"/>
  <c r="M38" i="12" s="1"/>
  <c r="O38" i="12" s="1"/>
  <c r="Q38" i="12" s="1"/>
  <c r="J16" i="13"/>
  <c r="M57" i="12" l="1"/>
  <c r="O57" i="12" s="1"/>
  <c r="Q57" i="12" s="1"/>
  <c r="M61" i="12"/>
  <c r="M60" i="12"/>
  <c r="M59" i="12"/>
  <c r="M58" i="12"/>
  <c r="M28" i="12"/>
  <c r="O28" i="12" s="1"/>
  <c r="Q28" i="12" s="1"/>
  <c r="M25" i="12"/>
  <c r="O25" i="12" s="1"/>
  <c r="Q25" i="12" s="1"/>
  <c r="M24" i="12"/>
  <c r="O24" i="12" s="1"/>
  <c r="Q24" i="12" s="1"/>
  <c r="M30" i="12"/>
  <c r="O30" i="12" s="1"/>
  <c r="Q30" i="12" s="1"/>
  <c r="M29" i="12"/>
  <c r="O29" i="12" s="1"/>
  <c r="Q29" i="12" s="1"/>
  <c r="M26" i="12"/>
  <c r="O26" i="12" s="1"/>
  <c r="Q26" i="12" s="1"/>
  <c r="M46" i="12"/>
  <c r="O46" i="12" s="1"/>
  <c r="Q46" i="12" s="1"/>
  <c r="M47" i="12"/>
  <c r="O47" i="12" s="1"/>
  <c r="Q47" i="12" s="1"/>
  <c r="M8" i="12"/>
  <c r="O8" i="12" s="1"/>
  <c r="Q8" i="12" s="1"/>
  <c r="M11" i="12"/>
  <c r="O11" i="12" s="1"/>
  <c r="Q11" i="12" s="1"/>
  <c r="M9" i="12"/>
  <c r="O9" i="12" s="1"/>
  <c r="Q9" i="12" s="1"/>
  <c r="M12" i="12"/>
  <c r="O12" i="12" s="1"/>
  <c r="Q12" i="12" s="1"/>
  <c r="M48" i="12"/>
  <c r="O48" i="12" s="1"/>
  <c r="Q48" i="12" s="1"/>
  <c r="M50" i="12"/>
  <c r="O50" i="12" s="1"/>
  <c r="Q50" i="12" s="1"/>
  <c r="M71" i="12"/>
  <c r="Q71" i="12" s="1"/>
  <c r="D36" i="15" l="1"/>
  <c r="C36" i="15"/>
  <c r="G13" i="12"/>
  <c r="G69" i="12"/>
  <c r="G62" i="12"/>
  <c r="G51" i="12"/>
  <c r="G40" i="12"/>
  <c r="G31" i="12"/>
  <c r="E30" i="12"/>
  <c r="D30" i="12"/>
  <c r="E29" i="12"/>
  <c r="D29" i="12"/>
  <c r="E28" i="12"/>
  <c r="D28" i="12"/>
  <c r="E12" i="12"/>
  <c r="D12" i="12"/>
  <c r="E11" i="12"/>
  <c r="D11" i="12"/>
  <c r="A9" i="12"/>
  <c r="A11" i="12" s="1"/>
  <c r="A12" i="12" s="1"/>
  <c r="A13" i="12" s="1"/>
  <c r="A18" i="12" s="1"/>
  <c r="A24" i="12" s="1"/>
  <c r="A25" i="12" s="1"/>
  <c r="A26" i="12" s="1"/>
  <c r="A28" i="12" s="1"/>
  <c r="A29" i="12" s="1"/>
  <c r="A30" i="12" s="1"/>
  <c r="A31" i="12" s="1"/>
  <c r="A37" i="12" s="1"/>
  <c r="A38" i="12" s="1"/>
  <c r="A39" i="12" s="1"/>
  <c r="A40" i="12" s="1"/>
  <c r="A46" i="12" s="1"/>
  <c r="A47" i="12" s="1"/>
  <c r="A48" i="12" s="1"/>
  <c r="A49" i="12" s="1"/>
  <c r="A50" i="12" s="1"/>
  <c r="A51" i="12" s="1"/>
  <c r="A57" i="12" s="1"/>
  <c r="A58" i="12" s="1"/>
  <c r="A59" i="12" s="1"/>
  <c r="A60" i="12" s="1"/>
  <c r="A61" i="12" s="1"/>
  <c r="A62" i="12" s="1"/>
  <c r="A68" i="12" s="1"/>
  <c r="A69" i="12" s="1"/>
  <c r="A71" i="12" s="1"/>
  <c r="A72" i="12" s="1"/>
  <c r="A73" i="12" s="1"/>
  <c r="O61" i="12" l="1"/>
  <c r="Q61" i="12" s="1"/>
  <c r="O58" i="12"/>
  <c r="Q58" i="12" s="1"/>
  <c r="O59" i="12"/>
  <c r="Q59" i="12" s="1"/>
  <c r="O60" i="12"/>
  <c r="Q60" i="12" s="1"/>
  <c r="M37" i="12"/>
  <c r="O37" i="12" s="1"/>
  <c r="Q37" i="12" s="1"/>
  <c r="G21" i="15" l="1"/>
  <c r="I21" i="15" s="1"/>
  <c r="G12" i="15"/>
  <c r="I12" i="15" s="1"/>
  <c r="G10" i="15"/>
  <c r="I10" i="15" s="1"/>
  <c r="G20" i="15"/>
  <c r="I20" i="15" s="1"/>
  <c r="G11" i="15"/>
  <c r="I11" i="15" s="1"/>
  <c r="G16" i="15"/>
  <c r="I16" i="15" s="1"/>
  <c r="G17" i="15"/>
  <c r="I17" i="15" s="1"/>
  <c r="G15" i="15"/>
  <c r="I15" i="15" s="1"/>
  <c r="G19" i="15"/>
  <c r="I19" i="15" s="1"/>
  <c r="G18" i="15"/>
  <c r="I18" i="15" s="1"/>
  <c r="G13" i="15"/>
  <c r="I13" i="15" s="1"/>
  <c r="G14" i="15"/>
  <c r="I14" i="15" s="1"/>
  <c r="I24" i="15" l="1"/>
  <c r="I26" i="15" s="1"/>
  <c r="G24" i="15"/>
</calcChain>
</file>

<file path=xl/sharedStrings.xml><?xml version="1.0" encoding="utf-8"?>
<sst xmlns="http://schemas.openxmlformats.org/spreadsheetml/2006/main" count="261" uniqueCount="137">
  <si>
    <t>Total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</si>
  <si>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</si>
  <si>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</si>
  <si>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</si>
  <si>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</si>
  <si>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</si>
  <si>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</si>
  <si>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</si>
  <si>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</si>
  <si>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</si>
  <si>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Utah GS</t>
  </si>
  <si>
    <t>Volumetric Rates</t>
  </si>
  <si>
    <t>Dth</t>
  </si>
  <si>
    <t>Revenues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</si>
  <si>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</si>
  <si>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</si>
  <si>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</si>
  <si>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</si>
  <si>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</si>
  <si>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</si>
  <si>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</si>
  <si>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</si>
  <si>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</si>
  <si>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</si>
  <si>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</si>
  <si>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</si>
  <si>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</si>
  <si>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</si>
  <si>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</si>
  <si>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</si>
  <si>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</si>
  <si>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>Contract Firm Transportation</t>
  </si>
  <si>
    <t>Utah MT</t>
  </si>
  <si>
    <t>Change</t>
  </si>
  <si>
    <t>Over</t>
  </si>
  <si>
    <t xml:space="preserve">Updated Base DNG Rates </t>
  </si>
  <si>
    <t>Base Rate</t>
  </si>
  <si>
    <t>Recalculation of Base Rates Using Docket 13-057-19 Test Period</t>
  </si>
  <si>
    <t>Original 13-057-19</t>
  </si>
  <si>
    <t>Base DNG Rate Calculation</t>
  </si>
  <si>
    <t>Total Volumetric</t>
  </si>
  <si>
    <t>Fixed Charges (BSF, Admin, etc.)</t>
  </si>
  <si>
    <t>Credit Amount</t>
  </si>
  <si>
    <t>NGV</t>
  </si>
  <si>
    <t>FT-1L</t>
  </si>
  <si>
    <t>FT-1</t>
  </si>
  <si>
    <t>TS</t>
  </si>
  <si>
    <t>IS</t>
  </si>
  <si>
    <t>FS</t>
  </si>
  <si>
    <t>GS</t>
  </si>
  <si>
    <t xml:space="preserve">% of Total Current Base DNG Rev. </t>
  </si>
  <si>
    <t xml:space="preserve">Base DNG Rev. Excl. 
MT, P&amp;G, FT-1L </t>
  </si>
  <si>
    <t>P&amp;G Rev.</t>
  </si>
  <si>
    <t>MT Rev.</t>
  </si>
  <si>
    <t>Step 2 
Base DNG Revenue 13-057-19</t>
  </si>
  <si>
    <t>Step 2 Increase
 13-057-19</t>
  </si>
  <si>
    <t xml:space="preserve">"Current" Base DNG Revenues 
(Pre-GRC) </t>
  </si>
  <si>
    <t>Class</t>
  </si>
  <si>
    <t xml:space="preserve">13-057-19 Revenue Allocation </t>
  </si>
  <si>
    <t>EFFECT ON TYPICAL GS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</si>
  <si>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</si>
  <si>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</si>
  <si>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</si>
  <si>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</si>
  <si>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</si>
  <si>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</si>
  <si>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</si>
  <si>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</si>
  <si>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>Rate</t>
  </si>
  <si>
    <t>Usage</t>
  </si>
  <si>
    <t xml:space="preserve">   Rate Effective</t>
  </si>
  <si>
    <t>Schedule</t>
  </si>
  <si>
    <t>Month</t>
  </si>
  <si>
    <t>In Dth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</si>
  <si>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</si>
  <si>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</si>
  <si>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</si>
  <si>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</si>
  <si>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</si>
  <si>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</si>
  <si>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</si>
  <si>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</si>
  <si>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</si>
  <si>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</si>
  <si>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</si>
  <si>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</si>
  <si>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</si>
  <si>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</si>
  <si>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</si>
  <si>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</si>
  <si>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</si>
  <si>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</si>
  <si>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</si>
  <si>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D</t>
  </si>
  <si>
    <t>Dominion Energy Utah</t>
  </si>
  <si>
    <t>Docket 17-057-26</t>
  </si>
  <si>
    <t xml:space="preserve">Tax Savings Allocation </t>
  </si>
  <si>
    <t>Allocation of Tax Savings</t>
  </si>
  <si>
    <t>Line</t>
  </si>
  <si>
    <t>Cost of Service Allocation</t>
  </si>
  <si>
    <t>Estimate</t>
  </si>
  <si>
    <t>Adjustment</t>
  </si>
  <si>
    <t>Amount</t>
  </si>
  <si>
    <t>January</t>
  </si>
  <si>
    <t>February</t>
  </si>
  <si>
    <t>March</t>
  </si>
  <si>
    <t>April</t>
  </si>
  <si>
    <t>Utah</t>
  </si>
  <si>
    <t>Wyoming</t>
  </si>
  <si>
    <t>Monthly Deferral</t>
  </si>
  <si>
    <t>Rate Surcredit 2</t>
  </si>
  <si>
    <t>Tax Surcredit 2 Test Period</t>
  </si>
  <si>
    <t>Balance</t>
  </si>
  <si>
    <t>Interest at 4.19%</t>
  </si>
  <si>
    <t>Tax Credit</t>
  </si>
  <si>
    <t>Entry</t>
  </si>
  <si>
    <t>Month End Balance</t>
  </si>
  <si>
    <t>January through May 2018</t>
  </si>
  <si>
    <t>Tax Reform Entries and Interest</t>
  </si>
  <si>
    <t>Beginning</t>
  </si>
  <si>
    <t>January - May 2018</t>
  </si>
  <si>
    <t>B + C + D</t>
  </si>
  <si>
    <t>Billed at Current Rate with Tax Reform Rate Surcredit 2 Applied</t>
  </si>
  <si>
    <t>(C) X Interest Rate</t>
  </si>
  <si>
    <t>Tax Reform Surcredit 2 Calculation</t>
  </si>
  <si>
    <t>Cumulative</t>
  </si>
  <si>
    <t>Filed</t>
  </si>
  <si>
    <t>Difference</t>
  </si>
  <si>
    <t>1/</t>
  </si>
  <si>
    <t>1/ The rate specified in section 8.07 was 4.19% in January through March, and 4.09% in April and May.</t>
  </si>
  <si>
    <t>Interest</t>
  </si>
  <si>
    <t>J</t>
  </si>
  <si>
    <t>K</t>
  </si>
  <si>
    <t>Previously</t>
  </si>
  <si>
    <t>Corrected DEU Exhibit 1.7</t>
  </si>
  <si>
    <t>Corrected DEU Exhibit 1.8</t>
  </si>
  <si>
    <t xml:space="preserve">Annual Demand Charges per Dth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</si>
</sst>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#,##0.00000_);\(#,##0.00000\)"/>
    <numFmt numFmtId="167" formatCode="0.0000000_)"/>
    <numFmt numFmtId="168" formatCode="#,##0.00000"/>
    <numFmt numFmtId="169" formatCode="&quot;$&quot;#,##0.00000_);\(&quot;$&quot;#,##0.00000\)"/>
    <numFmt numFmtId="170" formatCode="_(* #,##0.00000_);_(* \(#,##0.00000\);_(* &quot;-&quot;??_);_(@_)"/>
    <numFmt numFmtId="171" formatCode="&quot;$&quot;#,##0"/>
    <numFmt numFmtId="172" formatCode="0.0%"/>
    <numFmt numFmtId="173" formatCode="0.000%"/>
    <numFmt numFmtId="174" formatCode="#,##0.0"/>
    <numFmt numFmtId="175" formatCode="#,##0.0_);\(#,##0.0\)"/>
    <numFmt numFmtId="176" formatCode="0.00_);\(0.00\)"/>
    <numFmt numFmtId="177" formatCode="[$-409]d\-mmm\-yy;@"/>
    <numFmt numFmtId="178" formatCode="0.00000"/>
  </numFmts>
  <fonts count="26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LinePrinter"/>
    </font>
    <font>
      <b/>
      <sz val="10"/>
      <color indexed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theme="1"/>
      <name val="Arial"/>
      <family val="2"/>
    </font>
    <font>
      <b/>
      <u/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6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43" fontId="6" fillId="0" borderId="0" applyFont="0" applyFill="0" applyBorder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Protection="0"/>
    <xf numFmtId="43" fontId="6" fillId="0" borderId="0" applyFont="0" applyFill="0" applyBorder="0" applyProtection="0"/>
    <xf numFmtId="44" fontId="3" fillId="0" borderId="0" applyFont="0" applyFill="0" applyBorder="0" applyAlignment="0" applyProtection="0"/>
    <xf numFmtId="0" fontId="1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Protection="0"/>
    <xf numFmtId="0" fontId="12" fillId="0" borderId="0"/>
    <xf numFmtId="0" fontId="6" fillId="0" borderId="0"/>
    <xf numFmtId="164" fontId="5" fillId="0" borderId="0" applyNumberFormat="0" applyFont="0" applyFill="0" applyBorder="0" applyAlignment="0" applyProtection="0">
      <alignment horizontal="left"/>
    </xf>
    <xf numFmtId="164" fontId="4" fillId="0" borderId="1">
      <alignment horizontal="center"/>
    </xf>
    <xf numFmtId="164" fontId="5" fillId="2" borderId="0" applyNumberFormat="0" applyFont="0" applyBorder="0" applyAlignment="0" applyProtection="0"/>
    <xf numFmtId="0" fontId="18" fillId="0" borderId="0"/>
    <xf numFmtId="164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36">
    <xf numFmtId="164" fontId="0" fillId="0" borderId="0" xfId="0"/>
    <xf numFmtId="164" fontId="0" fillId="0" borderId="0" xfId="0" applyFill="1"/>
    <xf numFmtId="0" fontId="7" fillId="0" borderId="0" xfId="11" applyFont="1" applyFill="1" applyAlignment="1">
      <alignment horizontal="center"/>
    </xf>
    <xf numFmtId="0" fontId="6" fillId="0" borderId="0" xfId="11" applyFont="1" applyFill="1" applyAlignment="1"/>
    <xf numFmtId="3" fontId="6" fillId="0" borderId="0" xfId="11" applyNumberFormat="1" applyFont="1" applyFill="1" applyAlignment="1">
      <alignment horizontal="center"/>
    </xf>
    <xf numFmtId="0" fontId="6" fillId="0" borderId="0" xfId="11" applyFont="1" applyFill="1" applyBorder="1" applyAlignment="1"/>
    <xf numFmtId="0" fontId="7" fillId="0" borderId="0" xfId="11" applyFont="1" applyFill="1" applyBorder="1" applyAlignment="1">
      <alignment horizontal="center"/>
    </xf>
    <xf numFmtId="0" fontId="7" fillId="0" borderId="0" xfId="11" quotePrefix="1" applyFont="1" applyFill="1" applyBorder="1" applyAlignment="1" applyProtection="1">
      <alignment horizontal="left"/>
    </xf>
    <xf numFmtId="0" fontId="6" fillId="0" borderId="0" xfId="11" applyFont="1" applyFill="1" applyBorder="1" applyAlignment="1" applyProtection="1"/>
    <xf numFmtId="3" fontId="6" fillId="0" borderId="0" xfId="11" applyNumberFormat="1" applyFont="1" applyFill="1" applyBorder="1" applyAlignment="1" applyProtection="1">
      <alignment horizontal="center"/>
    </xf>
    <xf numFmtId="0" fontId="7" fillId="0" borderId="0" xfId="11" applyFont="1" applyFill="1" applyAlignment="1" applyProtection="1">
      <alignment horizontal="center"/>
    </xf>
    <xf numFmtId="0" fontId="7" fillId="0" borderId="0" xfId="11" applyFont="1" applyFill="1" applyAlignment="1" applyProtection="1"/>
    <xf numFmtId="0" fontId="7" fillId="0" borderId="1" xfId="11" applyFont="1" applyFill="1" applyBorder="1" applyAlignment="1"/>
    <xf numFmtId="0" fontId="7" fillId="0" borderId="1" xfId="11" applyFont="1" applyFill="1" applyBorder="1" applyAlignment="1" applyProtection="1"/>
    <xf numFmtId="3" fontId="7" fillId="0" borderId="1" xfId="11" applyNumberFormat="1" applyFont="1" applyFill="1" applyBorder="1" applyAlignment="1" applyProtection="1">
      <alignment horizontal="center"/>
    </xf>
    <xf numFmtId="3" fontId="7" fillId="0" borderId="0" xfId="11" applyNumberFormat="1" applyFont="1" applyFill="1" applyBorder="1" applyAlignment="1" applyProtection="1">
      <alignment horizontal="center"/>
    </xf>
    <xf numFmtId="0" fontId="7" fillId="0" borderId="1" xfId="11" applyFont="1" applyFill="1" applyBorder="1" applyAlignment="1" applyProtection="1">
      <alignment horizontal="center"/>
    </xf>
    <xf numFmtId="0" fontId="7" fillId="0" borderId="1" xfId="11" quotePrefix="1" applyFont="1" applyFill="1" applyBorder="1" applyAlignment="1" applyProtection="1">
      <alignment horizontal="center"/>
    </xf>
    <xf numFmtId="0" fontId="9" fillId="0" borderId="0" xfId="11" quotePrefix="1" applyFont="1" applyFill="1" applyBorder="1" applyAlignment="1" applyProtection="1">
      <alignment horizontal="left"/>
    </xf>
    <xf numFmtId="37" fontId="9" fillId="0" borderId="0" xfId="11" quotePrefix="1" applyNumberFormat="1" applyFont="1" applyFill="1" applyBorder="1" applyAlignment="1" applyProtection="1">
      <alignment horizontal="center"/>
    </xf>
    <xf numFmtId="37" fontId="9" fillId="0" borderId="0" xfId="11" applyNumberFormat="1" applyFont="1" applyFill="1" applyAlignment="1"/>
    <xf numFmtId="166" fontId="9" fillId="0" borderId="0" xfId="11" applyNumberFormat="1" applyFont="1" applyFill="1" applyAlignment="1"/>
    <xf numFmtId="37" fontId="9" fillId="0" borderId="0" xfId="11" applyNumberFormat="1" applyFont="1" applyFill="1" applyAlignment="1" applyProtection="1"/>
    <xf numFmtId="4" fontId="6" fillId="0" borderId="0" xfId="11" applyNumberFormat="1" applyFont="1" applyFill="1" applyBorder="1" applyAlignment="1" applyProtection="1"/>
    <xf numFmtId="167" fontId="6" fillId="0" borderId="0" xfId="11" applyNumberFormat="1" applyFont="1" applyFill="1" applyBorder="1" applyAlignment="1" applyProtection="1"/>
    <xf numFmtId="0" fontId="9" fillId="0" borderId="0" xfId="11" applyFont="1" applyFill="1" applyAlignment="1"/>
    <xf numFmtId="3" fontId="9" fillId="0" borderId="0" xfId="11" quotePrefix="1" applyNumberFormat="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/>
    <xf numFmtId="0" fontId="10" fillId="0" borderId="0" xfId="11" quotePrefix="1" applyFont="1" applyFill="1" applyBorder="1" applyAlignment="1" applyProtection="1">
      <alignment horizontal="left"/>
    </xf>
    <xf numFmtId="37" fontId="9" fillId="0" borderId="3" xfId="11" applyNumberFormat="1" applyFont="1" applyFill="1" applyBorder="1" applyAlignment="1"/>
    <xf numFmtId="166" fontId="9" fillId="0" borderId="3" xfId="11" applyNumberFormat="1" applyFont="1" applyFill="1" applyBorder="1" applyAlignment="1"/>
    <xf numFmtId="168" fontId="6" fillId="0" borderId="0" xfId="11" applyNumberFormat="1" applyFont="1" applyFill="1" applyBorder="1" applyAlignment="1" applyProtection="1"/>
    <xf numFmtId="0" fontId="6" fillId="0" borderId="0" xfId="11" quotePrefix="1" applyFont="1" applyFill="1" applyBorder="1" applyAlignment="1" applyProtection="1">
      <alignment horizontal="left"/>
    </xf>
    <xf numFmtId="3" fontId="6" fillId="0" borderId="0" xfId="11" quotePrefix="1" applyNumberFormat="1" applyFont="1" applyFill="1" applyBorder="1" applyAlignment="1" applyProtection="1">
      <alignment horizontal="center"/>
    </xf>
    <xf numFmtId="37" fontId="6" fillId="0" borderId="0" xfId="11" applyNumberFormat="1" applyFont="1" applyFill="1" applyAlignment="1"/>
    <xf numFmtId="169" fontId="6" fillId="0" borderId="0" xfId="11" applyNumberFormat="1" applyFont="1" applyFill="1" applyAlignment="1"/>
    <xf numFmtId="37" fontId="6" fillId="0" borderId="0" xfId="11" applyNumberFormat="1" applyFont="1" applyFill="1" applyAlignment="1" applyProtection="1"/>
    <xf numFmtId="0" fontId="6" fillId="0" borderId="1" xfId="11" applyFont="1" applyFill="1" applyBorder="1" applyAlignment="1" applyProtection="1"/>
    <xf numFmtId="3" fontId="6" fillId="0" borderId="1" xfId="11" applyNumberFormat="1" applyFont="1" applyFill="1" applyBorder="1" applyAlignment="1" applyProtection="1">
      <alignment horizontal="center"/>
    </xf>
    <xf numFmtId="37" fontId="6" fillId="0" borderId="1" xfId="11" applyNumberFormat="1" applyFont="1" applyFill="1" applyBorder="1" applyAlignment="1" applyProtection="1"/>
    <xf numFmtId="37" fontId="6" fillId="0" borderId="0" xfId="11" applyNumberFormat="1" applyFont="1" applyFill="1" applyBorder="1" applyAlignment="1" applyProtection="1"/>
    <xf numFmtId="0" fontId="9" fillId="0" borderId="0" xfId="11" applyFont="1" applyFill="1" applyBorder="1" applyAlignment="1" applyProtection="1">
      <alignment horizontal="left"/>
    </xf>
    <xf numFmtId="5" fontId="9" fillId="0" borderId="1" xfId="11" applyNumberFormat="1" applyFont="1" applyFill="1" applyBorder="1" applyAlignment="1" applyProtection="1"/>
    <xf numFmtId="5" fontId="6" fillId="0" borderId="1" xfId="11" applyNumberFormat="1" applyFont="1" applyFill="1" applyBorder="1" applyAlignment="1" applyProtection="1"/>
    <xf numFmtId="5" fontId="9" fillId="0" borderId="0" xfId="11" applyNumberFormat="1" applyFont="1" applyFill="1" applyBorder="1" applyAlignment="1" applyProtection="1"/>
    <xf numFmtId="5" fontId="6" fillId="0" borderId="0" xfId="11" applyNumberFormat="1" applyFont="1" applyFill="1" applyBorder="1" applyAlignment="1" applyProtection="1"/>
    <xf numFmtId="169" fontId="9" fillId="0" borderId="0" xfId="11" applyNumberFormat="1" applyFont="1" applyFill="1" applyAlignment="1"/>
    <xf numFmtId="37" fontId="9" fillId="0" borderId="2" xfId="11" applyNumberFormat="1" applyFont="1" applyFill="1" applyBorder="1" applyAlignment="1"/>
    <xf numFmtId="169" fontId="9" fillId="0" borderId="2" xfId="11" applyNumberFormat="1" applyFont="1" applyFill="1" applyBorder="1" applyAlignment="1"/>
    <xf numFmtId="37" fontId="9" fillId="0" borderId="0" xfId="11" applyNumberFormat="1" applyFont="1" applyFill="1" applyBorder="1" applyAlignment="1"/>
    <xf numFmtId="169" fontId="9" fillId="0" borderId="0" xfId="11" applyNumberFormat="1" applyFont="1" applyFill="1" applyBorder="1" applyAlignment="1"/>
    <xf numFmtId="37" fontId="9" fillId="0" borderId="0" xfId="11" applyNumberFormat="1" applyFont="1" applyFill="1" applyAlignment="1">
      <alignment horizontal="center"/>
    </xf>
    <xf numFmtId="37" fontId="9" fillId="0" borderId="0" xfId="11" applyNumberFormat="1" applyFont="1" applyFill="1" applyBorder="1" applyAlignment="1">
      <alignment horizontal="center"/>
    </xf>
    <xf numFmtId="0" fontId="11" fillId="0" borderId="1" xfId="11" applyFont="1" applyFill="1" applyBorder="1" applyAlignment="1" applyProtection="1"/>
    <xf numFmtId="0" fontId="6" fillId="0" borderId="1" xfId="11" quotePrefix="1" applyFont="1" applyFill="1" applyBorder="1" applyAlignment="1" applyProtection="1">
      <alignment horizontal="left"/>
    </xf>
    <xf numFmtId="3" fontId="6" fillId="0" borderId="1" xfId="11" quotePrefix="1" applyNumberFormat="1" applyFont="1" applyFill="1" applyBorder="1" applyAlignment="1" applyProtection="1">
      <alignment horizontal="center"/>
    </xf>
    <xf numFmtId="37" fontId="6" fillId="0" borderId="1" xfId="11" applyNumberFormat="1" applyFont="1" applyFill="1" applyBorder="1" applyAlignment="1"/>
    <xf numFmtId="169" fontId="6" fillId="0" borderId="1" xfId="11" applyNumberFormat="1" applyFont="1" applyFill="1" applyBorder="1" applyAlignment="1"/>
    <xf numFmtId="0" fontId="11" fillId="0" borderId="0" xfId="11" applyFont="1" applyFill="1" applyBorder="1" applyAlignment="1" applyProtection="1"/>
    <xf numFmtId="37" fontId="6" fillId="0" borderId="0" xfId="11" applyNumberFormat="1" applyFont="1" applyFill="1" applyBorder="1" applyAlignment="1"/>
    <xf numFmtId="169" fontId="6" fillId="0" borderId="0" xfId="11" applyNumberFormat="1" applyFont="1" applyFill="1" applyBorder="1" applyAlignment="1"/>
    <xf numFmtId="3" fontId="11" fillId="0" borderId="0" xfId="11" applyNumberFormat="1" applyFont="1" applyFill="1" applyBorder="1" applyAlignment="1" applyProtection="1">
      <alignment horizontal="center"/>
    </xf>
    <xf numFmtId="166" fontId="9" fillId="0" borderId="0" xfId="11" applyNumberFormat="1" applyFont="1" applyFill="1" applyBorder="1" applyAlignment="1"/>
    <xf numFmtId="0" fontId="6" fillId="0" borderId="0" xfId="11" applyFont="1" applyFill="1" applyBorder="1" applyAlignment="1">
      <alignment horizontal="left"/>
    </xf>
    <xf numFmtId="37" fontId="9" fillId="0" borderId="4" xfId="11" applyNumberFormat="1" applyFont="1" applyFill="1" applyBorder="1" applyAlignment="1"/>
    <xf numFmtId="7" fontId="6" fillId="0" borderId="0" xfId="11" applyNumberFormat="1" applyFont="1" applyFill="1" applyBorder="1" applyAlignment="1" applyProtection="1"/>
    <xf numFmtId="0" fontId="9" fillId="0" borderId="1" xfId="11" applyFont="1" applyFill="1" applyBorder="1" applyAlignment="1" applyProtection="1"/>
    <xf numFmtId="3" fontId="11" fillId="0" borderId="1" xfId="11" applyNumberFormat="1" applyFont="1" applyFill="1" applyBorder="1" applyAlignment="1" applyProtection="1">
      <alignment horizontal="center"/>
    </xf>
    <xf numFmtId="37" fontId="9" fillId="0" borderId="1" xfId="11" applyNumberFormat="1" applyFont="1" applyFill="1" applyBorder="1" applyAlignment="1"/>
    <xf numFmtId="7" fontId="6" fillId="0" borderId="1" xfId="11" applyNumberFormat="1" applyFont="1" applyFill="1" applyBorder="1" applyAlignment="1" applyProtection="1"/>
    <xf numFmtId="169" fontId="9" fillId="0" borderId="0" xfId="11" applyNumberFormat="1" applyFont="1" applyFill="1" applyBorder="1" applyAlignment="1">
      <alignment horizontal="center"/>
    </xf>
    <xf numFmtId="165" fontId="0" fillId="0" borderId="0" xfId="7" applyNumberFormat="1" applyFont="1" applyFill="1"/>
    <xf numFmtId="37" fontId="9" fillId="0" borderId="0" xfId="11" applyNumberFormat="1" applyFont="1" applyFill="1" applyBorder="1" applyAlignment="1">
      <alignment horizontal="right"/>
    </xf>
    <xf numFmtId="37" fontId="9" fillId="0" borderId="2" xfId="11" applyNumberFormat="1" applyFont="1" applyFill="1" applyBorder="1" applyAlignment="1">
      <alignment horizontal="right"/>
    </xf>
    <xf numFmtId="3" fontId="9" fillId="0" borderId="5" xfId="11" quotePrefix="1" applyNumberFormat="1" applyFont="1" applyFill="1" applyBorder="1" applyAlignment="1" applyProtection="1">
      <alignment horizontal="right"/>
    </xf>
    <xf numFmtId="3" fontId="7" fillId="0" borderId="0" xfId="11" applyNumberFormat="1" applyFont="1" applyFill="1" applyAlignment="1">
      <alignment horizontal="center"/>
    </xf>
    <xf numFmtId="0" fontId="7" fillId="0" borderId="0" xfId="11" applyFont="1" applyFill="1" applyAlignment="1"/>
    <xf numFmtId="164" fontId="15" fillId="0" borderId="0" xfId="0" applyFont="1" applyFill="1"/>
    <xf numFmtId="5" fontId="7" fillId="0" borderId="0" xfId="11" applyNumberFormat="1" applyFont="1" applyFill="1" applyBorder="1" applyAlignment="1"/>
    <xf numFmtId="5" fontId="7" fillId="0" borderId="3" xfId="11" applyNumberFormat="1" applyFont="1" applyFill="1" applyBorder="1" applyAlignment="1"/>
    <xf numFmtId="5" fontId="7" fillId="0" borderId="2" xfId="11" applyNumberFormat="1" applyFont="1" applyFill="1" applyBorder="1" applyAlignment="1"/>
    <xf numFmtId="3" fontId="7" fillId="0" borderId="0" xfId="11" applyNumberFormat="1" applyFont="1" applyFill="1" applyAlignment="1"/>
    <xf numFmtId="164" fontId="0" fillId="0" borderId="0" xfId="0" applyBorder="1"/>
    <xf numFmtId="164" fontId="0" fillId="0" borderId="1" xfId="0" applyBorder="1"/>
    <xf numFmtId="0" fontId="16" fillId="0" borderId="0" xfId="26" applyFont="1"/>
    <xf numFmtId="0" fontId="16" fillId="0" borderId="0" xfId="26" applyFont="1" applyBorder="1"/>
    <xf numFmtId="171" fontId="16" fillId="0" borderId="0" xfId="26" applyNumberFormat="1" applyFont="1" applyBorder="1"/>
    <xf numFmtId="171" fontId="16" fillId="0" borderId="0" xfId="26" applyNumberFormat="1" applyFont="1"/>
    <xf numFmtId="10" fontId="16" fillId="0" borderId="0" xfId="12" applyNumberFormat="1" applyFont="1" applyBorder="1"/>
    <xf numFmtId="172" fontId="16" fillId="0" borderId="12" xfId="12" applyNumberFormat="1" applyFont="1" applyBorder="1"/>
    <xf numFmtId="171" fontId="16" fillId="0" borderId="8" xfId="26" applyNumberFormat="1" applyFont="1" applyBorder="1"/>
    <xf numFmtId="171" fontId="16" fillId="0" borderId="11" xfId="26" applyNumberFormat="1" applyFont="1" applyBorder="1"/>
    <xf numFmtId="171" fontId="16" fillId="0" borderId="13" xfId="26" applyNumberFormat="1" applyFont="1" applyBorder="1"/>
    <xf numFmtId="171" fontId="16" fillId="0" borderId="14" xfId="26" applyNumberFormat="1" applyFont="1" applyBorder="1"/>
    <xf numFmtId="0" fontId="16" fillId="0" borderId="10" xfId="26" applyFont="1" applyBorder="1"/>
    <xf numFmtId="173" fontId="16" fillId="0" borderId="0" xfId="12" applyNumberFormat="1" applyFont="1" applyBorder="1"/>
    <xf numFmtId="173" fontId="16" fillId="0" borderId="17" xfId="12" applyNumberFormat="1" applyFont="1" applyBorder="1"/>
    <xf numFmtId="171" fontId="16" fillId="0" borderId="15" xfId="26" applyNumberFormat="1" applyFont="1" applyBorder="1"/>
    <xf numFmtId="171" fontId="16" fillId="0" borderId="16" xfId="26" applyNumberFormat="1" applyFont="1" applyBorder="1"/>
    <xf numFmtId="171" fontId="16" fillId="0" borderId="18" xfId="26" applyNumberFormat="1" applyFont="1" applyFill="1" applyBorder="1"/>
    <xf numFmtId="171" fontId="16" fillId="0" borderId="19" xfId="26" applyNumberFormat="1" applyFont="1" applyFill="1" applyBorder="1"/>
    <xf numFmtId="0" fontId="16" fillId="0" borderId="20" xfId="26" applyFont="1" applyFill="1" applyBorder="1"/>
    <xf numFmtId="173" fontId="16" fillId="0" borderId="19" xfId="12" applyNumberFormat="1" applyFont="1" applyBorder="1"/>
    <xf numFmtId="171" fontId="16" fillId="0" borderId="7" xfId="26" applyNumberFormat="1" applyFont="1" applyBorder="1"/>
    <xf numFmtId="171" fontId="16" fillId="0" borderId="18" xfId="26" applyNumberFormat="1" applyFont="1" applyBorder="1"/>
    <xf numFmtId="171" fontId="16" fillId="0" borderId="19" xfId="26" applyNumberFormat="1" applyFont="1" applyBorder="1"/>
    <xf numFmtId="0" fontId="16" fillId="0" borderId="20" xfId="26" applyFont="1" applyBorder="1"/>
    <xf numFmtId="0" fontId="16" fillId="0" borderId="21" xfId="26" applyFont="1" applyBorder="1" applyAlignment="1">
      <alignment horizontal="center" wrapText="1"/>
    </xf>
    <xf numFmtId="0" fontId="16" fillId="0" borderId="22" xfId="26" applyFont="1" applyBorder="1" applyAlignment="1">
      <alignment horizontal="center" wrapText="1"/>
    </xf>
    <xf numFmtId="0" fontId="16" fillId="0" borderId="23" xfId="26" applyFont="1" applyBorder="1" applyAlignment="1">
      <alignment horizontal="center" wrapText="1"/>
    </xf>
    <xf numFmtId="0" fontId="16" fillId="0" borderId="0" xfId="26" applyFont="1" applyBorder="1" applyAlignment="1">
      <alignment horizontal="center" wrapText="1"/>
    </xf>
    <xf numFmtId="0" fontId="16" fillId="0" borderId="22" xfId="26" applyFont="1" applyBorder="1" applyAlignment="1">
      <alignment horizontal="center"/>
    </xf>
    <xf numFmtId="0" fontId="16" fillId="0" borderId="24" xfId="26" applyFont="1" applyBorder="1"/>
    <xf numFmtId="0" fontId="17" fillId="0" borderId="0" xfId="26" applyFont="1" applyBorder="1" applyAlignment="1">
      <alignment horizontal="center"/>
    </xf>
    <xf numFmtId="0" fontId="16" fillId="0" borderId="26" xfId="26" applyFont="1" applyBorder="1"/>
    <xf numFmtId="0" fontId="6" fillId="0" borderId="0" xfId="131" applyFont="1" applyFill="1" applyProtection="1"/>
    <xf numFmtId="0" fontId="7" fillId="0" borderId="0" xfId="131" applyFont="1" applyFill="1" applyAlignment="1" applyProtection="1">
      <alignment horizontal="center"/>
    </xf>
    <xf numFmtId="164" fontId="5" fillId="0" borderId="0" xfId="132"/>
    <xf numFmtId="0" fontId="6" fillId="0" borderId="0" xfId="131" applyFont="1" applyFill="1" applyAlignment="1" applyProtection="1">
      <alignment horizontal="center"/>
    </xf>
    <xf numFmtId="0" fontId="6" fillId="0" borderId="0" xfId="131" quotePrefix="1" applyFont="1" applyFill="1" applyAlignment="1" applyProtection="1">
      <alignment horizontal="center"/>
    </xf>
    <xf numFmtId="0" fontId="6" fillId="0" borderId="0" xfId="131" quotePrefix="1" applyFont="1" applyFill="1" applyAlignment="1" applyProtection="1">
      <alignment horizontal="right"/>
    </xf>
    <xf numFmtId="0" fontId="7" fillId="0" borderId="0" xfId="131" applyFont="1" applyFill="1" applyProtection="1"/>
    <xf numFmtId="0" fontId="6" fillId="0" borderId="0" xfId="131" applyFont="1" applyFill="1" applyAlignment="1" applyProtection="1">
      <alignment vertical="center"/>
    </xf>
    <xf numFmtId="0" fontId="7" fillId="0" borderId="0" xfId="131" applyFont="1" applyFill="1" applyAlignment="1" applyProtection="1">
      <alignment horizontal="center" vertical="center"/>
    </xf>
    <xf numFmtId="0" fontId="7" fillId="0" borderId="0" xfId="131" quotePrefix="1" applyFont="1" applyFill="1" applyAlignment="1" applyProtection="1">
      <alignment horizontal="right" vertical="center"/>
    </xf>
    <xf numFmtId="0" fontId="7" fillId="0" borderId="0" xfId="131" applyFont="1" applyFill="1" applyAlignment="1" applyProtection="1">
      <alignment vertical="center"/>
    </xf>
    <xf numFmtId="0" fontId="6" fillId="0" borderId="0" xfId="131" applyFont="1" applyFill="1" applyAlignment="1" applyProtection="1">
      <alignment vertical="top"/>
    </xf>
    <xf numFmtId="0" fontId="7" fillId="0" borderId="1" xfId="131" applyFont="1" applyFill="1" applyBorder="1" applyAlignment="1" applyProtection="1">
      <alignment horizontal="center" vertical="top"/>
    </xf>
    <xf numFmtId="0" fontId="7" fillId="0" borderId="1" xfId="131" quotePrefix="1" applyFont="1" applyFill="1" applyBorder="1" applyAlignment="1" applyProtection="1">
      <alignment horizontal="right" vertical="top"/>
    </xf>
    <xf numFmtId="0" fontId="7" fillId="0" borderId="1" xfId="131" applyFont="1" applyFill="1" applyBorder="1" applyAlignment="1" applyProtection="1">
      <alignment horizontal="right" vertical="top"/>
    </xf>
    <xf numFmtId="174" fontId="9" fillId="0" borderId="0" xfId="8" applyNumberFormat="1" applyFont="1" applyAlignment="1" applyProtection="1">
      <alignment horizontal="right"/>
    </xf>
    <xf numFmtId="7" fontId="6" fillId="0" borderId="0" xfId="131" applyNumberFormat="1" applyFont="1" applyFill="1" applyAlignment="1" applyProtection="1">
      <alignment horizontal="right"/>
    </xf>
    <xf numFmtId="39" fontId="6" fillId="0" borderId="0" xfId="131" applyNumberFormat="1" applyFont="1" applyFill="1" applyAlignment="1" applyProtection="1">
      <alignment horizontal="right"/>
    </xf>
    <xf numFmtId="175" fontId="6" fillId="0" borderId="6" xfId="131" applyNumberFormat="1" applyFont="1" applyFill="1" applyBorder="1" applyAlignment="1" applyProtection="1">
      <alignment horizontal="center"/>
    </xf>
    <xf numFmtId="7" fontId="6" fillId="0" borderId="6" xfId="131" applyNumberFormat="1" applyFont="1" applyFill="1" applyBorder="1" applyAlignment="1" applyProtection="1">
      <alignment horizontal="center"/>
    </xf>
    <xf numFmtId="39" fontId="6" fillId="0" borderId="6" xfId="131" applyNumberFormat="1" applyFont="1" applyFill="1" applyBorder="1" applyAlignment="1" applyProtection="1">
      <alignment horizontal="center"/>
    </xf>
    <xf numFmtId="39" fontId="6" fillId="0" borderId="0" xfId="131" applyNumberFormat="1" applyFont="1" applyFill="1" applyBorder="1" applyAlignment="1" applyProtection="1">
      <alignment horizontal="center"/>
    </xf>
    <xf numFmtId="175" fontId="6" fillId="0" borderId="0" xfId="131" applyNumberFormat="1" applyFont="1" applyFill="1" applyAlignment="1" applyProtection="1">
      <alignment horizontal="center"/>
    </xf>
    <xf numFmtId="7" fontId="6" fillId="0" borderId="0" xfId="131" applyNumberFormat="1" applyFont="1" applyFill="1" applyAlignment="1" applyProtection="1">
      <alignment horizontal="center"/>
    </xf>
    <xf numFmtId="175" fontId="6" fillId="0" borderId="0" xfId="131" applyNumberFormat="1" applyFont="1" applyFill="1" applyAlignment="1">
      <alignment horizontal="center"/>
    </xf>
    <xf numFmtId="175" fontId="6" fillId="0" borderId="0" xfId="131" applyNumberFormat="1" applyFont="1" applyFill="1" applyAlignment="1" applyProtection="1">
      <alignment horizontal="right"/>
    </xf>
    <xf numFmtId="7" fontId="6" fillId="0" borderId="0" xfId="131" applyNumberFormat="1" applyFont="1" applyFill="1" applyProtection="1"/>
    <xf numFmtId="0" fontId="6" fillId="0" borderId="0" xfId="131" applyFont="1" applyFill="1" applyAlignment="1" applyProtection="1">
      <alignment horizontal="right"/>
    </xf>
    <xf numFmtId="176" fontId="6" fillId="0" borderId="0" xfId="12" applyNumberFormat="1" applyFont="1" applyFill="1" applyAlignment="1" applyProtection="1">
      <alignment horizontal="right"/>
    </xf>
    <xf numFmtId="0" fontId="6" fillId="0" borderId="0" xfId="131" quotePrefix="1" applyFont="1" applyFill="1" applyAlignment="1" applyProtection="1">
      <alignment horizontal="left"/>
    </xf>
    <xf numFmtId="43" fontId="0" fillId="0" borderId="0" xfId="133" applyFont="1"/>
    <xf numFmtId="177" fontId="6" fillId="0" borderId="0" xfId="8" applyNumberFormat="1" applyBorder="1"/>
    <xf numFmtId="0" fontId="6" fillId="0" borderId="0" xfId="8" applyBorder="1"/>
    <xf numFmtId="0" fontId="6" fillId="0" borderId="0" xfId="8" applyFont="1" applyAlignment="1">
      <alignment horizontal="center"/>
    </xf>
    <xf numFmtId="0" fontId="6" fillId="0" borderId="1" xfId="8" applyFont="1" applyBorder="1"/>
    <xf numFmtId="0" fontId="6" fillId="0" borderId="1" xfId="8" quotePrefix="1" applyFont="1" applyBorder="1" applyAlignment="1">
      <alignment horizontal="center"/>
    </xf>
    <xf numFmtId="0" fontId="6" fillId="0" borderId="0" xfId="8" applyFont="1" applyBorder="1"/>
    <xf numFmtId="2" fontId="6" fillId="0" borderId="0" xfId="8" applyNumberFormat="1" applyBorder="1"/>
    <xf numFmtId="178" fontId="6" fillId="0" borderId="0" xfId="8" applyNumberFormat="1" applyBorder="1"/>
    <xf numFmtId="0" fontId="6" fillId="0" borderId="0" xfId="8" quotePrefix="1" applyFont="1" applyBorder="1" applyAlignment="1">
      <alignment horizontal="center"/>
    </xf>
    <xf numFmtId="14" fontId="19" fillId="0" borderId="0" xfId="131" quotePrefix="1" applyNumberFormat="1" applyFont="1" applyFill="1" applyBorder="1" applyAlignment="1" applyProtection="1">
      <alignment horizontal="center" vertical="top"/>
    </xf>
    <xf numFmtId="178" fontId="6" fillId="0" borderId="0" xfId="8" applyNumberFormat="1" applyFont="1" applyBorder="1"/>
    <xf numFmtId="170" fontId="5" fillId="0" borderId="0" xfId="134" applyNumberFormat="1" applyFont="1"/>
    <xf numFmtId="165" fontId="0" fillId="0" borderId="0" xfId="7" applyNumberFormat="1" applyFont="1"/>
    <xf numFmtId="164" fontId="4" fillId="0" borderId="0" xfId="0" applyFont="1" applyBorder="1" applyAlignment="1"/>
    <xf numFmtId="0" fontId="17" fillId="0" borderId="0" xfId="26" applyFont="1" applyAlignment="1">
      <alignment horizontal="center"/>
    </xf>
    <xf numFmtId="0" fontId="16" fillId="0" borderId="0" xfId="26" applyFont="1" applyAlignment="1">
      <alignment textRotation="180"/>
    </xf>
    <xf numFmtId="0" fontId="16" fillId="0" borderId="0" xfId="26" applyFont="1" applyAlignment="1">
      <alignment horizontal="right"/>
    </xf>
    <xf numFmtId="0" fontId="16" fillId="0" borderId="0" xfId="26" applyFont="1" applyAlignment="1">
      <alignment horizontal="center"/>
    </xf>
    <xf numFmtId="0" fontId="20" fillId="0" borderId="0" xfId="26" applyFont="1" applyAlignment="1">
      <alignment horizontal="right"/>
    </xf>
    <xf numFmtId="0" fontId="16" fillId="0" borderId="20" xfId="26" applyFont="1" applyBorder="1" applyAlignment="1">
      <alignment horizontal="center"/>
    </xf>
    <xf numFmtId="0" fontId="16" fillId="0" borderId="20" xfId="26" applyFont="1" applyFill="1" applyBorder="1" applyAlignment="1">
      <alignment horizontal="center"/>
    </xf>
    <xf numFmtId="0" fontId="16" fillId="0" borderId="10" xfId="26" applyFont="1" applyBorder="1" applyAlignment="1">
      <alignment horizontal="center"/>
    </xf>
    <xf numFmtId="43" fontId="0" fillId="0" borderId="0" xfId="7" applyFont="1"/>
    <xf numFmtId="164" fontId="0" fillId="0" borderId="0" xfId="0" applyAlignment="1">
      <alignment horizontal="center"/>
    </xf>
    <xf numFmtId="43" fontId="0" fillId="0" borderId="0" xfId="0" applyNumberFormat="1"/>
    <xf numFmtId="43" fontId="0" fillId="0" borderId="2" xfId="0" applyNumberFormat="1" applyBorder="1"/>
    <xf numFmtId="165" fontId="0" fillId="0" borderId="0" xfId="7" applyNumberFormat="1" applyFont="1" applyAlignment="1">
      <alignment horizontal="center"/>
    </xf>
    <xf numFmtId="164" fontId="5" fillId="0" borderId="0" xfId="0" applyFont="1"/>
    <xf numFmtId="164" fontId="23" fillId="0" borderId="0" xfId="0" applyFont="1"/>
    <xf numFmtId="164" fontId="0" fillId="0" borderId="0" xfId="0" applyFont="1" applyAlignment="1">
      <alignment horizontal="center"/>
    </xf>
    <xf numFmtId="43" fontId="0" fillId="3" borderId="0" xfId="7" applyFont="1" applyFill="1"/>
    <xf numFmtId="43" fontId="0" fillId="3" borderId="2" xfId="0" applyNumberFormat="1" applyFill="1" applyBorder="1"/>
    <xf numFmtId="164" fontId="0" fillId="0" borderId="0" xfId="0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0" fillId="0" borderId="0" xfId="7" applyNumberFormat="1" applyFont="1" applyBorder="1"/>
    <xf numFmtId="43" fontId="0" fillId="0" borderId="0" xfId="7" applyFont="1" applyBorder="1"/>
    <xf numFmtId="3" fontId="7" fillId="0" borderId="2" xfId="11" applyNumberFormat="1" applyFont="1" applyFill="1" applyBorder="1" applyAlignment="1">
      <alignment horizontal="center"/>
    </xf>
    <xf numFmtId="164" fontId="0" fillId="0" borderId="2" xfId="0" applyBorder="1"/>
    <xf numFmtId="164" fontId="4" fillId="0" borderId="2" xfId="0" applyFont="1" applyBorder="1" applyAlignment="1">
      <alignment horizontal="center"/>
    </xf>
    <xf numFmtId="3" fontId="9" fillId="0" borderId="0" xfId="11" applyNumberFormat="1" applyFont="1" applyFill="1" applyAlignment="1"/>
    <xf numFmtId="165" fontId="0" fillId="0" borderId="2" xfId="7" applyNumberFormat="1" applyFont="1" applyBorder="1"/>
    <xf numFmtId="165" fontId="24" fillId="0" borderId="0" xfId="7" applyNumberFormat="1" applyFont="1" applyBorder="1"/>
    <xf numFmtId="43" fontId="0" fillId="0" borderId="0" xfId="0" applyNumberFormat="1" applyBorder="1"/>
    <xf numFmtId="164" fontId="24" fillId="0" borderId="0" xfId="0" applyFont="1" applyAlignment="1">
      <alignment horizontal="center"/>
    </xf>
    <xf numFmtId="164" fontId="0" fillId="0" borderId="4" xfId="0" applyBorder="1" applyAlignment="1">
      <alignment horizontal="center"/>
    </xf>
    <xf numFmtId="164" fontId="23" fillId="0" borderId="0" xfId="0" applyFont="1" applyBorder="1"/>
    <xf numFmtId="164" fontId="0" fillId="0" borderId="4" xfId="0" applyBorder="1" applyAlignment="1"/>
    <xf numFmtId="5" fontId="7" fillId="0" borderId="0" xfId="11" applyNumberFormat="1" applyFont="1" applyFill="1" applyAlignment="1"/>
    <xf numFmtId="0" fontId="17" fillId="0" borderId="0" xfId="26" applyFont="1" applyBorder="1" applyAlignment="1"/>
    <xf numFmtId="0" fontId="16" fillId="0" borderId="17" xfId="26" applyFont="1" applyBorder="1" applyAlignment="1">
      <alignment horizontal="center" wrapText="1"/>
    </xf>
    <xf numFmtId="0" fontId="16" fillId="0" borderId="27" xfId="26" applyFont="1" applyBorder="1" applyAlignment="1">
      <alignment horizontal="center" wrapText="1"/>
    </xf>
    <xf numFmtId="5" fontId="16" fillId="0" borderId="28" xfId="26" applyNumberFormat="1" applyFont="1" applyBorder="1"/>
    <xf numFmtId="5" fontId="16" fillId="0" borderId="27" xfId="26" applyNumberFormat="1" applyFont="1" applyBorder="1"/>
    <xf numFmtId="43" fontId="16" fillId="0" borderId="29" xfId="26" applyNumberFormat="1" applyFont="1" applyBorder="1"/>
    <xf numFmtId="10" fontId="0" fillId="0" borderId="0" xfId="135" applyNumberFormat="1" applyFont="1" applyBorder="1"/>
    <xf numFmtId="9" fontId="6" fillId="0" borderId="0" xfId="135" applyFont="1" applyFill="1" applyBorder="1" applyAlignment="1" applyProtection="1"/>
    <xf numFmtId="165" fontId="4" fillId="0" borderId="0" xfId="7" applyNumberFormat="1" applyFont="1"/>
    <xf numFmtId="0" fontId="8" fillId="0" borderId="0" xfId="11" applyFont="1" applyFill="1" applyAlignment="1"/>
    <xf numFmtId="164" fontId="0" fillId="0" borderId="0" xfId="0" applyAlignment="1">
      <alignment horizontal="right"/>
    </xf>
    <xf numFmtId="0" fontId="21" fillId="0" borderId="0" xfId="26" applyFont="1" applyAlignment="1"/>
    <xf numFmtId="172" fontId="0" fillId="0" borderId="0" xfId="135" applyNumberFormat="1" applyFont="1"/>
    <xf numFmtId="164" fontId="5" fillId="0" borderId="0" xfId="0" applyFont="1" applyAlignment="1">
      <alignment horizontal="center"/>
    </xf>
    <xf numFmtId="1" fontId="0" fillId="0" borderId="0" xfId="7" applyNumberFormat="1" applyFont="1" applyAlignment="1">
      <alignment horizontal="center"/>
    </xf>
    <xf numFmtId="164" fontId="5" fillId="0" borderId="0" xfId="0" applyFont="1" applyAlignment="1">
      <alignment horizontal="right"/>
    </xf>
    <xf numFmtId="170" fontId="0" fillId="0" borderId="0" xfId="7" applyNumberFormat="1" applyFont="1"/>
    <xf numFmtId="165" fontId="9" fillId="0" borderId="0" xfId="7" applyNumberFormat="1" applyFont="1" applyFill="1" applyBorder="1" applyAlignment="1"/>
    <xf numFmtId="165" fontId="0" fillId="0" borderId="2" xfId="7" applyNumberFormat="1" applyFont="1" applyFill="1" applyBorder="1"/>
    <xf numFmtId="164" fontId="0" fillId="0" borderId="0" xfId="0" applyAlignment="1">
      <alignment horizontal="center"/>
    </xf>
    <xf numFmtId="165" fontId="0" fillId="0" borderId="2" xfId="0" applyNumberFormat="1" applyBorder="1"/>
    <xf numFmtId="164" fontId="4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0" fontId="17" fillId="0" borderId="9" xfId="26" applyFont="1" applyBorder="1" applyAlignment="1">
      <alignment horizontal="center"/>
    </xf>
    <xf numFmtId="0" fontId="17" fillId="0" borderId="5" xfId="26" applyFont="1" applyBorder="1" applyAlignment="1">
      <alignment horizontal="center"/>
    </xf>
    <xf numFmtId="0" fontId="17" fillId="0" borderId="25" xfId="26" applyFont="1" applyBorder="1" applyAlignment="1">
      <alignment horizontal="center"/>
    </xf>
    <xf numFmtId="0" fontId="21" fillId="0" borderId="0" xfId="26" applyFont="1" applyAlignment="1">
      <alignment horizontal="center"/>
    </xf>
    <xf numFmtId="3" fontId="7" fillId="0" borderId="0" xfId="11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0" fontId="8" fillId="0" borderId="0" xfId="11" applyFont="1" applyFill="1" applyAlignment="1">
      <alignment horizontal="center"/>
    </xf>
    <xf numFmtId="0" fontId="7" fillId="0" borderId="0" xfId="131" quotePrefix="1" applyFont="1" applyFill="1" applyAlignment="1" applyProtection="1">
      <alignment horizontal="center"/>
    </xf>
    <xf numFmtId="0" fontId="7" fillId="0" borderId="0" xfId="131" applyFont="1" applyFill="1" applyAlignment="1" applyProtection="1">
      <alignment horizontal="center"/>
    </xf>
    <xf numFmtId="0" fontId="7" fillId="0" borderId="0" xfId="131" quotePrefix="1" applyFont="1" applyFill="1" applyAlignment="1" applyProtection="1">
      <alignment horizontal="center" wrapText="1"/>
    </xf>
    <xf numFmtId="0" fontId="7" fillId="0" borderId="1" xfId="131" quotePrefix="1" applyFont="1" applyFill="1" applyBorder="1" applyAlignment="1" applyProtection="1">
      <alignment horizontal="center" wrapText="1"/>
    </xf>
    <xf numFmtId="0" fontId="7" fillId="0" borderId="0" xfId="131" quotePrefix="1" applyFont="1" applyFill="1" applyAlignment="1" applyProtection="1">
      <alignment horizontal="center" vertical="center"/>
    </xf>
    <xf numFmtId="0" fontId="7" fillId="0" borderId="0" xfId="131" applyFont="1" applyFill="1" applyAlignment="1" applyProtection="1">
      <alignment horizontal="center" vertical="center"/>
    </xf>
    <xf numFmtId="14" fontId="7" fillId="0" borderId="1" xfId="131" quotePrefix="1" applyNumberFormat="1" applyFont="1" applyFill="1" applyBorder="1" applyAlignment="1" applyProtection="1">
      <alignment horizontal="left" vertical="top" indent="4"/>
    </xf>
    <xf numFmtId="0" fontId="6" fillId="0" borderId="0" xfId="131" quotePrefix="1" applyFont="1" applyFill="1" applyAlignment="1" applyProtection="1">
      <alignment horizontal="center"/>
    </xf>
    <xf numFmtId="164" fontId="0" fillId="0" borderId="0" xfId="0" applyAlignment="1">
      <alignment horizontal="center"/>
    </xf>
  </cellXfs>
  <cellStyles count="136">
    <cellStyle name="Comma" xfId="7" builtinId="3"/>
    <cellStyle name="Comma 10" xfId="14"/>
    <cellStyle name="Comma 11" xfId="124"/>
    <cellStyle name="Comma 12" xfId="134"/>
    <cellStyle name="Comma 2" xfId="10"/>
    <cellStyle name="Comma 2 2" xfId="15"/>
    <cellStyle name="Comma 2 3" xfId="125"/>
    <cellStyle name="Comma 2 4" xfId="133"/>
    <cellStyle name="Comma 3" xfId="16"/>
    <cellStyle name="Comma 3 2" xfId="17"/>
    <cellStyle name="Comma 4" xfId="18"/>
    <cellStyle name="Comma 5" xfId="19"/>
    <cellStyle name="Comma 6" xfId="20"/>
    <cellStyle name="Comma 7" xfId="21"/>
    <cellStyle name="Comma 8" xfId="22"/>
    <cellStyle name="Comma 9" xfId="123"/>
    <cellStyle name="Currency 2" xfId="9"/>
    <cellStyle name="Currency 3" xfId="23"/>
    <cellStyle name="Normal" xfId="0" builtinId="0"/>
    <cellStyle name="Normal 10" xfId="24"/>
    <cellStyle name="Normal 11" xfId="25"/>
    <cellStyle name="Normal 12" xfId="26"/>
    <cellStyle name="Normal 13" xfId="27"/>
    <cellStyle name="Normal 14" xfId="28"/>
    <cellStyle name="Normal 15" xfId="29"/>
    <cellStyle name="Normal 16" xfId="30"/>
    <cellStyle name="Normal 17" xfId="31"/>
    <cellStyle name="Normal 18" xfId="122"/>
    <cellStyle name="Normal 19" xfId="32"/>
    <cellStyle name="Normal 19 2" xfId="33"/>
    <cellStyle name="Normal 2" xfId="13"/>
    <cellStyle name="Normal 2 2" xfId="34"/>
    <cellStyle name="Normal 2 3" xfId="126"/>
    <cellStyle name="Normal 2 4" xfId="132"/>
    <cellStyle name="Normal 3" xfId="8"/>
    <cellStyle name="Normal 3 2" xfId="35"/>
    <cellStyle name="Normal 4" xfId="36"/>
    <cellStyle name="Normal 4 2" xfId="11"/>
    <cellStyle name="Normal 4 2 2" xfId="127"/>
    <cellStyle name="Normal 5" xfId="37"/>
    <cellStyle name="Normal 6" xfId="38"/>
    <cellStyle name="Normal 6 2" xfId="39"/>
    <cellStyle name="Normal 7" xfId="40"/>
    <cellStyle name="Normal 8" xfId="41"/>
    <cellStyle name="Normal 9" xfId="42"/>
    <cellStyle name="Normal_Pass-Through Model 11_2007 - 10_2008" xfId="131"/>
    <cellStyle name="Percent" xfId="135" builtinId="5"/>
    <cellStyle name="Percent 2" xfId="12"/>
    <cellStyle name="Percent 3" xfId="43"/>
    <cellStyle name="Percent 3 2" xfId="44"/>
    <cellStyle name="Percent 4" xfId="45"/>
    <cellStyle name="Percent 5" xfId="46"/>
    <cellStyle name="Percent 6" xfId="47"/>
    <cellStyle name="PSChar" xfId="1"/>
    <cellStyle name="PSChar 10" xfId="48"/>
    <cellStyle name="PSChar 11" xfId="128"/>
    <cellStyle name="PSChar 2" xfId="49"/>
    <cellStyle name="PSChar 3" xfId="50"/>
    <cellStyle name="PSChar 4" xfId="51"/>
    <cellStyle name="PSChar 5" xfId="52"/>
    <cellStyle name="PSChar 6" xfId="53"/>
    <cellStyle name="PSChar 7" xfId="54"/>
    <cellStyle name="PSChar 7 2" xfId="55"/>
    <cellStyle name="PSChar 8" xfId="56"/>
    <cellStyle name="PSChar 8 2" xfId="57"/>
    <cellStyle name="PSChar 9" xfId="58"/>
    <cellStyle name="PSChar 9 2" xfId="59"/>
    <cellStyle name="PSDate" xfId="2"/>
    <cellStyle name="PSDate 10" xfId="60"/>
    <cellStyle name="PSDate 2" xfId="61"/>
    <cellStyle name="PSDate 3" xfId="62"/>
    <cellStyle name="PSDate 4" xfId="63"/>
    <cellStyle name="PSDate 5" xfId="64"/>
    <cellStyle name="PSDate 6" xfId="65"/>
    <cellStyle name="PSDate 7" xfId="66"/>
    <cellStyle name="PSDate 7 2" xfId="67"/>
    <cellStyle name="PSDate 8" xfId="68"/>
    <cellStyle name="PSDate 8 2" xfId="69"/>
    <cellStyle name="PSDate 9" xfId="70"/>
    <cellStyle name="PSDate 9 2" xfId="71"/>
    <cellStyle name="PSDec" xfId="3"/>
    <cellStyle name="PSDec 10" xfId="72"/>
    <cellStyle name="PSDec 2" xfId="73"/>
    <cellStyle name="PSDec 3" xfId="74"/>
    <cellStyle name="PSDec 4" xfId="75"/>
    <cellStyle name="PSDec 5" xfId="76"/>
    <cellStyle name="PSDec 6" xfId="77"/>
    <cellStyle name="PSDec 7" xfId="78"/>
    <cellStyle name="PSDec 7 2" xfId="79"/>
    <cellStyle name="PSDec 8" xfId="80"/>
    <cellStyle name="PSDec 8 2" xfId="81"/>
    <cellStyle name="PSDec 9" xfId="82"/>
    <cellStyle name="PSDec 9 2" xfId="83"/>
    <cellStyle name="PSHeading" xfId="4"/>
    <cellStyle name="PSHeading 10" xfId="84"/>
    <cellStyle name="PSHeading 11" xfId="129"/>
    <cellStyle name="PSHeading 2" xfId="85"/>
    <cellStyle name="PSHeading 2 2" xfId="86"/>
    <cellStyle name="PSHeading 3" xfId="87"/>
    <cellStyle name="PSHeading 3 2" xfId="88"/>
    <cellStyle name="PSHeading 4" xfId="89"/>
    <cellStyle name="PSHeading 4 2" xfId="90"/>
    <cellStyle name="PSHeading 5" xfId="91"/>
    <cellStyle name="PSHeading 5 2" xfId="92"/>
    <cellStyle name="PSHeading 6" xfId="93"/>
    <cellStyle name="PSHeading 6 2" xfId="94"/>
    <cellStyle name="PSHeading 7" xfId="95"/>
    <cellStyle name="PSHeading 7 2" xfId="96"/>
    <cellStyle name="PSHeading 8" xfId="97"/>
    <cellStyle name="PSHeading 8 2" xfId="98"/>
    <cellStyle name="PSHeading 9" xfId="99"/>
    <cellStyle name="PSInt" xfId="5"/>
    <cellStyle name="PSInt 2" xfId="100"/>
    <cellStyle name="PSInt 3" xfId="101"/>
    <cellStyle name="PSInt 4" xfId="102"/>
    <cellStyle name="PSInt 5" xfId="103"/>
    <cellStyle name="PSInt 6" xfId="104"/>
    <cellStyle name="PSInt 6 2" xfId="105"/>
    <cellStyle name="PSInt 7" xfId="106"/>
    <cellStyle name="PSInt 7 2" xfId="107"/>
    <cellStyle name="PSInt 8" xfId="108"/>
    <cellStyle name="PSInt 8 2" xfId="109"/>
    <cellStyle name="PSInt 9" xfId="110"/>
    <cellStyle name="PSSpacer" xfId="6"/>
    <cellStyle name="PSSpacer 10" xfId="130"/>
    <cellStyle name="PSSpacer 2" xfId="111"/>
    <cellStyle name="PSSpacer 3" xfId="112"/>
    <cellStyle name="PSSpacer 4" xfId="113"/>
    <cellStyle name="PSSpacer 5" xfId="114"/>
    <cellStyle name="PSSpacer 6" xfId="115"/>
    <cellStyle name="PSSpacer 6 2" xfId="116"/>
    <cellStyle name="PSSpacer 7" xfId="117"/>
    <cellStyle name="PSSpacer 7 2" xfId="118"/>
    <cellStyle name="PSSpacer 8" xfId="119"/>
    <cellStyle name="PSSpacer 8 2" xfId="120"/>
    <cellStyle name="PSSpacer 9" xfId="1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einfeldt\Downloads\Docket%2017-057-26%20DEU%20Tax%20Surcredit%202%20Exhibits%201.7-1.1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ind1\AppData\Local\Microsoft\Windows\Temporary%20Internet%20Files\Content.Outlook\OB0CUHJT\Copy%20of%20blocks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UAE%20DEU%20(QGC)%20Depreciation%20Case%2013-057-19\COS%20Model\254297Exhibit%20A%20to%20Comments%20from%20DPU%20Replace%20the%20Settlement%20Model%205-9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8%20Rate%20Case%20UT\2008%20GENERAL\Model%20Inputs\REVENUES\DEC%202008%20REVENUES\BOOKED\REVISED%20ON%20DEC%202008%20BOOKED%20REV%20DEC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%20Rebuttal\NEW%20WORKING_UNIVERS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.7"/>
      <sheetName val="Exhibit 1.8"/>
      <sheetName val="Exhibit 1.9"/>
      <sheetName val="Exhibit 1.10"/>
      <sheetName val="Accruals (2)"/>
    </sheetNames>
    <sheetDataSet>
      <sheetData sheetId="0">
        <row r="14">
          <cell r="J14">
            <v>-9554799.8265532367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Test Period"/>
      <sheetName val="Block-out (2)"/>
    </sheetNames>
    <sheetDataSet>
      <sheetData sheetId="0">
        <row r="4">
          <cell r="B4">
            <v>425257</v>
          </cell>
          <cell r="C4">
            <v>811846</v>
          </cell>
          <cell r="D4">
            <v>329298</v>
          </cell>
        </row>
        <row r="5">
          <cell r="B5">
            <v>560127</v>
          </cell>
          <cell r="C5">
            <v>834634</v>
          </cell>
          <cell r="D5">
            <v>165318</v>
          </cell>
        </row>
        <row r="7">
          <cell r="B7">
            <v>757946</v>
          </cell>
          <cell r="C7">
            <v>3149773</v>
          </cell>
          <cell r="D7">
            <v>2223132</v>
          </cell>
          <cell r="G7">
            <v>58000</v>
          </cell>
        </row>
        <row r="16">
          <cell r="B16">
            <v>60810938</v>
          </cell>
          <cell r="C16">
            <v>16981700</v>
          </cell>
        </row>
        <row r="17">
          <cell r="B17">
            <v>25132098</v>
          </cell>
          <cell r="C17">
            <v>4723154</v>
          </cell>
        </row>
        <row r="19">
          <cell r="B19">
            <v>151586</v>
          </cell>
          <cell r="C19">
            <v>42236</v>
          </cell>
          <cell r="D19">
            <v>0</v>
          </cell>
        </row>
        <row r="23">
          <cell r="B23">
            <v>21165</v>
          </cell>
        </row>
        <row r="27">
          <cell r="B27">
            <v>213739</v>
          </cell>
        </row>
        <row r="31">
          <cell r="B31">
            <v>2197859</v>
          </cell>
          <cell r="C31">
            <v>10344320</v>
          </cell>
          <cell r="D31">
            <v>24886339</v>
          </cell>
          <cell r="E31">
            <v>9878684</v>
          </cell>
          <cell r="G31">
            <v>194623.33333333334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J11" t="str">
            <v>Utah</v>
          </cell>
          <cell r="L11" t="str">
            <v>Utah</v>
          </cell>
          <cell r="N11" t="str">
            <v>Utah</v>
          </cell>
          <cell r="P11" t="str">
            <v>Utah</v>
          </cell>
          <cell r="R11" t="str">
            <v>Utah</v>
          </cell>
          <cell r="T11" t="str">
            <v>Utah</v>
          </cell>
          <cell r="V11" t="str">
            <v>Utah</v>
          </cell>
          <cell r="X11" t="str">
            <v>Utah</v>
          </cell>
          <cell r="Z11" t="str">
            <v>Utah</v>
          </cell>
          <cell r="AC11" t="str">
            <v>Utah</v>
          </cell>
          <cell r="AF11" t="str">
            <v>Utah</v>
          </cell>
          <cell r="AI11">
            <v>2</v>
          </cell>
        </row>
        <row r="12">
          <cell r="H12">
            <v>41274</v>
          </cell>
          <cell r="J12">
            <v>41274</v>
          </cell>
          <cell r="L12">
            <v>41639</v>
          </cell>
          <cell r="N12">
            <v>41639</v>
          </cell>
          <cell r="P12">
            <v>42004</v>
          </cell>
          <cell r="R12">
            <v>42004</v>
          </cell>
          <cell r="T12">
            <v>42004</v>
          </cell>
          <cell r="V12">
            <v>42004</v>
          </cell>
          <cell r="X12">
            <v>42004</v>
          </cell>
          <cell r="Z12">
            <v>42004</v>
          </cell>
          <cell r="AC12">
            <v>42004</v>
          </cell>
          <cell r="AF12">
            <v>42004</v>
          </cell>
          <cell r="AI12">
            <v>3</v>
          </cell>
        </row>
        <row r="13">
          <cell r="AI13">
            <v>4</v>
          </cell>
        </row>
        <row r="14">
          <cell r="AI14">
            <v>5</v>
          </cell>
        </row>
        <row r="15">
          <cell r="AI15">
            <v>6</v>
          </cell>
        </row>
        <row r="16">
          <cell r="H16" t="str">
            <v>DEC 2012 Unadjusted Avg Results</v>
          </cell>
          <cell r="J16" t="str">
            <v>DEC 2012 Adjusted Avg Results</v>
          </cell>
          <cell r="L16" t="str">
            <v>DEC 2013 Adjusted Avg Results</v>
          </cell>
          <cell r="N16" t="str">
            <v>DEC 2013 Adjusted Y.E  Results</v>
          </cell>
          <cell r="P16" t="str">
            <v>DEC 2014 Adjusted Avg  Results</v>
          </cell>
          <cell r="R16" t="str">
            <v>DEC 2014 Adjusted Y.E.  Results</v>
          </cell>
          <cell r="T16" t="str">
            <v>Division</v>
          </cell>
          <cell r="V16" t="str">
            <v>OCS</v>
          </cell>
          <cell r="X16" t="str">
            <v>UAE</v>
          </cell>
          <cell r="Z16" t="str">
            <v>13-057-05 Model</v>
          </cell>
          <cell r="AC16" t="str">
            <v>Filed DPR Study</v>
          </cell>
          <cell r="AF16" t="str">
            <v>Settlement DPR Study</v>
          </cell>
          <cell r="AI16">
            <v>7</v>
          </cell>
        </row>
        <row r="17">
          <cell r="AI17">
            <v>8</v>
          </cell>
        </row>
        <row r="18">
          <cell r="AI18">
            <v>9</v>
          </cell>
        </row>
        <row r="19">
          <cell r="H19">
            <v>0.10349999999999999</v>
          </cell>
          <cell r="J19">
            <v>0.10349999999999999</v>
          </cell>
          <cell r="L19">
            <v>0.10349999999999999</v>
          </cell>
          <cell r="N19">
            <v>0.10349999999999999</v>
          </cell>
          <cell r="P19">
            <v>0.10349999999999999</v>
          </cell>
          <cell r="R19">
            <v>9.5000000000000001E-2</v>
          </cell>
          <cell r="T19">
            <v>9.8000000000000004E-2</v>
          </cell>
          <cell r="V19">
            <v>9.2999999999999999E-2</v>
          </cell>
          <cell r="X19">
            <v>0.10349999999999999</v>
          </cell>
          <cell r="Z19">
            <v>9.8500000000000004E-2</v>
          </cell>
          <cell r="AC19">
            <v>9.8500000000000004E-2</v>
          </cell>
          <cell r="AF19">
            <v>9.8500000000000004E-2</v>
          </cell>
          <cell r="AI19">
            <v>10</v>
          </cell>
        </row>
        <row r="20">
          <cell r="AI20">
            <v>11</v>
          </cell>
        </row>
        <row r="21">
          <cell r="H21">
            <v>2.681</v>
          </cell>
          <cell r="J21">
            <v>2.681</v>
          </cell>
          <cell r="L21">
            <v>1.0149999999999999</v>
          </cell>
          <cell r="N21">
            <v>1.0149999999999999</v>
          </cell>
          <cell r="P21">
            <v>1.0149999999999999</v>
          </cell>
          <cell r="R21">
            <v>1.0149999999999999</v>
          </cell>
          <cell r="T21">
            <v>0.18</v>
          </cell>
          <cell r="V21">
            <v>1.0149999999999999</v>
          </cell>
          <cell r="X21">
            <v>1.0149999999999999</v>
          </cell>
          <cell r="Z21">
            <v>-1.1717103480690274</v>
          </cell>
          <cell r="AC21">
            <v>-1.1717103480690274</v>
          </cell>
          <cell r="AF21">
            <v>-1.1717103480690274</v>
          </cell>
          <cell r="AI21">
            <v>12</v>
          </cell>
        </row>
        <row r="22">
          <cell r="H22">
            <v>2.3171463210467629E-3</v>
          </cell>
          <cell r="J22">
            <v>2.3171463210467629E-3</v>
          </cell>
          <cell r="L22">
            <v>2.3171463210467629E-3</v>
          </cell>
          <cell r="N22">
            <v>2.3171463210467629E-3</v>
          </cell>
          <cell r="P22">
            <v>2.3171463210467629E-3</v>
          </cell>
          <cell r="R22">
            <v>2.3171463210467629E-3</v>
          </cell>
          <cell r="T22">
            <v>2.3171463210467629E-3</v>
          </cell>
          <cell r="V22">
            <v>2.3171463210467629E-3</v>
          </cell>
          <cell r="X22">
            <v>2.3171463210467629E-3</v>
          </cell>
          <cell r="Z22">
            <v>2.3171463210467629E-3</v>
          </cell>
          <cell r="AC22">
            <v>2.3171463210467629E-3</v>
          </cell>
          <cell r="AF22">
            <v>2.3171463210467629E-3</v>
          </cell>
          <cell r="AI22">
            <v>13</v>
          </cell>
        </row>
        <row r="23">
          <cell r="AI23">
            <v>14</v>
          </cell>
        </row>
        <row r="24">
          <cell r="AI24">
            <v>15</v>
          </cell>
        </row>
        <row r="25">
          <cell r="B25" t="str">
            <v>Adjustments</v>
          </cell>
          <cell r="C25" t="str">
            <v>Go To Adjustment</v>
          </cell>
          <cell r="AI25">
            <v>16</v>
          </cell>
        </row>
        <row r="26"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E71" t="str">
            <v>y</v>
          </cell>
          <cell r="F71" t="str">
            <v>Rate Base Settlement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E72" t="str">
            <v>y</v>
          </cell>
          <cell r="F72" t="str">
            <v xml:space="preserve"> Settlement Adj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E73" t="str">
            <v>y</v>
          </cell>
          <cell r="F73" t="str">
            <v>QC Employees Settlement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E74" t="str">
            <v>y</v>
          </cell>
          <cell r="F74" t="str">
            <v>QGC Employees Settlement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E75" t="str">
            <v>Y</v>
          </cell>
          <cell r="F75" t="str">
            <v>108 Product Adjustment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F76" t="str">
            <v>Dist Gas Effective 2012</v>
          </cell>
          <cell r="H76" t="str">
            <v>Dist Gas Effective 2012</v>
          </cell>
          <cell r="J76" t="str">
            <v>Dist Gas Effective 2012</v>
          </cell>
          <cell r="L76" t="str">
            <v>Dist Gas Effective 2012</v>
          </cell>
          <cell r="N76" t="str">
            <v>Dist Gas Effective 2012</v>
          </cell>
          <cell r="P76" t="str">
            <v>Dist Gas Effective 2012</v>
          </cell>
          <cell r="R76" t="str">
            <v>Dist Gas Effective 2012</v>
          </cell>
          <cell r="T76" t="str">
            <v>Dist Gas Effective 2012</v>
          </cell>
          <cell r="V76" t="str">
            <v>Dist Gas Effective 2012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F78" t="str">
            <v>UPDATE AVG CAP STR DEC 14</v>
          </cell>
          <cell r="H78" t="str">
            <v>AVG CAP STR DEC 12</v>
          </cell>
          <cell r="J78" t="str">
            <v>AVG CAP STR DEC 12</v>
          </cell>
          <cell r="L78" t="str">
            <v>AVG CAP STR DEC 13</v>
          </cell>
          <cell r="N78" t="str">
            <v>YE CAP STR DEC 13</v>
          </cell>
          <cell r="P78" t="str">
            <v>FILED AVG CAP STR DEC 14</v>
          </cell>
          <cell r="R78" t="str">
            <v>UPDATE AVG CAP STR DEC 14</v>
          </cell>
          <cell r="T78" t="str">
            <v>UPDATE AVG CAP STR DEC 14</v>
          </cell>
          <cell r="V78" t="str">
            <v>FILED AVG CAP STR DEC 14</v>
          </cell>
          <cell r="X78" t="str">
            <v>FILED AVG CAP STR DEC 14</v>
          </cell>
          <cell r="Z78" t="str">
            <v>UPDATE AVG CAP STR DEC 14</v>
          </cell>
          <cell r="AC78" t="str">
            <v>UPDATE AVG CAP STR DEC 14</v>
          </cell>
          <cell r="AF78" t="str">
            <v>UPDATE AVG CAP STR DEC 14</v>
          </cell>
          <cell r="AI78">
            <v>69</v>
          </cell>
        </row>
        <row r="79">
          <cell r="A79">
            <v>53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</sheetData>
      <sheetData sheetId="1" refreshError="1"/>
      <sheetData sheetId="2" refreshError="1"/>
      <sheetData sheetId="3" refreshError="1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4"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J6" t="str">
            <v>QGC Expense Dec 2014</v>
          </cell>
        </row>
        <row r="9">
          <cell r="J9" t="str">
            <v>Adjustment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J19">
            <v>0</v>
          </cell>
        </row>
        <row r="20"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5"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J29">
            <v>0</v>
          </cell>
        </row>
        <row r="30"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J41">
            <v>0</v>
          </cell>
        </row>
        <row r="42"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J56">
            <v>0</v>
          </cell>
        </row>
        <row r="57"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J66">
            <v>0</v>
          </cell>
        </row>
        <row r="67"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J76">
            <v>0</v>
          </cell>
        </row>
        <row r="77"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J86">
            <v>0</v>
          </cell>
        </row>
        <row r="87"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J91">
            <v>0</v>
          </cell>
        </row>
        <row r="92"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J96">
            <v>0</v>
          </cell>
        </row>
        <row r="97"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7"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J133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6">
          <cell r="F156">
            <v>0</v>
          </cell>
          <cell r="G156">
            <v>0</v>
          </cell>
          <cell r="H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G393">
            <v>48850784.704817034</v>
          </cell>
          <cell r="H393">
            <v>53903714.677990109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J431">
            <v>796895467.78522301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12">
          <cell r="E12">
            <v>-36354847</v>
          </cell>
          <cell r="H12">
            <v>0</v>
          </cell>
        </row>
        <row r="13">
          <cell r="E13">
            <v>-266935.02</v>
          </cell>
          <cell r="H13">
            <v>0</v>
          </cell>
        </row>
        <row r="14">
          <cell r="E14">
            <v>-36621782.020000003</v>
          </cell>
          <cell r="H14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F23">
            <v>6.0000000000000001E-3</v>
          </cell>
          <cell r="G23">
            <v>0.01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G4" t="str">
            <v>Pipeline Integrity 2014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</row>
        <row r="27">
          <cell r="C27" t="str">
            <v>IT is a function of CWC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8">
          <cell r="C38">
            <v>24876734.693945248</v>
          </cell>
        </row>
        <row r="39">
          <cell r="C39">
            <v>4499188.2029978484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 refreshError="1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</row>
        <row r="11">
          <cell r="D11">
            <v>1130000</v>
          </cell>
        </row>
        <row r="12">
          <cell r="D12">
            <v>0</v>
          </cell>
          <cell r="E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E16">
            <v>337091.85</v>
          </cell>
          <cell r="F16">
            <v>337091.85</v>
          </cell>
        </row>
        <row r="17"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</row>
      </sheetData>
      <sheetData sheetId="25">
        <row r="6"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</row>
        <row r="9">
          <cell r="J9">
            <v>1.2E-2</v>
          </cell>
          <cell r="K9">
            <v>0.02</v>
          </cell>
        </row>
        <row r="11"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</row>
        <row r="12"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</row>
        <row r="13"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</row>
        <row r="15"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</row>
        <row r="16"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</row>
        <row r="17"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</row>
        <row r="32">
          <cell r="D32">
            <v>1.2999999999999999E-2</v>
          </cell>
          <cell r="E32">
            <v>2.3E-2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</row>
        <row r="12">
          <cell r="E12">
            <v>1.0475047476538558E-2</v>
          </cell>
          <cell r="F12">
            <v>3.7786500000000035E-2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</row>
        <row r="14"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</row>
        <row r="18"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</row>
        <row r="22"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6"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30"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4"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9"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3"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8">
          <cell r="AH48">
            <v>0.13689999999999999</v>
          </cell>
          <cell r="AI48">
            <v>9.2799999999999994E-2</v>
          </cell>
          <cell r="AJ48">
            <v>6.6000000000000003E-2</v>
          </cell>
        </row>
        <row r="49">
          <cell r="AH49">
            <v>2.3E-2</v>
          </cell>
          <cell r="AI49">
            <v>1.4E-2</v>
          </cell>
          <cell r="AJ49">
            <v>1.6400000000000001E-2</v>
          </cell>
        </row>
        <row r="50">
          <cell r="AH50">
            <v>0.1139</v>
          </cell>
          <cell r="AI50">
            <v>7.8799999999999995E-2</v>
          </cell>
          <cell r="AJ50">
            <v>4.9600000000000005E-2</v>
          </cell>
        </row>
        <row r="52">
          <cell r="AH52">
            <v>3.3300000000000003E-2</v>
          </cell>
          <cell r="AI52">
            <v>4.07E-2</v>
          </cell>
          <cell r="AJ52">
            <v>2.9899999999999999E-2</v>
          </cell>
        </row>
        <row r="53">
          <cell r="AH53">
            <v>6.5000000000000002E-2</v>
          </cell>
          <cell r="AI53">
            <v>5.4600000000000003E-2</v>
          </cell>
          <cell r="AJ53">
            <v>5.4899999999999997E-2</v>
          </cell>
        </row>
        <row r="54">
          <cell r="AH54">
            <v>9.8299999999999998E-2</v>
          </cell>
          <cell r="AI54">
            <v>9.5299999999999996E-2</v>
          </cell>
          <cell r="AJ54">
            <v>8.48E-2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6">
          <cell r="E16">
            <v>0.02</v>
          </cell>
          <cell r="F16">
            <v>2.1999999999999999E-2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</row>
      </sheetData>
      <sheetData sheetId="30" refreshError="1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7">
          <cell r="H7" t="str">
            <v>QGC Other Rev Dec 2011</v>
          </cell>
          <cell r="I7" t="str">
            <v>QGC Other Rev Dec 2011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4">
          <cell r="H134">
            <v>0</v>
          </cell>
          <cell r="I134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 refreshError="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</row>
        <row r="8">
          <cell r="C8" t="str">
            <v xml:space="preserve">Bad Debt </v>
          </cell>
        </row>
        <row r="9">
          <cell r="C9" t="str">
            <v>Ratio</v>
          </cell>
        </row>
        <row r="10">
          <cell r="C10" t="str">
            <v>Adjustment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0.10349999999999999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40">
          <cell r="C40">
            <v>384500000</v>
          </cell>
          <cell r="D40">
            <v>243833333.33333334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F43">
            <v>107187500</v>
          </cell>
          <cell r="G43">
            <v>21000000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8">
          <cell r="C48">
            <v>21625958.450000003</v>
          </cell>
          <cell r="D48">
            <v>21625958.450000003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2">
          <cell r="C52">
            <v>5.3733160793053174E-2</v>
          </cell>
          <cell r="D52">
            <v>6.543100461220093E-2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6">
          <cell r="C56">
            <v>22974065</v>
          </cell>
          <cell r="D56">
            <v>22974065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2">
          <cell r="C62">
            <v>885558941.63</v>
          </cell>
          <cell r="D62">
            <v>807040696.14625001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 refreshError="1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</sheetData>
      <sheetData sheetId="56">
        <row r="16">
          <cell r="C16" t="str">
            <v>Account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8">
          <cell r="C18">
            <v>403</v>
          </cell>
          <cell r="D18" t="str">
            <v>Depreciation Expense</v>
          </cell>
        </row>
        <row r="19"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5">
          <cell r="D25" t="str">
            <v>Historical 12 Months Ending December, 2011 used due to the seasonal nature of production.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 refreshError="1"/>
      <sheetData sheetId="90" refreshError="1"/>
      <sheetData sheetId="91"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8">
          <cell r="C48" t="str">
            <v>Blank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T4">
            <v>39387</v>
          </cell>
          <cell r="U4">
            <v>39904</v>
          </cell>
        </row>
        <row r="8">
          <cell r="I8" t="str">
            <v>UTFirmBSF1</v>
          </cell>
          <cell r="M8">
            <v>5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</row>
        <row r="9">
          <cell r="I9" t="str">
            <v>UTFirmBSF2</v>
          </cell>
          <cell r="M9">
            <v>21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</row>
        <row r="10">
          <cell r="I10" t="str">
            <v>UTFirmBSF3</v>
          </cell>
          <cell r="M10">
            <v>55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</row>
        <row r="11">
          <cell r="I11" t="str">
            <v>UTFirmBSF4</v>
          </cell>
          <cell r="M11">
            <v>244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</row>
        <row r="12">
          <cell r="I12" t="str">
            <v>UTFirmBSF5</v>
          </cell>
          <cell r="M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V13">
            <v>0</v>
          </cell>
        </row>
        <row r="14">
          <cell r="I14" t="str">
            <v>UTIntBSF1</v>
          </cell>
          <cell r="M14">
            <v>5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</row>
        <row r="15">
          <cell r="I15" t="str">
            <v>UTIntBSF2</v>
          </cell>
          <cell r="M15">
            <v>29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</row>
        <row r="16">
          <cell r="I16" t="str">
            <v>UTIntBSF3</v>
          </cell>
          <cell r="M16">
            <v>67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</row>
        <row r="17">
          <cell r="I17" t="str">
            <v>UTIntBSF4</v>
          </cell>
          <cell r="M17">
            <v>274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</row>
        <row r="18">
          <cell r="I18" t="str">
            <v>UTIntBSF5</v>
          </cell>
          <cell r="M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M19">
            <v>67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M20">
            <v>274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V21">
            <v>0</v>
          </cell>
        </row>
        <row r="22">
          <cell r="I22" t="str">
            <v>UTIntBSFExpans</v>
          </cell>
          <cell r="M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V23">
            <v>0</v>
          </cell>
        </row>
        <row r="24">
          <cell r="I24" t="str">
            <v>UTTransAdminPrimary</v>
          </cell>
          <cell r="M24">
            <v>375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M25">
            <v>187.5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V26">
            <v>0</v>
          </cell>
        </row>
        <row r="27">
          <cell r="I27" t="str">
            <v>UTMTAdminPrimary</v>
          </cell>
          <cell r="M27">
            <v>375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M28">
            <v>187.5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V29">
            <v>0</v>
          </cell>
        </row>
        <row r="30">
          <cell r="I30" t="str">
            <v>UTTransAdminExpans</v>
          </cell>
          <cell r="M30">
            <v>375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V31">
            <v>0</v>
          </cell>
        </row>
        <row r="32">
          <cell r="I32" t="str">
            <v>UTFT1Demand</v>
          </cell>
          <cell r="M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4">
          <cell r="M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V35">
            <v>0</v>
          </cell>
        </row>
        <row r="36">
          <cell r="I36" t="str">
            <v>UTITDemand</v>
          </cell>
          <cell r="M36">
            <v>19.010000000000002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M42">
            <v>1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M43">
            <v>1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V44">
            <v>0</v>
          </cell>
        </row>
        <row r="45">
          <cell r="V45">
            <v>0</v>
          </cell>
        </row>
        <row r="46">
          <cell r="I46" t="str">
            <v>UTGSRBSF1</v>
          </cell>
          <cell r="M46">
            <v>0.98711499999999996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M47">
            <v>1.2791E-2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M48">
            <v>9.0000000000000006E-5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M49">
            <v>3.9999999999999998E-6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M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M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V53">
            <v>0</v>
          </cell>
        </row>
        <row r="54">
          <cell r="I54" t="str">
            <v>UTGSBSF1</v>
          </cell>
          <cell r="M54">
            <v>0.96660459564042323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M55">
            <v>3.1166659587738104E-2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M56">
            <v>1.7861254490462448E-3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M57">
            <v>4.4261932279243612E-4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M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M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M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I63" t="str">
            <v>UTGSREACpercent</v>
          </cell>
          <cell r="M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M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V65">
            <v>0</v>
          </cell>
        </row>
        <row r="66">
          <cell r="I66" t="str">
            <v>UTGSCEACpercent</v>
          </cell>
          <cell r="M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M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I70" t="str">
            <v>UTGSRBlkAllocIntBlk1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V72">
            <v>0</v>
          </cell>
        </row>
        <row r="73">
          <cell r="I73" t="str">
            <v>UTGSCBlkAllocIntBlk1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V75">
            <v>0</v>
          </cell>
        </row>
        <row r="76">
          <cell r="M76">
            <v>0</v>
          </cell>
          <cell r="O76">
            <v>0</v>
          </cell>
          <cell r="V76">
            <v>0</v>
          </cell>
        </row>
        <row r="77">
          <cell r="M77">
            <v>0</v>
          </cell>
          <cell r="O77">
            <v>0</v>
          </cell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I82" t="str">
            <v>UTGSRDNGSumBlk1</v>
          </cell>
          <cell r="M82">
            <v>2.0297800000000001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M83">
            <v>0.70268699999999995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V84">
            <v>0</v>
          </cell>
        </row>
        <row r="85">
          <cell r="I85" t="str">
            <v>UTGSRSNGSumBlk1</v>
          </cell>
          <cell r="M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M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V87">
            <v>0</v>
          </cell>
        </row>
        <row r="88">
          <cell r="I88" t="str">
            <v>UTGSRComSumBlk1</v>
          </cell>
          <cell r="M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M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V90">
            <v>0</v>
          </cell>
        </row>
        <row r="91">
          <cell r="I91" t="str">
            <v>UTGSRTotalSumBlk1</v>
          </cell>
          <cell r="K91">
            <v>2.0297800000000001</v>
          </cell>
          <cell r="L91">
            <v>0</v>
          </cell>
          <cell r="M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K92">
            <v>0.70268699999999995</v>
          </cell>
          <cell r="L92">
            <v>0</v>
          </cell>
          <cell r="M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V93">
            <v>0</v>
          </cell>
        </row>
        <row r="94">
          <cell r="V94">
            <v>0</v>
          </cell>
        </row>
        <row r="95">
          <cell r="I95" t="str">
            <v>UTGSDNGSumBlk1</v>
          </cell>
          <cell r="M95">
            <v>2.0297800000000001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M96">
            <v>0.75351000000000001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M97">
            <v>0.75351000000000001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M98">
            <v>2.40998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M99">
            <v>1.0005500000000001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M100">
            <v>1.0005500000000001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V101">
            <v>0</v>
          </cell>
        </row>
        <row r="102">
          <cell r="I102" t="str">
            <v>UTGSCSNGSumBlk1</v>
          </cell>
          <cell r="M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M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M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M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M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M107">
            <v>0</v>
          </cell>
          <cell r="T107">
            <v>0.81283000000000005</v>
          </cell>
          <cell r="V107">
            <v>0.81283000000000005</v>
          </cell>
        </row>
        <row r="108">
          <cell r="V108">
            <v>0</v>
          </cell>
        </row>
        <row r="109">
          <cell r="I109" t="str">
            <v>UTGSCComSumBlk1</v>
          </cell>
          <cell r="M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M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M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M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M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M114">
            <v>0</v>
          </cell>
          <cell r="T114">
            <v>4.8583400000000001</v>
          </cell>
          <cell r="V114">
            <v>4.8583400000000001</v>
          </cell>
        </row>
        <row r="115">
          <cell r="V115">
            <v>0</v>
          </cell>
        </row>
        <row r="116">
          <cell r="I116" t="str">
            <v>UTGSCTotalSumBlk1</v>
          </cell>
          <cell r="K116">
            <v>2.0297800000000001</v>
          </cell>
          <cell r="L116">
            <v>0</v>
          </cell>
          <cell r="M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M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M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K119">
            <v>2.40998</v>
          </cell>
          <cell r="L119">
            <v>0</v>
          </cell>
          <cell r="M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M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M121">
            <v>0</v>
          </cell>
          <cell r="T121">
            <v>6.4848699999999999</v>
          </cell>
          <cell r="V121">
            <v>6.4848699999999999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I124" t="str">
            <v>UTGSSDNGSumBlk1</v>
          </cell>
          <cell r="M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M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V126">
            <v>0</v>
          </cell>
        </row>
        <row r="127">
          <cell r="I127" t="str">
            <v>UTGSSSNGSumBlk1</v>
          </cell>
          <cell r="M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M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V129">
            <v>0</v>
          </cell>
        </row>
        <row r="130">
          <cell r="I130" t="str">
            <v>UTGSSComSumBlk1</v>
          </cell>
          <cell r="M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M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V132">
            <v>0</v>
          </cell>
        </row>
        <row r="133">
          <cell r="I133" t="str">
            <v>UTGSSTotalSumBlk1</v>
          </cell>
          <cell r="K133">
            <v>0</v>
          </cell>
          <cell r="L133">
            <v>0</v>
          </cell>
          <cell r="M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K134">
            <v>0</v>
          </cell>
          <cell r="L134">
            <v>0</v>
          </cell>
          <cell r="M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I137" t="str">
            <v>UTFSDNGSumBlk1</v>
          </cell>
          <cell r="M137">
            <v>0.71853999999999996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M138">
            <v>0.56196000000000002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M139">
            <v>0.48829999999999996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M140">
            <v>0.80352000000000001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M141">
            <v>0.64281999999999995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M142">
            <v>0.57853999999999994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V143">
            <v>0</v>
          </cell>
        </row>
        <row r="144">
          <cell r="I144" t="str">
            <v>UTF-1SNGSumBlk1</v>
          </cell>
          <cell r="M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M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M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M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M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M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V150">
            <v>0</v>
          </cell>
        </row>
        <row r="151">
          <cell r="I151" t="str">
            <v>UTF-1ComSumBlk1</v>
          </cell>
          <cell r="M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M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M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M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M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M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V157">
            <v>0</v>
          </cell>
        </row>
        <row r="158">
          <cell r="I158" t="str">
            <v>UTF-1TotalSumBlk1</v>
          </cell>
          <cell r="K158">
            <v>0.71853999999999996</v>
          </cell>
          <cell r="L158">
            <v>0</v>
          </cell>
          <cell r="M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K159">
            <v>0.56196000000000002</v>
          </cell>
          <cell r="L159">
            <v>0</v>
          </cell>
          <cell r="M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K160">
            <v>0.48829999999999996</v>
          </cell>
          <cell r="L160">
            <v>0</v>
          </cell>
          <cell r="M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K161">
            <v>0.80352000000000001</v>
          </cell>
          <cell r="L161">
            <v>0</v>
          </cell>
          <cell r="M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K162">
            <v>0.64281999999999995</v>
          </cell>
          <cell r="L162">
            <v>0</v>
          </cell>
          <cell r="M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K163">
            <v>0.57853999999999994</v>
          </cell>
          <cell r="L163">
            <v>0</v>
          </cell>
          <cell r="M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V164">
            <v>0</v>
          </cell>
        </row>
        <row r="165">
          <cell r="I165" t="str">
            <v>UTF-1DNGSumMin</v>
          </cell>
          <cell r="M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M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I169" t="str">
            <v>UTF-3DNG</v>
          </cell>
          <cell r="M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M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M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K172">
            <v>0</v>
          </cell>
          <cell r="L172">
            <v>0</v>
          </cell>
          <cell r="M172">
            <v>0</v>
          </cell>
          <cell r="T172">
            <v>8.6180799999999991</v>
          </cell>
          <cell r="V172">
            <v>8.6180799999999991</v>
          </cell>
        </row>
        <row r="173">
          <cell r="V173">
            <v>0</v>
          </cell>
        </row>
        <row r="174">
          <cell r="I174" t="str">
            <v>UTF-3DNGDemand</v>
          </cell>
          <cell r="M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M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M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K177">
            <v>0</v>
          </cell>
          <cell r="L177">
            <v>0</v>
          </cell>
          <cell r="M177">
            <v>0</v>
          </cell>
          <cell r="T177">
            <v>73.28</v>
          </cell>
          <cell r="V177">
            <v>73.28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I180" t="str">
            <v>UTF-4DNGBlk1</v>
          </cell>
          <cell r="M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M181">
            <v>0</v>
          </cell>
          <cell r="T181">
            <v>0.31041000000000002</v>
          </cell>
          <cell r="V181">
            <v>0.31041000000000002</v>
          </cell>
        </row>
        <row r="182">
          <cell r="V182">
            <v>0</v>
          </cell>
        </row>
        <row r="183">
          <cell r="I183" t="str">
            <v>UTF-4SNGBlk1</v>
          </cell>
          <cell r="M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M184">
            <v>0</v>
          </cell>
          <cell r="T184">
            <v>0.83808000000000005</v>
          </cell>
          <cell r="V184">
            <v>0.83808000000000005</v>
          </cell>
        </row>
        <row r="185">
          <cell r="V185">
            <v>0</v>
          </cell>
        </row>
        <row r="186">
          <cell r="I186" t="str">
            <v>UTF-4ComBlk1</v>
          </cell>
          <cell r="M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M187">
            <v>0</v>
          </cell>
          <cell r="T187">
            <v>5.3326399999999996</v>
          </cell>
          <cell r="V187">
            <v>5.3326399999999996</v>
          </cell>
        </row>
        <row r="188">
          <cell r="V188">
            <v>0</v>
          </cell>
        </row>
        <row r="189">
          <cell r="I189" t="str">
            <v>UTF-4TotalBlk1</v>
          </cell>
          <cell r="K189">
            <v>0</v>
          </cell>
          <cell r="L189">
            <v>0</v>
          </cell>
          <cell r="M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K190">
            <v>0</v>
          </cell>
          <cell r="L190">
            <v>0</v>
          </cell>
          <cell r="M190">
            <v>0</v>
          </cell>
          <cell r="T190">
            <v>6.4811299999999994</v>
          </cell>
          <cell r="V190">
            <v>6.4811299999999994</v>
          </cell>
        </row>
        <row r="191">
          <cell r="V191">
            <v>0</v>
          </cell>
        </row>
        <row r="192">
          <cell r="I192" t="str">
            <v>UTF-4DNGYearlyMin</v>
          </cell>
          <cell r="M192">
            <v>0</v>
          </cell>
          <cell r="T192">
            <v>38700</v>
          </cell>
          <cell r="V192">
            <v>38700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I195" t="str">
            <v>UTNGVDNG</v>
          </cell>
          <cell r="M195">
            <v>5.2494399999999999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M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M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K198">
            <v>5.2494399999999999</v>
          </cell>
          <cell r="L198">
            <v>0</v>
          </cell>
          <cell r="M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I201" t="str">
            <v>UTISDNGBlk1</v>
          </cell>
          <cell r="M201">
            <v>0.25119999999999998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M202">
            <v>0.2311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M203">
            <v>0.21261999999999998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V204">
            <v>0</v>
          </cell>
        </row>
        <row r="205">
          <cell r="I205" t="str">
            <v>UTI-4SNGBlk1</v>
          </cell>
          <cell r="M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M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M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V208">
            <v>0</v>
          </cell>
        </row>
        <row r="209">
          <cell r="I209" t="str">
            <v>UTI-4ComBlk1</v>
          </cell>
          <cell r="M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M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M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V212">
            <v>0</v>
          </cell>
        </row>
        <row r="213">
          <cell r="I213" t="str">
            <v>UTI-4TotalBlk1</v>
          </cell>
          <cell r="K213">
            <v>0.25119999999999998</v>
          </cell>
          <cell r="L213">
            <v>0</v>
          </cell>
          <cell r="M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K214">
            <v>0.2311</v>
          </cell>
          <cell r="L214">
            <v>0</v>
          </cell>
          <cell r="M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K215">
            <v>0.21261999999999998</v>
          </cell>
          <cell r="L215">
            <v>0</v>
          </cell>
          <cell r="M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I218" t="str">
            <v>UTIS-4DNGBlk1</v>
          </cell>
          <cell r="M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M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M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V221">
            <v>0</v>
          </cell>
        </row>
        <row r="222">
          <cell r="I222" t="str">
            <v>UTIS-4SNGBlk1</v>
          </cell>
          <cell r="M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M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M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V225">
            <v>0</v>
          </cell>
        </row>
        <row r="226">
          <cell r="I226" t="str">
            <v>UTIS-4ComBlk1</v>
          </cell>
          <cell r="M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M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M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V229">
            <v>0</v>
          </cell>
        </row>
        <row r="230">
          <cell r="I230" t="str">
            <v>UTIS-4TotalBlk1</v>
          </cell>
          <cell r="K230">
            <v>0</v>
          </cell>
          <cell r="L230">
            <v>0</v>
          </cell>
          <cell r="M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K231">
            <v>0</v>
          </cell>
          <cell r="L231">
            <v>0</v>
          </cell>
          <cell r="M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K232">
            <v>0</v>
          </cell>
          <cell r="L232">
            <v>0</v>
          </cell>
          <cell r="M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I235" t="str">
            <v>UTT-1DNG</v>
          </cell>
          <cell r="M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M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M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K238">
            <v>0</v>
          </cell>
          <cell r="L238">
            <v>0</v>
          </cell>
          <cell r="M238">
            <v>0</v>
          </cell>
          <cell r="T238">
            <v>5.4034399999999998</v>
          </cell>
          <cell r="V238">
            <v>5.4034399999999998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I241" t="str">
            <v>UTESDNG</v>
          </cell>
          <cell r="M241">
            <v>1.77311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M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M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K244">
            <v>1.77311</v>
          </cell>
          <cell r="L244">
            <v>0</v>
          </cell>
          <cell r="M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I247" t="str">
            <v>UTFT-1DNGBlk1</v>
          </cell>
          <cell r="M247">
            <v>0.24747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M248">
            <v>0.22950999999999999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M249">
            <v>0.15261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M250">
            <v>2.8029999999999999E-2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V251">
            <v>0</v>
          </cell>
        </row>
        <row r="252">
          <cell r="I252" t="str">
            <v>UTFT-1DNGYearlyMin</v>
          </cell>
          <cell r="M252">
            <v>20400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I255" t="str">
            <v>UTFT-1LDNGBlk1</v>
          </cell>
          <cell r="M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M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M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M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V259">
            <v>0</v>
          </cell>
        </row>
        <row r="260">
          <cell r="I260" t="str">
            <v>UTFT-1LDNGMonthlyMin</v>
          </cell>
          <cell r="M260">
            <v>248000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I263" t="str">
            <v>UTFT-2DNGBlk1</v>
          </cell>
          <cell r="M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M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M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M266">
            <v>0</v>
          </cell>
          <cell r="T266">
            <v>2.4639999999999999E-2</v>
          </cell>
          <cell r="V266">
            <v>2.4639999999999999E-2</v>
          </cell>
        </row>
        <row r="267">
          <cell r="V267">
            <v>0</v>
          </cell>
        </row>
        <row r="268">
          <cell r="I268" t="str">
            <v>UTFT-2CO2Blk1</v>
          </cell>
          <cell r="M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M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M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M271">
            <v>0</v>
          </cell>
          <cell r="T271">
            <v>4.45E-3</v>
          </cell>
          <cell r="V271">
            <v>4.45E-3</v>
          </cell>
        </row>
        <row r="272">
          <cell r="V272">
            <v>0</v>
          </cell>
        </row>
        <row r="273">
          <cell r="I273" t="str">
            <v>UTFT-2TotalBlk1</v>
          </cell>
          <cell r="K273">
            <v>0</v>
          </cell>
          <cell r="L273">
            <v>0</v>
          </cell>
          <cell r="M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K274">
            <v>0</v>
          </cell>
          <cell r="L274">
            <v>0</v>
          </cell>
          <cell r="M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K275">
            <v>0</v>
          </cell>
          <cell r="L275">
            <v>0</v>
          </cell>
          <cell r="M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M276">
            <v>0</v>
          </cell>
          <cell r="T276">
            <v>2.9090000000000001E-2</v>
          </cell>
          <cell r="V276">
            <v>2.9090000000000001E-2</v>
          </cell>
        </row>
        <row r="277">
          <cell r="V277">
            <v>0</v>
          </cell>
        </row>
        <row r="278">
          <cell r="I278" t="str">
            <v>UTFT-2DNGYearlyMin</v>
          </cell>
          <cell r="M278">
            <v>0</v>
          </cell>
          <cell r="T278">
            <v>23200</v>
          </cell>
          <cell r="V278">
            <v>23200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I281" t="str">
            <v>UTFT-2CDNGBlk1</v>
          </cell>
          <cell r="M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M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V283">
            <v>0</v>
          </cell>
        </row>
        <row r="284">
          <cell r="I284" t="str">
            <v>UTFT-1LDNGMonthlyMin</v>
          </cell>
          <cell r="M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I287" t="str">
            <v>UTMTDNG</v>
          </cell>
          <cell r="M287">
            <v>0.64222000000000001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M288">
            <v>0.06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I291" t="str">
            <v>UTTSDNGBlk1</v>
          </cell>
          <cell r="M291">
            <v>0.21409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M292">
            <v>0.16056000000000001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M293">
            <v>0.12845000000000001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M294">
            <v>5.1379999999999995E-2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V295">
            <v>0</v>
          </cell>
        </row>
        <row r="296">
          <cell r="I296" t="str">
            <v>UTITCO2Blk1</v>
          </cell>
          <cell r="M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M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M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M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V300">
            <v>0</v>
          </cell>
        </row>
        <row r="301">
          <cell r="I301" t="str">
            <v>UTITTotalBlk1</v>
          </cell>
          <cell r="K301">
            <v>0.21409</v>
          </cell>
          <cell r="L301">
            <v>0</v>
          </cell>
          <cell r="M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K302">
            <v>0.16056000000000001</v>
          </cell>
          <cell r="L302">
            <v>0</v>
          </cell>
          <cell r="M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K303">
            <v>0.12845000000000001</v>
          </cell>
          <cell r="L303">
            <v>0</v>
          </cell>
          <cell r="M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M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I307" t="str">
            <v>UTIT-SDNGBlk1</v>
          </cell>
          <cell r="M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M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M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M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V311">
            <v>0</v>
          </cell>
        </row>
        <row r="312">
          <cell r="I312" t="str">
            <v>UTIT-SCO2Blk1</v>
          </cell>
          <cell r="M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M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M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M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V316">
            <v>0</v>
          </cell>
        </row>
        <row r="317">
          <cell r="I317" t="str">
            <v>UTIT-STotalBlk1</v>
          </cell>
          <cell r="K317">
            <v>0</v>
          </cell>
          <cell r="L317">
            <v>0</v>
          </cell>
          <cell r="M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K318">
            <v>0</v>
          </cell>
          <cell r="L318">
            <v>0</v>
          </cell>
          <cell r="M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K319">
            <v>0</v>
          </cell>
          <cell r="L319">
            <v>0</v>
          </cell>
          <cell r="M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V321">
            <v>0</v>
          </cell>
        </row>
        <row r="324">
          <cell r="T324">
            <v>336530.72977369966</v>
          </cell>
          <cell r="V324">
            <v>65542.726026700111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F33" sqref="F33"/>
    </sheetView>
  </sheetViews>
  <sheetFormatPr defaultColWidth="6.5703125" defaultRowHeight="12.75"/>
  <cols>
    <col min="1" max="1" width="4.28515625" style="169" customWidth="1"/>
    <col min="2" max="2" width="8.7109375" bestFit="1" customWidth="1"/>
    <col min="3" max="3" width="1.42578125" customWidth="1"/>
    <col min="4" max="4" width="10.5703125" bestFit="1" customWidth="1"/>
    <col min="5" max="5" width="1.28515625" customWidth="1"/>
    <col min="6" max="6" width="13.140625" bestFit="1" customWidth="1"/>
    <col min="7" max="7" width="1.28515625" customWidth="1"/>
    <col min="8" max="8" width="16.28515625" bestFit="1" customWidth="1"/>
    <col min="9" max="9" width="1.42578125" customWidth="1"/>
    <col min="10" max="10" width="17.85546875" bestFit="1" customWidth="1"/>
    <col min="11" max="11" width="2.5703125" customWidth="1"/>
    <col min="12" max="12" width="20.42578125" bestFit="1" customWidth="1"/>
  </cols>
  <sheetData>
    <row r="1" spans="1:12" ht="20.25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L1" s="204" t="s">
        <v>94</v>
      </c>
    </row>
    <row r="2" spans="1:12">
      <c r="A2" s="217" t="s">
        <v>120</v>
      </c>
      <c r="B2" s="217"/>
      <c r="C2" s="217"/>
      <c r="D2" s="217"/>
      <c r="E2" s="217"/>
      <c r="F2" s="217"/>
      <c r="G2" s="217"/>
      <c r="H2" s="217"/>
      <c r="I2" s="217"/>
      <c r="J2" s="217"/>
      <c r="L2" s="204" t="s">
        <v>95</v>
      </c>
    </row>
    <row r="3" spans="1:12">
      <c r="B3" s="169"/>
      <c r="C3" s="169"/>
      <c r="D3" s="169"/>
      <c r="E3" s="169"/>
      <c r="F3" s="169"/>
      <c r="G3" s="169"/>
      <c r="H3" s="169"/>
      <c r="I3" s="169"/>
      <c r="J3" s="169"/>
      <c r="L3" s="209" t="s">
        <v>134</v>
      </c>
    </row>
    <row r="4" spans="1:12">
      <c r="B4" s="169"/>
      <c r="C4" s="169"/>
      <c r="D4" s="169"/>
      <c r="E4" s="169"/>
      <c r="F4" s="169"/>
      <c r="G4" s="169"/>
      <c r="H4" s="169"/>
      <c r="I4" s="169"/>
      <c r="J4" s="169"/>
    </row>
    <row r="5" spans="1:12">
      <c r="B5" s="189" t="s">
        <v>1</v>
      </c>
      <c r="C5" s="189"/>
      <c r="D5" s="189" t="s">
        <v>2</v>
      </c>
      <c r="E5" s="189"/>
      <c r="F5" s="189" t="s">
        <v>3</v>
      </c>
      <c r="G5" s="189"/>
      <c r="H5" s="189" t="s">
        <v>93</v>
      </c>
      <c r="I5" s="189"/>
      <c r="J5" s="189" t="s">
        <v>5</v>
      </c>
    </row>
    <row r="6" spans="1:12">
      <c r="D6" s="169"/>
      <c r="E6" s="169"/>
      <c r="F6" s="169"/>
      <c r="H6" s="213" t="s">
        <v>128</v>
      </c>
      <c r="J6" s="207" t="s">
        <v>125</v>
      </c>
    </row>
    <row r="7" spans="1:12">
      <c r="A7" s="178"/>
      <c r="B7" s="169"/>
      <c r="D7" s="169" t="s">
        <v>119</v>
      </c>
      <c r="E7" s="169"/>
      <c r="F7" s="169" t="s">
        <v>114</v>
      </c>
      <c r="H7" s="169" t="s">
        <v>130</v>
      </c>
      <c r="J7" s="169" t="s">
        <v>116</v>
      </c>
    </row>
    <row r="8" spans="1:12">
      <c r="A8" s="190" t="s">
        <v>98</v>
      </c>
      <c r="B8" s="190" t="s">
        <v>72</v>
      </c>
      <c r="C8" s="178"/>
      <c r="D8" s="190" t="s">
        <v>112</v>
      </c>
      <c r="E8" s="169"/>
      <c r="F8" s="190" t="s">
        <v>115</v>
      </c>
      <c r="H8" s="192" t="s">
        <v>123</v>
      </c>
      <c r="J8" s="190" t="s">
        <v>121</v>
      </c>
    </row>
    <row r="9" spans="1:12">
      <c r="B9" s="174"/>
      <c r="C9" s="191"/>
      <c r="D9" s="169"/>
      <c r="E9" s="169"/>
      <c r="F9" s="169"/>
    </row>
    <row r="10" spans="1:12">
      <c r="A10" s="208">
        <v>1</v>
      </c>
      <c r="B10" t="s">
        <v>103</v>
      </c>
      <c r="C10" s="82"/>
      <c r="D10" s="168"/>
      <c r="E10" s="168"/>
      <c r="F10" s="158">
        <v>-3033500.7435099995</v>
      </c>
      <c r="H10" s="158">
        <f>F10*0.0419/12</f>
        <v>-10591.973429422414</v>
      </c>
      <c r="J10" s="158">
        <f>F10+H10</f>
        <v>-3044092.7169394218</v>
      </c>
    </row>
    <row r="11" spans="1:12">
      <c r="A11" s="208">
        <f>+A10+1</f>
        <v>2</v>
      </c>
      <c r="B11" t="s">
        <v>104</v>
      </c>
      <c r="C11" s="82"/>
      <c r="D11" s="158">
        <f>J10</f>
        <v>-3044092.7169394218</v>
      </c>
      <c r="E11" s="168"/>
      <c r="F11" s="158">
        <v>-2594202.3129599998</v>
      </c>
      <c r="H11" s="158">
        <f>(J10+F11)*0.0419/12</f>
        <v>-19687.046812732147</v>
      </c>
      <c r="J11" s="158">
        <f>D11+F11+H11</f>
        <v>-5657982.0767121539</v>
      </c>
    </row>
    <row r="12" spans="1:12">
      <c r="A12" s="208">
        <f t="shared" ref="A12:A17" si="0">+A11+1</f>
        <v>3</v>
      </c>
      <c r="B12" t="s">
        <v>105</v>
      </c>
      <c r="D12" s="158">
        <f t="shared" ref="D12:D14" si="1">J11</f>
        <v>-5657982.0767121539</v>
      </c>
      <c r="E12" s="168"/>
      <c r="F12" s="158">
        <v>-1977970.9744399996</v>
      </c>
      <c r="H12" s="158">
        <f>(J11+F12)*0.0419/12</f>
        <v>-26662.202736939598</v>
      </c>
      <c r="J12" s="158">
        <f t="shared" ref="J12:J14" si="2">D12+F12+H12</f>
        <v>-7662615.2538890922</v>
      </c>
    </row>
    <row r="13" spans="1:12">
      <c r="A13" s="208">
        <f t="shared" si="0"/>
        <v>4</v>
      </c>
      <c r="B13" t="s">
        <v>106</v>
      </c>
      <c r="D13" s="158">
        <f t="shared" si="1"/>
        <v>-7662615.2538890922</v>
      </c>
      <c r="E13" s="168"/>
      <c r="F13" s="158">
        <v>-1112038.1148299999</v>
      </c>
      <c r="H13" s="158">
        <f>(J12+F13)*0.0409/12</f>
        <v>-29906.9435650509</v>
      </c>
      <c r="J13" s="158">
        <f t="shared" si="2"/>
        <v>-8804560.3122841418</v>
      </c>
    </row>
    <row r="14" spans="1:12">
      <c r="A14" s="208">
        <f t="shared" si="0"/>
        <v>5</v>
      </c>
      <c r="B14" t="s">
        <v>78</v>
      </c>
      <c r="D14" s="180">
        <f t="shared" si="1"/>
        <v>-8804560.3122841418</v>
      </c>
      <c r="E14" s="181"/>
      <c r="F14" s="158">
        <v>-649941.20973999996</v>
      </c>
      <c r="G14" s="82"/>
      <c r="H14" s="180">
        <f>(J13+F14)*0.0409/12</f>
        <v>-32224.092687565615</v>
      </c>
      <c r="J14" s="202">
        <f t="shared" si="2"/>
        <v>-9486725.6147117075</v>
      </c>
    </row>
    <row r="15" spans="1:12">
      <c r="A15" s="208">
        <f t="shared" si="0"/>
        <v>6</v>
      </c>
      <c r="B15" t="s">
        <v>0</v>
      </c>
      <c r="D15" s="188"/>
      <c r="E15" s="188"/>
      <c r="F15" s="214">
        <f>SUM(F10:F14)</f>
        <v>-9367653.3554799985</v>
      </c>
      <c r="H15" s="186">
        <f>SUM(H10:H14)</f>
        <v>-119072.25923171068</v>
      </c>
    </row>
    <row r="16" spans="1:12">
      <c r="A16" s="208">
        <f t="shared" si="0"/>
        <v>7</v>
      </c>
      <c r="B16" t="s">
        <v>126</v>
      </c>
      <c r="F16" s="158">
        <v>-9433510.4611399993</v>
      </c>
      <c r="H16" s="158">
        <v>-121289.36541323873</v>
      </c>
      <c r="J16" s="180">
        <f>+'[13]Exhibit 1.7'!$J$14</f>
        <v>-9554799.8265532367</v>
      </c>
    </row>
    <row r="17" spans="1:10">
      <c r="A17" s="208">
        <f t="shared" si="0"/>
        <v>8</v>
      </c>
      <c r="B17" t="s">
        <v>127</v>
      </c>
      <c r="F17" s="186">
        <f>+F15-F16</f>
        <v>65857.105660000816</v>
      </c>
      <c r="H17" s="186">
        <f>+H15-H16</f>
        <v>2217.1061815280555</v>
      </c>
      <c r="J17" s="212">
        <f>+J14-J16</f>
        <v>68074.211841529235</v>
      </c>
    </row>
    <row r="18" spans="1:10">
      <c r="F18" s="158"/>
    </row>
    <row r="19" spans="1:10">
      <c r="A19" t="s">
        <v>129</v>
      </c>
    </row>
  </sheetData>
  <mergeCells count="2">
    <mergeCell ref="A1:J1"/>
    <mergeCell ref="A2:J2"/>
  </mergeCells>
  <pageMargins left="0.7" right="0.7" top="0.75" bottom="0.7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workbookViewId="0">
      <selection activeCell="A4" sqref="A4:K4"/>
    </sheetView>
  </sheetViews>
  <sheetFormatPr defaultRowHeight="15"/>
  <cols>
    <col min="1" max="1" width="5.42578125" style="163" customWidth="1"/>
    <col min="2" max="2" width="7.140625" style="84" customWidth="1"/>
    <col min="3" max="3" width="19.140625" style="84" bestFit="1" customWidth="1"/>
    <col min="4" max="4" width="14.28515625" style="84" bestFit="1" customWidth="1"/>
    <col min="5" max="5" width="18.7109375" style="84" bestFit="1" customWidth="1"/>
    <col min="6" max="6" width="8.7109375" style="84" bestFit="1" customWidth="1"/>
    <col min="7" max="7" width="10" style="84" bestFit="1" customWidth="1"/>
    <col min="8" max="8" width="18.5703125" style="84" customWidth="1"/>
    <col min="9" max="9" width="1.42578125" style="85" customWidth="1"/>
    <col min="10" max="10" width="14.85546875" style="84" customWidth="1"/>
    <col min="11" max="11" width="13.7109375" style="84" bestFit="1" customWidth="1"/>
    <col min="12" max="12" width="15.140625" style="84" bestFit="1" customWidth="1"/>
    <col min="13" max="13" width="14.42578125" style="84" customWidth="1"/>
    <col min="14" max="14" width="1.42578125" style="85" customWidth="1"/>
    <col min="15" max="17" width="3.7109375" style="84" bestFit="1" customWidth="1"/>
    <col min="18" max="16384" width="9.140625" style="84"/>
  </cols>
  <sheetData>
    <row r="1" spans="1:17" ht="18.75">
      <c r="K1" s="164" t="s">
        <v>94</v>
      </c>
      <c r="O1" s="161"/>
      <c r="P1" s="161"/>
      <c r="Q1" s="161"/>
    </row>
    <row r="2" spans="1:17" ht="18.75">
      <c r="K2" s="164" t="s">
        <v>95</v>
      </c>
    </row>
    <row r="3" spans="1:17" ht="18.75">
      <c r="K3" s="164" t="s">
        <v>135</v>
      </c>
    </row>
    <row r="4" spans="1:17" ht="20.25">
      <c r="A4" s="221" t="s">
        <v>99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05"/>
      <c r="M4" s="205"/>
    </row>
    <row r="5" spans="1:17">
      <c r="M5" s="162"/>
    </row>
    <row r="6" spans="1:17" s="160" customFormat="1" thickBot="1">
      <c r="B6" s="160" t="s">
        <v>1</v>
      </c>
      <c r="C6" s="160" t="s">
        <v>2</v>
      </c>
      <c r="D6" s="160" t="s">
        <v>3</v>
      </c>
      <c r="E6" s="160" t="s">
        <v>93</v>
      </c>
      <c r="F6" s="160" t="s">
        <v>5</v>
      </c>
      <c r="G6" s="160" t="s">
        <v>6</v>
      </c>
      <c r="H6" s="160" t="s">
        <v>7</v>
      </c>
      <c r="I6" s="113"/>
      <c r="J6" s="160" t="s">
        <v>8</v>
      </c>
      <c r="K6" s="160" t="s">
        <v>9</v>
      </c>
      <c r="N6" s="113"/>
    </row>
    <row r="7" spans="1:17">
      <c r="A7" s="114"/>
      <c r="B7" s="114"/>
      <c r="C7" s="218" t="s">
        <v>58</v>
      </c>
      <c r="D7" s="219"/>
      <c r="E7" s="219"/>
      <c r="F7" s="219"/>
      <c r="G7" s="219"/>
      <c r="H7" s="220"/>
      <c r="I7" s="113"/>
      <c r="J7" s="218" t="s">
        <v>96</v>
      </c>
      <c r="K7" s="220"/>
      <c r="L7" s="194"/>
      <c r="M7" s="194"/>
      <c r="N7" s="113"/>
    </row>
    <row r="8" spans="1:17" ht="45">
      <c r="A8" s="112" t="s">
        <v>98</v>
      </c>
      <c r="B8" s="112" t="s">
        <v>57</v>
      </c>
      <c r="C8" s="109" t="s">
        <v>56</v>
      </c>
      <c r="D8" s="108" t="s">
        <v>55</v>
      </c>
      <c r="E8" s="108" t="s">
        <v>54</v>
      </c>
      <c r="F8" s="111" t="s">
        <v>53</v>
      </c>
      <c r="G8" s="111" t="s">
        <v>52</v>
      </c>
      <c r="H8" s="107" t="s">
        <v>51</v>
      </c>
      <c r="I8" s="110"/>
      <c r="J8" s="195" t="s">
        <v>50</v>
      </c>
      <c r="K8" s="196" t="s">
        <v>97</v>
      </c>
      <c r="L8" s="110"/>
      <c r="N8" s="84"/>
    </row>
    <row r="9" spans="1:17">
      <c r="A9" s="165">
        <v>1</v>
      </c>
      <c r="B9" s="106" t="s">
        <v>49</v>
      </c>
      <c r="C9" s="105">
        <v>270948319</v>
      </c>
      <c r="D9" s="104">
        <v>3454869.9181748736</v>
      </c>
      <c r="E9" s="104">
        <f t="shared" ref="E9:E15" si="0">C9+D9</f>
        <v>274403188.91817486</v>
      </c>
      <c r="F9" s="104"/>
      <c r="G9" s="104"/>
      <c r="H9" s="103">
        <f>E9-F9-G9</f>
        <v>274403188.91817486</v>
      </c>
      <c r="I9" s="86"/>
      <c r="J9" s="102">
        <f>H9/$H$16</f>
        <v>0.92365693933835613</v>
      </c>
      <c r="K9" s="197">
        <f>$K$16*J9</f>
        <v>-8762479.9456274007</v>
      </c>
      <c r="L9" s="95"/>
      <c r="N9" s="84"/>
    </row>
    <row r="10" spans="1:17">
      <c r="A10" s="165">
        <f>1+A9</f>
        <v>2</v>
      </c>
      <c r="B10" s="106" t="s">
        <v>48</v>
      </c>
      <c r="C10" s="105">
        <v>3578143</v>
      </c>
      <c r="D10" s="104">
        <v>44282.813520224052</v>
      </c>
      <c r="E10" s="104">
        <f t="shared" si="0"/>
        <v>3622425.8135202238</v>
      </c>
      <c r="F10" s="104"/>
      <c r="G10" s="104"/>
      <c r="H10" s="103">
        <f>E10-F10-G10</f>
        <v>3622425.8135202238</v>
      </c>
      <c r="I10" s="86"/>
      <c r="J10" s="102">
        <f>H10/$H$16</f>
        <v>1.2193293937608219E-2</v>
      </c>
      <c r="K10" s="197">
        <f>$K$16*J10</f>
        <v>-115674.43392561688</v>
      </c>
      <c r="L10" s="95"/>
      <c r="N10" s="84"/>
    </row>
    <row r="11" spans="1:17">
      <c r="A11" s="165">
        <f t="shared" ref="A11:A16" si="1">1+A10</f>
        <v>3</v>
      </c>
      <c r="B11" s="106" t="s">
        <v>47</v>
      </c>
      <c r="C11" s="105">
        <v>820693</v>
      </c>
      <c r="D11" s="104">
        <v>116597.48119277581</v>
      </c>
      <c r="E11" s="104">
        <f t="shared" si="0"/>
        <v>937290.48119277577</v>
      </c>
      <c r="F11" s="104"/>
      <c r="G11" s="104"/>
      <c r="H11" s="103">
        <f>E11-F11-G11</f>
        <v>937290.48119277577</v>
      </c>
      <c r="I11" s="86"/>
      <c r="J11" s="102">
        <f>H11/$H$16</f>
        <v>3.1549737469984377E-3</v>
      </c>
      <c r="K11" s="197">
        <f>$K$16*J11</f>
        <v>-29930.370259393054</v>
      </c>
      <c r="L11" s="95"/>
      <c r="N11" s="84"/>
    </row>
    <row r="12" spans="1:17">
      <c r="A12" s="165">
        <f t="shared" si="1"/>
        <v>4</v>
      </c>
      <c r="B12" s="106" t="s">
        <v>46</v>
      </c>
      <c r="C12" s="105">
        <v>10790569</v>
      </c>
      <c r="D12" s="99">
        <v>2420884.1126972046</v>
      </c>
      <c r="E12" s="104">
        <f t="shared" si="0"/>
        <v>13211453.112697205</v>
      </c>
      <c r="F12" s="104">
        <v>31029.758850000002</v>
      </c>
      <c r="G12" s="104">
        <v>540956</v>
      </c>
      <c r="H12" s="103">
        <f>E12-F12-G12</f>
        <v>12639467.353847204</v>
      </c>
      <c r="I12" s="86"/>
      <c r="J12" s="102">
        <f>H12/$H$16</f>
        <v>4.2545175137898426E-2</v>
      </c>
      <c r="K12" s="197">
        <f>$K$16*J12</f>
        <v>-403614.40276309667</v>
      </c>
      <c r="L12" s="95"/>
      <c r="N12" s="84"/>
    </row>
    <row r="13" spans="1:17">
      <c r="A13" s="165">
        <f t="shared" si="1"/>
        <v>5</v>
      </c>
      <c r="B13" s="106" t="s">
        <v>45</v>
      </c>
      <c r="C13" s="105">
        <v>1470474</v>
      </c>
      <c r="D13" s="104">
        <v>329903.56159478793</v>
      </c>
      <c r="E13" s="104">
        <f t="shared" si="0"/>
        <v>1800377.561594788</v>
      </c>
      <c r="F13" s="104"/>
      <c r="G13" s="104"/>
      <c r="H13" s="103">
        <f>E13-F13-G13</f>
        <v>1800377.561594788</v>
      </c>
      <c r="I13" s="86"/>
      <c r="J13" s="102">
        <f>H13/$H$16</f>
        <v>6.0601745728690098E-3</v>
      </c>
      <c r="K13" s="197">
        <f>$K$16*J13</f>
        <v>-57491.213350061014</v>
      </c>
      <c r="L13" s="95"/>
      <c r="N13" s="84"/>
    </row>
    <row r="14" spans="1:17">
      <c r="A14" s="165">
        <f t="shared" si="1"/>
        <v>6</v>
      </c>
      <c r="B14" s="106" t="s">
        <v>44</v>
      </c>
      <c r="C14" s="105">
        <v>3155877</v>
      </c>
      <c r="D14" s="104">
        <v>0</v>
      </c>
      <c r="E14" s="104">
        <f t="shared" si="0"/>
        <v>3155877</v>
      </c>
      <c r="F14" s="104"/>
      <c r="G14" s="104"/>
      <c r="H14" s="103">
        <v>0</v>
      </c>
      <c r="I14" s="86"/>
      <c r="J14" s="102"/>
      <c r="K14" s="197"/>
      <c r="L14" s="95"/>
      <c r="N14" s="84"/>
    </row>
    <row r="15" spans="1:17">
      <c r="A15" s="166">
        <f t="shared" si="1"/>
        <v>7</v>
      </c>
      <c r="B15" s="101" t="s">
        <v>43</v>
      </c>
      <c r="C15" s="100">
        <v>3632517</v>
      </c>
      <c r="D15" s="99">
        <v>48181.532531520577</v>
      </c>
      <c r="E15" s="98">
        <f t="shared" si="0"/>
        <v>3680698.5325315204</v>
      </c>
      <c r="F15" s="98"/>
      <c r="G15" s="98"/>
      <c r="H15" s="97">
        <f>E15-F15-G15</f>
        <v>3680698.5325315204</v>
      </c>
      <c r="I15" s="86"/>
      <c r="J15" s="96">
        <f>H15/$H$16</f>
        <v>1.2389443266269805E-2</v>
      </c>
      <c r="K15" s="198">
        <f>$K$16*J15</f>
        <v>-117535.24878613924</v>
      </c>
      <c r="L15" s="95"/>
      <c r="N15" s="84"/>
    </row>
    <row r="16" spans="1:17" ht="15.75" thickBot="1">
      <c r="A16" s="167">
        <f t="shared" si="1"/>
        <v>8</v>
      </c>
      <c r="B16" s="94" t="s">
        <v>0</v>
      </c>
      <c r="C16" s="93">
        <f>SUM(C9:C15)</f>
        <v>294396592</v>
      </c>
      <c r="D16" s="92">
        <v>6414719.4197113868</v>
      </c>
      <c r="E16" s="91">
        <f>SUM(E9:E15)</f>
        <v>300811311.41971135</v>
      </c>
      <c r="F16" s="91"/>
      <c r="G16" s="91"/>
      <c r="H16" s="90">
        <f>SUM(H9:H15)</f>
        <v>297083448.66086137</v>
      </c>
      <c r="I16" s="86"/>
      <c r="J16" s="89">
        <f>SUM(J9:J15)</f>
        <v>1.0000000000000002</v>
      </c>
      <c r="K16" s="199">
        <f>'Exhibit 1.7'!J14</f>
        <v>-9486725.6147117075</v>
      </c>
      <c r="L16" s="88"/>
      <c r="N16" s="84"/>
    </row>
    <row r="17" spans="3:14">
      <c r="C17" s="87"/>
      <c r="D17" s="87"/>
      <c r="E17" s="87"/>
      <c r="F17" s="87"/>
      <c r="G17" s="87"/>
      <c r="H17" s="87"/>
      <c r="I17" s="86"/>
      <c r="J17" s="87"/>
      <c r="K17" s="87"/>
      <c r="L17" s="87"/>
      <c r="M17" s="87"/>
      <c r="N17" s="86"/>
    </row>
    <row r="18" spans="3:14">
      <c r="C18" s="87"/>
      <c r="D18" s="87"/>
      <c r="E18" s="87"/>
      <c r="F18" s="87"/>
      <c r="G18" s="87"/>
      <c r="H18" s="87"/>
      <c r="I18" s="86"/>
      <c r="J18" s="87"/>
      <c r="K18" s="87"/>
      <c r="L18" s="87"/>
      <c r="M18" s="87"/>
      <c r="N18" s="86"/>
    </row>
    <row r="19" spans="3:14">
      <c r="C19" s="87"/>
      <c r="D19" s="87"/>
      <c r="E19" s="87"/>
      <c r="F19" s="87"/>
      <c r="G19" s="87"/>
      <c r="H19" s="87"/>
      <c r="I19" s="86"/>
      <c r="J19" s="87"/>
      <c r="K19" s="87"/>
      <c r="L19" s="87"/>
      <c r="M19" s="87"/>
      <c r="N19" s="86"/>
    </row>
    <row r="20" spans="3:14">
      <c r="C20" s="87"/>
      <c r="D20" s="87"/>
      <c r="E20" s="87"/>
      <c r="F20" s="87"/>
      <c r="G20" s="87"/>
      <c r="H20" s="87"/>
      <c r="I20" s="86"/>
      <c r="J20" s="87"/>
      <c r="K20" s="87"/>
      <c r="L20" s="87"/>
      <c r="M20" s="87"/>
      <c r="N20" s="86"/>
    </row>
    <row r="21" spans="3:14">
      <c r="C21" s="87"/>
      <c r="D21" s="87"/>
      <c r="E21" s="87"/>
      <c r="F21" s="87"/>
      <c r="G21" s="87"/>
      <c r="H21" s="87"/>
      <c r="I21" s="86"/>
      <c r="J21" s="87"/>
      <c r="K21" s="87"/>
      <c r="L21" s="87"/>
      <c r="M21" s="87"/>
      <c r="N21" s="86"/>
    </row>
    <row r="22" spans="3:14">
      <c r="C22" s="87"/>
      <c r="D22" s="87"/>
      <c r="E22" s="87"/>
      <c r="F22" s="87"/>
      <c r="G22" s="87"/>
      <c r="H22" s="87"/>
      <c r="I22" s="86"/>
      <c r="J22" s="87"/>
      <c r="K22" s="87"/>
      <c r="L22" s="87"/>
      <c r="M22" s="87"/>
      <c r="N22" s="86"/>
    </row>
    <row r="23" spans="3:14">
      <c r="C23" s="87"/>
      <c r="D23" s="87"/>
      <c r="E23" s="87"/>
      <c r="F23" s="87"/>
      <c r="G23" s="87"/>
      <c r="H23" s="87"/>
      <c r="I23" s="86"/>
      <c r="J23" s="87"/>
      <c r="K23" s="87"/>
      <c r="L23" s="87"/>
      <c r="M23" s="87"/>
      <c r="N23" s="86"/>
    </row>
    <row r="24" spans="3:14">
      <c r="C24" s="87"/>
      <c r="D24" s="87"/>
      <c r="E24" s="87"/>
      <c r="F24" s="87"/>
      <c r="G24" s="87"/>
      <c r="H24" s="87"/>
      <c r="I24" s="86"/>
      <c r="J24" s="87"/>
      <c r="K24" s="87"/>
      <c r="L24" s="87"/>
      <c r="M24" s="87"/>
      <c r="N24" s="86"/>
    </row>
    <row r="25" spans="3:14">
      <c r="C25" s="87"/>
      <c r="D25" s="87"/>
      <c r="E25" s="87"/>
      <c r="F25" s="87"/>
      <c r="G25" s="87"/>
      <c r="H25" s="87"/>
      <c r="I25" s="86"/>
      <c r="J25" s="87"/>
      <c r="K25" s="87"/>
      <c r="L25" s="87"/>
      <c r="M25" s="87"/>
      <c r="N25" s="86"/>
    </row>
    <row r="26" spans="3:14">
      <c r="C26" s="87"/>
      <c r="D26" s="87"/>
      <c r="E26" s="87"/>
      <c r="F26" s="87"/>
      <c r="G26" s="87"/>
      <c r="H26" s="87"/>
      <c r="I26" s="86"/>
      <c r="J26" s="87"/>
      <c r="K26" s="87"/>
      <c r="L26" s="87"/>
      <c r="M26" s="87"/>
      <c r="N26" s="86"/>
    </row>
    <row r="27" spans="3:14">
      <c r="C27" s="87"/>
      <c r="D27" s="87"/>
      <c r="E27" s="87"/>
      <c r="F27" s="87"/>
      <c r="G27" s="87"/>
      <c r="H27" s="87"/>
      <c r="I27" s="86"/>
      <c r="J27" s="87"/>
      <c r="K27" s="87"/>
      <c r="L27" s="87"/>
      <c r="M27" s="87"/>
      <c r="N27" s="86"/>
    </row>
    <row r="28" spans="3:14">
      <c r="C28" s="87"/>
      <c r="D28" s="87"/>
      <c r="E28" s="87"/>
      <c r="F28" s="87"/>
      <c r="G28" s="87"/>
      <c r="H28" s="87"/>
      <c r="I28" s="86"/>
      <c r="J28" s="87"/>
      <c r="K28" s="87"/>
      <c r="L28" s="87"/>
      <c r="M28" s="87"/>
      <c r="N28" s="86"/>
    </row>
    <row r="29" spans="3:14">
      <c r="C29" s="87"/>
      <c r="D29" s="87"/>
      <c r="E29" s="87"/>
      <c r="F29" s="87"/>
      <c r="G29" s="87"/>
      <c r="H29" s="87"/>
      <c r="I29" s="86"/>
      <c r="J29" s="87"/>
      <c r="K29" s="87"/>
      <c r="L29" s="87"/>
      <c r="M29" s="87"/>
      <c r="N29" s="86"/>
    </row>
    <row r="30" spans="3:14">
      <c r="C30" s="87"/>
      <c r="D30" s="87"/>
      <c r="E30" s="87"/>
      <c r="F30" s="87"/>
      <c r="G30" s="87"/>
      <c r="H30" s="87"/>
      <c r="I30" s="86"/>
      <c r="J30" s="87"/>
      <c r="K30" s="87"/>
      <c r="L30" s="87"/>
      <c r="M30" s="87"/>
      <c r="N30" s="86"/>
    </row>
    <row r="31" spans="3:14">
      <c r="C31" s="87"/>
      <c r="D31" s="87"/>
      <c r="E31" s="87"/>
      <c r="F31" s="87"/>
      <c r="G31" s="87"/>
      <c r="H31" s="87"/>
      <c r="I31" s="86"/>
      <c r="J31" s="87"/>
      <c r="K31" s="87"/>
      <c r="L31" s="87"/>
      <c r="M31" s="87"/>
      <c r="N31" s="86"/>
    </row>
    <row r="32" spans="3:14">
      <c r="C32" s="87"/>
      <c r="D32" s="87"/>
      <c r="E32" s="87"/>
      <c r="F32" s="87"/>
      <c r="G32" s="87"/>
      <c r="H32" s="87"/>
      <c r="I32" s="86"/>
      <c r="J32" s="87"/>
      <c r="K32" s="87"/>
      <c r="L32" s="87"/>
      <c r="M32" s="87"/>
      <c r="N32" s="86"/>
    </row>
    <row r="33" spans="3:14">
      <c r="C33" s="87"/>
      <c r="D33" s="87"/>
      <c r="E33" s="87"/>
      <c r="F33" s="87"/>
      <c r="G33" s="87"/>
      <c r="H33" s="87"/>
      <c r="I33" s="86"/>
      <c r="J33" s="87"/>
      <c r="K33" s="87"/>
      <c r="L33" s="87"/>
      <c r="M33" s="87"/>
      <c r="N33" s="86"/>
    </row>
    <row r="34" spans="3:14">
      <c r="C34" s="87"/>
      <c r="D34" s="87"/>
      <c r="E34" s="87"/>
      <c r="F34" s="87"/>
      <c r="G34" s="87"/>
      <c r="H34" s="87"/>
      <c r="I34" s="86"/>
      <c r="J34" s="87"/>
      <c r="K34" s="87"/>
      <c r="L34" s="87"/>
      <c r="M34" s="87"/>
      <c r="N34" s="86"/>
    </row>
    <row r="35" spans="3:14">
      <c r="C35" s="87"/>
      <c r="D35" s="87"/>
      <c r="E35" s="87"/>
      <c r="F35" s="87"/>
      <c r="G35" s="87"/>
      <c r="H35" s="87"/>
      <c r="I35" s="86"/>
      <c r="J35" s="87"/>
      <c r="K35" s="87"/>
      <c r="L35" s="87"/>
      <c r="M35" s="87"/>
      <c r="N35" s="86"/>
    </row>
    <row r="36" spans="3:14">
      <c r="C36" s="87"/>
      <c r="D36" s="87"/>
      <c r="E36" s="87"/>
      <c r="F36" s="87"/>
      <c r="G36" s="87"/>
      <c r="H36" s="87"/>
      <c r="I36" s="86"/>
      <c r="J36" s="87"/>
      <c r="K36" s="87"/>
      <c r="L36" s="87"/>
      <c r="M36" s="87"/>
      <c r="N36" s="86"/>
    </row>
    <row r="37" spans="3:14">
      <c r="C37" s="87"/>
      <c r="D37" s="87"/>
      <c r="E37" s="87"/>
      <c r="F37" s="87"/>
      <c r="G37" s="87"/>
      <c r="H37" s="87"/>
      <c r="I37" s="86"/>
      <c r="J37" s="87"/>
      <c r="K37" s="87"/>
      <c r="L37" s="87"/>
      <c r="M37" s="87"/>
      <c r="N37" s="86"/>
    </row>
    <row r="38" spans="3:14">
      <c r="C38" s="87"/>
      <c r="D38" s="87"/>
      <c r="E38" s="87"/>
      <c r="F38" s="87"/>
      <c r="G38" s="87"/>
      <c r="H38" s="87"/>
      <c r="I38" s="86"/>
      <c r="J38" s="87"/>
      <c r="K38" s="87"/>
      <c r="L38" s="87"/>
      <c r="M38" s="87"/>
      <c r="N38" s="86"/>
    </row>
    <row r="39" spans="3:14">
      <c r="C39" s="87"/>
      <c r="D39" s="87"/>
      <c r="E39" s="87"/>
      <c r="F39" s="87"/>
      <c r="G39" s="87"/>
      <c r="H39" s="87"/>
      <c r="I39" s="86"/>
      <c r="J39" s="87"/>
      <c r="K39" s="87"/>
      <c r="L39" s="87"/>
      <c r="M39" s="87"/>
      <c r="N39" s="86"/>
    </row>
    <row r="40" spans="3:14">
      <c r="C40" s="87"/>
      <c r="D40" s="87"/>
      <c r="E40" s="87"/>
      <c r="F40" s="87"/>
      <c r="G40" s="87"/>
      <c r="H40" s="87"/>
      <c r="I40" s="86"/>
      <c r="J40" s="87"/>
      <c r="K40" s="87"/>
      <c r="L40" s="87"/>
      <c r="M40" s="87"/>
      <c r="N40" s="86"/>
    </row>
    <row r="41" spans="3:14">
      <c r="C41" s="87"/>
      <c r="D41" s="87"/>
      <c r="E41" s="87"/>
      <c r="F41" s="87"/>
      <c r="G41" s="87"/>
      <c r="H41" s="87"/>
      <c r="I41" s="86"/>
      <c r="J41" s="87"/>
      <c r="K41" s="87"/>
      <c r="L41" s="87"/>
      <c r="M41" s="87"/>
      <c r="N41" s="86"/>
    </row>
    <row r="42" spans="3:14">
      <c r="C42" s="87"/>
      <c r="D42" s="87"/>
      <c r="E42" s="87"/>
      <c r="F42" s="87"/>
      <c r="G42" s="87"/>
      <c r="H42" s="87"/>
      <c r="I42" s="86"/>
      <c r="J42" s="87"/>
      <c r="K42" s="87"/>
      <c r="L42" s="87"/>
      <c r="M42" s="87"/>
      <c r="N42" s="86"/>
    </row>
    <row r="43" spans="3:14">
      <c r="C43" s="87"/>
      <c r="D43" s="87"/>
      <c r="E43" s="87"/>
      <c r="F43" s="87"/>
      <c r="G43" s="87"/>
      <c r="H43" s="87"/>
      <c r="I43" s="86"/>
      <c r="J43" s="87"/>
      <c r="K43" s="87"/>
      <c r="L43" s="87"/>
      <c r="M43" s="87"/>
      <c r="N43" s="86"/>
    </row>
    <row r="44" spans="3:14">
      <c r="C44" s="87"/>
      <c r="D44" s="87"/>
      <c r="E44" s="87"/>
      <c r="F44" s="87"/>
      <c r="G44" s="87"/>
      <c r="H44" s="87"/>
      <c r="I44" s="86"/>
      <c r="J44" s="87"/>
      <c r="K44" s="87"/>
      <c r="L44" s="87"/>
      <c r="M44" s="87"/>
      <c r="N44" s="86"/>
    </row>
    <row r="45" spans="3:14">
      <c r="C45" s="87"/>
      <c r="D45" s="87"/>
      <c r="E45" s="87"/>
      <c r="F45" s="87"/>
      <c r="G45" s="87"/>
      <c r="H45" s="87"/>
      <c r="I45" s="86"/>
      <c r="J45" s="87"/>
      <c r="K45" s="87"/>
      <c r="L45" s="87"/>
      <c r="M45" s="87"/>
      <c r="N45" s="86"/>
    </row>
    <row r="46" spans="3:14">
      <c r="C46" s="87"/>
      <c r="D46" s="87"/>
      <c r="E46" s="87"/>
      <c r="F46" s="87"/>
      <c r="G46" s="87"/>
      <c r="H46" s="87"/>
      <c r="I46" s="86"/>
      <c r="J46" s="87"/>
      <c r="K46" s="87"/>
      <c r="L46" s="87"/>
      <c r="M46" s="87"/>
      <c r="N46" s="86"/>
    </row>
    <row r="47" spans="3:14">
      <c r="C47" s="87"/>
      <c r="D47" s="87"/>
      <c r="E47" s="87"/>
      <c r="F47" s="87"/>
      <c r="G47" s="87"/>
      <c r="H47" s="87"/>
      <c r="I47" s="86"/>
      <c r="J47" s="87"/>
      <c r="K47" s="87"/>
      <c r="L47" s="87"/>
      <c r="M47" s="87"/>
      <c r="N47" s="86"/>
    </row>
    <row r="64" spans="15:17">
      <c r="O64" s="161"/>
      <c r="P64" s="161"/>
      <c r="Q64" s="161"/>
    </row>
  </sheetData>
  <mergeCells count="3">
    <mergeCell ref="C7:H7"/>
    <mergeCell ref="J7:K7"/>
    <mergeCell ref="A4:K4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zoomScale="80" zoomScaleNormal="80" zoomScaleSheetLayoutView="85" workbookViewId="0">
      <selection activeCell="B54" sqref="B54"/>
    </sheetView>
  </sheetViews>
  <sheetFormatPr defaultRowHeight="12.75"/>
  <cols>
    <col min="1" max="1" width="4.42578125" style="1" customWidth="1"/>
    <col min="2" max="3" width="9.140625" style="1"/>
    <col min="4" max="4" width="7.42578125" style="1" bestFit="1" customWidth="1"/>
    <col min="5" max="5" width="9.140625" style="1" bestFit="1" customWidth="1"/>
    <col min="6" max="6" width="4.140625" style="1" customWidth="1"/>
    <col min="7" max="7" width="13.28515625" style="1" customWidth="1"/>
    <col min="8" max="8" width="9.5703125" style="1" bestFit="1" customWidth="1"/>
    <col min="9" max="9" width="13.7109375" style="1" bestFit="1" customWidth="1"/>
    <col min="10" max="10" width="3.42578125" style="1" customWidth="1"/>
    <col min="11" max="11" width="15.28515625" style="1" customWidth="1"/>
    <col min="12" max="12" width="2.5703125" style="82" customWidth="1"/>
    <col min="13" max="13" width="17.7109375" style="82" customWidth="1"/>
    <col min="14" max="14" width="2.7109375" style="82" customWidth="1"/>
    <col min="15" max="15" width="17" style="82" bestFit="1" customWidth="1"/>
    <col min="16" max="16" width="12" bestFit="1" customWidth="1"/>
    <col min="17" max="17" width="9.28515625" bestFit="1" customWidth="1"/>
  </cols>
  <sheetData>
    <row r="1" spans="1:17" ht="18.75">
      <c r="A1" s="226" t="s">
        <v>124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03"/>
      <c r="O1" s="164"/>
    </row>
    <row r="2" spans="1:17" ht="18.75">
      <c r="A2" s="226" t="s">
        <v>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03"/>
      <c r="O2" s="164"/>
      <c r="P2" s="159"/>
    </row>
    <row r="3" spans="1:17" ht="18.75">
      <c r="A3" s="2"/>
      <c r="B3" s="3"/>
      <c r="C3" s="3"/>
      <c r="D3" s="3"/>
      <c r="E3" s="4"/>
      <c r="F3" s="4"/>
      <c r="G3" s="3"/>
      <c r="H3" s="3"/>
      <c r="I3" s="3"/>
      <c r="J3" s="5"/>
      <c r="K3" s="3"/>
      <c r="O3" s="164"/>
      <c r="P3" s="82"/>
    </row>
    <row r="4" spans="1:17">
      <c r="A4" s="2"/>
      <c r="B4" s="2"/>
      <c r="C4" s="2" t="s">
        <v>1</v>
      </c>
      <c r="D4" s="2" t="s">
        <v>2</v>
      </c>
      <c r="E4" s="75" t="s">
        <v>3</v>
      </c>
      <c r="F4" s="75"/>
      <c r="G4" s="2" t="s">
        <v>4</v>
      </c>
      <c r="H4" s="2" t="s">
        <v>5</v>
      </c>
      <c r="I4" s="2" t="s">
        <v>6</v>
      </c>
      <c r="J4" s="6"/>
      <c r="K4" s="6" t="s">
        <v>7</v>
      </c>
      <c r="M4" s="179" t="s">
        <v>8</v>
      </c>
      <c r="O4" s="179" t="s">
        <v>9</v>
      </c>
      <c r="P4" s="179" t="s">
        <v>131</v>
      </c>
      <c r="Q4" s="179" t="s">
        <v>132</v>
      </c>
    </row>
    <row r="5" spans="1:17">
      <c r="A5" s="2"/>
      <c r="C5" s="8"/>
      <c r="D5" s="8"/>
      <c r="E5" s="9"/>
      <c r="F5" s="9"/>
      <c r="G5" s="225" t="s">
        <v>38</v>
      </c>
      <c r="H5" s="225"/>
      <c r="I5" s="225"/>
      <c r="J5" s="8"/>
      <c r="K5" s="223" t="s">
        <v>111</v>
      </c>
      <c r="L5" s="223"/>
      <c r="M5" s="223"/>
      <c r="N5" s="223"/>
      <c r="O5" s="224"/>
      <c r="P5" s="82"/>
    </row>
    <row r="6" spans="1:17">
      <c r="A6" s="2"/>
      <c r="B6" s="7" t="s">
        <v>10</v>
      </c>
      <c r="C6" s="8"/>
      <c r="D6" s="8"/>
      <c r="E6" s="9"/>
      <c r="F6" s="9"/>
      <c r="G6" s="222" t="s">
        <v>39</v>
      </c>
      <c r="H6" s="222"/>
      <c r="I6" s="222"/>
      <c r="J6" s="8"/>
      <c r="K6" s="182"/>
      <c r="L6" s="183"/>
      <c r="M6" s="184"/>
      <c r="N6" s="183"/>
      <c r="O6" s="184">
        <v>43313</v>
      </c>
      <c r="P6" s="215" t="s">
        <v>133</v>
      </c>
      <c r="Q6" s="215"/>
    </row>
    <row r="7" spans="1:17" ht="13.5" thickBot="1">
      <c r="A7" s="2"/>
      <c r="B7" s="12" t="s">
        <v>11</v>
      </c>
      <c r="C7" s="13"/>
      <c r="D7" s="13"/>
      <c r="E7" s="14" t="s">
        <v>12</v>
      </c>
      <c r="F7" s="15"/>
      <c r="G7" s="16" t="s">
        <v>12</v>
      </c>
      <c r="H7" s="16" t="s">
        <v>36</v>
      </c>
      <c r="I7" s="17" t="s">
        <v>13</v>
      </c>
      <c r="J7" s="8"/>
      <c r="K7" s="16" t="s">
        <v>12</v>
      </c>
      <c r="L7" s="83"/>
      <c r="M7" s="16" t="s">
        <v>42</v>
      </c>
      <c r="N7" s="83"/>
      <c r="O7" s="16" t="s">
        <v>110</v>
      </c>
      <c r="P7" s="215" t="s">
        <v>126</v>
      </c>
      <c r="Q7" s="215" t="s">
        <v>33</v>
      </c>
    </row>
    <row r="8" spans="1:17">
      <c r="A8" s="2">
        <v>1</v>
      </c>
      <c r="B8" s="18" t="s">
        <v>14</v>
      </c>
      <c r="C8" s="18" t="s">
        <v>15</v>
      </c>
      <c r="D8" s="18" t="s">
        <v>16</v>
      </c>
      <c r="E8" s="19">
        <v>45</v>
      </c>
      <c r="F8" s="19"/>
      <c r="G8" s="20">
        <v>55142829</v>
      </c>
      <c r="H8" s="21">
        <v>2.3494899999999999</v>
      </c>
      <c r="I8" s="22">
        <f>ROUND(G8*H8,0)</f>
        <v>129557525</v>
      </c>
      <c r="J8" s="23"/>
      <c r="K8" s="20">
        <f>'[14]Sheet1 (2)'!$B$16</f>
        <v>60810938</v>
      </c>
      <c r="M8" s="20">
        <f>(($I$8+$I$9)/$I$13*$M$13)/($K$9+$K$8)*K8</f>
        <v>-5310617.4174476331</v>
      </c>
      <c r="O8" s="62">
        <f>M8/K8</f>
        <v>-8.7329970431431814E-2</v>
      </c>
      <c r="P8" s="210">
        <v>-8.795662699858757E-2</v>
      </c>
      <c r="Q8" s="210">
        <f>+O8-P8</f>
        <v>6.2665656715575613E-4</v>
      </c>
    </row>
    <row r="9" spans="1:17">
      <c r="A9" s="2">
        <f>A8+1</f>
        <v>2</v>
      </c>
      <c r="B9" s="18"/>
      <c r="C9" s="18" t="s">
        <v>17</v>
      </c>
      <c r="D9" s="18" t="s">
        <v>34</v>
      </c>
      <c r="E9" s="19">
        <v>45</v>
      </c>
      <c r="F9" s="19"/>
      <c r="G9" s="20">
        <v>15485340</v>
      </c>
      <c r="H9" s="21">
        <v>1.3494900000000001</v>
      </c>
      <c r="I9" s="22">
        <f>ROUND(G9*H9,0)</f>
        <v>20897311</v>
      </c>
      <c r="J9" s="24"/>
      <c r="K9" s="20">
        <f>'[14]Sheet1 (2)'!$C$16</f>
        <v>16981700</v>
      </c>
      <c r="M9" s="20">
        <f>(($I$8+$I$9)/$I$13*$M$13)/($K$9+$K$8)*K9</f>
        <v>-1483011.3588754456</v>
      </c>
      <c r="O9" s="62">
        <f>M9/K9</f>
        <v>-8.7329970431431814E-2</v>
      </c>
      <c r="P9" s="210">
        <v>-8.795662699858757E-2</v>
      </c>
      <c r="Q9" s="210">
        <f>+O9-P9</f>
        <v>6.2665656715575613E-4</v>
      </c>
    </row>
    <row r="10" spans="1:17">
      <c r="A10" s="2"/>
      <c r="B10" s="25"/>
      <c r="C10" s="18"/>
      <c r="D10" s="18"/>
      <c r="E10" s="26"/>
      <c r="F10" s="26"/>
      <c r="G10" s="20"/>
      <c r="H10" s="21"/>
      <c r="I10" s="22"/>
      <c r="J10" s="24"/>
      <c r="K10" s="20"/>
      <c r="M10" s="20"/>
      <c r="O10" s="62"/>
      <c r="P10" s="210"/>
      <c r="Q10" s="206"/>
    </row>
    <row r="11" spans="1:17">
      <c r="A11" s="2">
        <f>A9+1</f>
        <v>3</v>
      </c>
      <c r="B11" s="27" t="s">
        <v>19</v>
      </c>
      <c r="C11" s="18" t="s">
        <v>15</v>
      </c>
      <c r="D11" s="18" t="str">
        <f>D8</f>
        <v>First</v>
      </c>
      <c r="E11" s="26">
        <f>E8</f>
        <v>45</v>
      </c>
      <c r="F11" s="26"/>
      <c r="G11" s="20">
        <v>23351901</v>
      </c>
      <c r="H11" s="21">
        <v>1.7266999999999999</v>
      </c>
      <c r="I11" s="20">
        <f>ROUND(G11*H11,0)</f>
        <v>40321727</v>
      </c>
      <c r="J11" s="24"/>
      <c r="K11" s="185">
        <f>'[14]Sheet1 (2)'!$B$17</f>
        <v>25132098</v>
      </c>
      <c r="M11" s="20">
        <f>(($I$11+$I$12)/$I$13*$M$13)/($K$12+$K$11)*K11</f>
        <v>-1657375.4103422342</v>
      </c>
      <c r="O11" s="62">
        <f>M11/K11</f>
        <v>-6.5946560066025298E-2</v>
      </c>
      <c r="P11" s="210">
        <v>-6.6419774985743529E-2</v>
      </c>
      <c r="Q11" s="210">
        <f t="shared" ref="Q11:Q12" si="0">+O11-P11</f>
        <v>4.7321491971823171E-4</v>
      </c>
    </row>
    <row r="12" spans="1:17">
      <c r="A12" s="2">
        <f>A11+1</f>
        <v>4</v>
      </c>
      <c r="B12" s="27"/>
      <c r="C12" s="18" t="s">
        <v>17</v>
      </c>
      <c r="D12" s="18" t="str">
        <f>D9</f>
        <v>Over</v>
      </c>
      <c r="E12" s="26">
        <f>E9</f>
        <v>45</v>
      </c>
      <c r="F12" s="26"/>
      <c r="G12" s="20">
        <v>4515425</v>
      </c>
      <c r="H12" s="21">
        <v>0.72670000000000001</v>
      </c>
      <c r="I12" s="20">
        <f>ROUND(G12*H12,0)</f>
        <v>3281359</v>
      </c>
      <c r="J12" s="24"/>
      <c r="K12" s="20">
        <f>'[14]Sheet1 (2)'!$C$17</f>
        <v>4723154</v>
      </c>
      <c r="M12" s="20">
        <f>(($I$11+$I$12)/$I$13*$M$13)/($K$12+$K$11)*K12</f>
        <v>-311475.75896208762</v>
      </c>
      <c r="O12" s="62">
        <f>M12/K12</f>
        <v>-6.5946560066025298E-2</v>
      </c>
      <c r="P12" s="210">
        <v>-6.6419774985743529E-2</v>
      </c>
      <c r="Q12" s="210">
        <f t="shared" si="0"/>
        <v>4.7321491971823171E-4</v>
      </c>
    </row>
    <row r="13" spans="1:17" ht="13.5" thickBot="1">
      <c r="A13" s="2">
        <f>A12+1</f>
        <v>5</v>
      </c>
      <c r="B13" s="28" t="s">
        <v>20</v>
      </c>
      <c r="C13" s="3"/>
      <c r="D13" s="18"/>
      <c r="E13" s="26"/>
      <c r="F13" s="26"/>
      <c r="G13" s="29">
        <f>SUM(G11:G12,G8:G9)</f>
        <v>98495495</v>
      </c>
      <c r="H13" s="30"/>
      <c r="I13" s="29">
        <f>SUM(I8:I12)</f>
        <v>194057922</v>
      </c>
      <c r="J13" s="31"/>
      <c r="K13" s="29">
        <f>SUM(K11:K12,K8:K9)</f>
        <v>107647890</v>
      </c>
      <c r="M13" s="29">
        <f>'Exhibit 1.8'!K9</f>
        <v>-8762479.9456274007</v>
      </c>
      <c r="O13" s="62"/>
      <c r="P13" s="210"/>
    </row>
    <row r="14" spans="1:17" ht="14.25" thickTop="1" thickBot="1">
      <c r="A14" s="2"/>
      <c r="B14" s="37"/>
      <c r="C14" s="37"/>
      <c r="D14" s="37"/>
      <c r="E14" s="38"/>
      <c r="F14" s="9"/>
      <c r="G14" s="39"/>
      <c r="H14" s="37"/>
      <c r="I14" s="39"/>
      <c r="J14" s="39"/>
      <c r="K14" s="39"/>
      <c r="M14" s="39"/>
      <c r="O14" s="62"/>
      <c r="P14" s="210"/>
    </row>
    <row r="15" spans="1:17">
      <c r="A15" s="2"/>
      <c r="B15" s="8"/>
      <c r="C15" s="8"/>
      <c r="D15" s="8"/>
      <c r="E15" s="9"/>
      <c r="F15" s="9"/>
      <c r="G15" s="40"/>
      <c r="H15" s="8"/>
      <c r="I15" s="201"/>
      <c r="J15" s="40"/>
      <c r="K15" s="40"/>
      <c r="M15" s="201"/>
      <c r="O15" s="62"/>
      <c r="P15" s="210"/>
    </row>
    <row r="16" spans="1:17">
      <c r="A16" s="2"/>
      <c r="B16" s="7" t="s">
        <v>21</v>
      </c>
      <c r="C16" s="8"/>
      <c r="D16" s="8"/>
      <c r="E16" s="9"/>
      <c r="F16" s="9"/>
      <c r="G16" s="222"/>
      <c r="H16" s="222"/>
      <c r="I16" s="222"/>
      <c r="J16" s="8"/>
      <c r="K16" s="81"/>
      <c r="M16" s="81"/>
      <c r="O16" s="62"/>
      <c r="P16" s="210"/>
    </row>
    <row r="17" spans="1:17" ht="13.5" thickBot="1">
      <c r="A17" s="2"/>
      <c r="B17" s="12" t="s">
        <v>11</v>
      </c>
      <c r="C17" s="13"/>
      <c r="D17" s="13"/>
      <c r="E17" s="14" t="s">
        <v>12</v>
      </c>
      <c r="F17" s="15"/>
      <c r="G17" s="16" t="s">
        <v>12</v>
      </c>
      <c r="H17" s="16" t="s">
        <v>36</v>
      </c>
      <c r="I17" s="17" t="s">
        <v>13</v>
      </c>
      <c r="J17" s="8"/>
      <c r="K17" s="16" t="s">
        <v>12</v>
      </c>
      <c r="M17" s="16"/>
      <c r="O17" s="62"/>
      <c r="P17" s="210"/>
    </row>
    <row r="18" spans="1:17">
      <c r="A18" s="2">
        <f>A13+1</f>
        <v>6</v>
      </c>
      <c r="B18" s="41" t="s">
        <v>22</v>
      </c>
      <c r="C18" s="18"/>
      <c r="D18" s="18" t="s">
        <v>23</v>
      </c>
      <c r="E18" s="26">
        <v>0</v>
      </c>
      <c r="F18" s="26"/>
      <c r="G18" s="20">
        <v>678836</v>
      </c>
      <c r="H18" s="21">
        <v>5.4220699999999997</v>
      </c>
      <c r="I18" s="20">
        <f>ROUND(G18*H18,0)</f>
        <v>3680696</v>
      </c>
      <c r="J18" s="24"/>
      <c r="K18" s="20">
        <f>'[14]Sheet1 (2)'!$B$27</f>
        <v>213739</v>
      </c>
      <c r="M18" s="20">
        <f>'Exhibit 1.8'!K15</f>
        <v>-117535.24878613924</v>
      </c>
      <c r="O18" s="62">
        <f>M18/K18</f>
        <v>-0.54990080792994844</v>
      </c>
      <c r="P18" s="210">
        <v>-0.55384674940766965</v>
      </c>
      <c r="Q18" s="210">
        <f>+O18-P18</f>
        <v>3.9459414777212043E-3</v>
      </c>
    </row>
    <row r="19" spans="1:17">
      <c r="A19" s="2"/>
      <c r="B19" s="41"/>
      <c r="C19" s="18"/>
      <c r="D19" s="18"/>
      <c r="E19" s="26"/>
      <c r="F19" s="26"/>
      <c r="G19" s="20"/>
      <c r="H19" s="21"/>
      <c r="I19" s="20"/>
      <c r="J19" s="24"/>
      <c r="K19" s="20"/>
      <c r="M19" s="20"/>
      <c r="O19" s="62"/>
      <c r="P19" s="210"/>
    </row>
    <row r="20" spans="1:17" ht="13.5" thickBot="1">
      <c r="A20" s="2"/>
      <c r="B20" s="38"/>
      <c r="C20" s="38"/>
      <c r="D20" s="38"/>
      <c r="E20" s="38"/>
      <c r="F20" s="9"/>
      <c r="G20" s="42"/>
      <c r="H20" s="43"/>
      <c r="I20" s="43"/>
      <c r="J20" s="8"/>
      <c r="K20" s="42"/>
      <c r="M20" s="42"/>
      <c r="O20" s="62"/>
      <c r="P20" s="210"/>
    </row>
    <row r="21" spans="1:17">
      <c r="A21" s="2"/>
      <c r="B21" s="9"/>
      <c r="C21" s="9"/>
      <c r="D21" s="9"/>
      <c r="E21" s="9"/>
      <c r="F21" s="9"/>
      <c r="G21" s="44"/>
      <c r="H21" s="45"/>
      <c r="I21" s="45"/>
      <c r="J21" s="8"/>
      <c r="K21" s="44"/>
      <c r="M21" s="44"/>
      <c r="O21" s="62"/>
      <c r="P21" s="210"/>
    </row>
    <row r="22" spans="1:17">
      <c r="A22" s="2"/>
      <c r="B22" s="7" t="s">
        <v>24</v>
      </c>
      <c r="C22" s="9"/>
      <c r="D22" s="9"/>
      <c r="E22" s="9"/>
      <c r="F22" s="10"/>
      <c r="G22" s="222"/>
      <c r="H22" s="222"/>
      <c r="I22" s="222"/>
      <c r="J22" s="8"/>
      <c r="K22" s="81"/>
      <c r="M22" s="81"/>
      <c r="O22" s="62"/>
      <c r="P22" s="210"/>
    </row>
    <row r="23" spans="1:17" ht="13.5" thickBot="1">
      <c r="A23" s="2"/>
      <c r="B23" s="12" t="s">
        <v>11</v>
      </c>
      <c r="C23" s="13"/>
      <c r="D23" s="13"/>
      <c r="E23" s="14" t="s">
        <v>12</v>
      </c>
      <c r="F23" s="15"/>
      <c r="G23" s="16" t="s">
        <v>12</v>
      </c>
      <c r="H23" s="16" t="s">
        <v>36</v>
      </c>
      <c r="I23" s="17" t="s">
        <v>13</v>
      </c>
      <c r="J23" s="8"/>
      <c r="K23" s="16" t="s">
        <v>12</v>
      </c>
      <c r="M23" s="16"/>
      <c r="O23" s="62"/>
      <c r="P23" s="210"/>
    </row>
    <row r="24" spans="1:17">
      <c r="A24" s="2">
        <f>A18+1</f>
        <v>7</v>
      </c>
      <c r="B24" s="18" t="s">
        <v>14</v>
      </c>
      <c r="C24" s="18" t="s">
        <v>15</v>
      </c>
      <c r="D24" s="18" t="s">
        <v>16</v>
      </c>
      <c r="E24" s="26">
        <v>200</v>
      </c>
      <c r="F24" s="26"/>
      <c r="G24" s="20">
        <v>545682</v>
      </c>
      <c r="H24" s="21">
        <v>1.2457199999999999</v>
      </c>
      <c r="I24" s="20">
        <f>ROUND(G24*H24,0)</f>
        <v>679767</v>
      </c>
      <c r="J24" s="24"/>
      <c r="K24" s="20">
        <f>'[14]Sheet1 (2)'!$B$4</f>
        <v>425257</v>
      </c>
      <c r="M24" s="20">
        <f>(($I$24+$I$25+$I$26)/$I$31*$M$31)/($K$24+$K$25+$K$26)*K24</f>
        <v>-20134.349168795979</v>
      </c>
      <c r="O24" s="62">
        <f>M24/K24</f>
        <v>-4.7346308629360553E-2</v>
      </c>
      <c r="P24" s="210">
        <v>-4.768605310753448E-2</v>
      </c>
      <c r="Q24" s="210">
        <f t="shared" ref="Q24:Q26" si="1">+O24-P24</f>
        <v>3.39744478173927E-4</v>
      </c>
    </row>
    <row r="25" spans="1:17">
      <c r="A25" s="2">
        <f>A24+1</f>
        <v>8</v>
      </c>
      <c r="B25" s="25"/>
      <c r="C25" s="18" t="s">
        <v>17</v>
      </c>
      <c r="D25" s="18" t="s">
        <v>18</v>
      </c>
      <c r="E25" s="26">
        <v>1800</v>
      </c>
      <c r="F25" s="26"/>
      <c r="G25" s="20">
        <v>1221092</v>
      </c>
      <c r="H25" s="21">
        <v>0.86572000000000005</v>
      </c>
      <c r="I25" s="20">
        <f>ROUND(G25*H25,0)</f>
        <v>1057124</v>
      </c>
      <c r="J25" s="24"/>
      <c r="K25" s="20">
        <f>'[14]Sheet1 (2)'!$C$4</f>
        <v>811846</v>
      </c>
      <c r="M25" s="20">
        <f>(($I$24+$I$25+$I$26)/$I$31*$M$31)/($K$24+$K$25+$K$26)*K25</f>
        <v>-38437.91127551184</v>
      </c>
      <c r="O25" s="62">
        <f>M25/K25</f>
        <v>-4.7346308629360546E-2</v>
      </c>
      <c r="P25" s="210">
        <v>-4.768605310753448E-2</v>
      </c>
      <c r="Q25" s="210">
        <f t="shared" si="1"/>
        <v>3.3974447817393394E-4</v>
      </c>
    </row>
    <row r="26" spans="1:17">
      <c r="A26" s="2">
        <f>A25+1</f>
        <v>9</v>
      </c>
      <c r="B26" s="25"/>
      <c r="C26" s="18" t="s">
        <v>25</v>
      </c>
      <c r="D26" s="18" t="s">
        <v>23</v>
      </c>
      <c r="E26" s="26">
        <v>2000</v>
      </c>
      <c r="F26" s="26"/>
      <c r="G26" s="20">
        <v>675610</v>
      </c>
      <c r="H26" s="21">
        <v>0.46572000000000002</v>
      </c>
      <c r="I26" s="20">
        <f>ROUND(G26*H26,0)</f>
        <v>314645</v>
      </c>
      <c r="J26" s="24"/>
      <c r="K26" s="20">
        <f>'[14]Sheet1 (2)'!$D$4</f>
        <v>329298</v>
      </c>
      <c r="M26" s="20">
        <f>(($I$24+$I$25+$I$26)/$I$31*$M$31)/($K$24+$K$25+$K$26)*K26</f>
        <v>-15591.044739031169</v>
      </c>
      <c r="O26" s="62">
        <f>M26/K26</f>
        <v>-4.7346308629360546E-2</v>
      </c>
      <c r="P26" s="210">
        <v>-4.768605310753448E-2</v>
      </c>
      <c r="Q26" s="210">
        <f t="shared" si="1"/>
        <v>3.3974447817393394E-4</v>
      </c>
    </row>
    <row r="27" spans="1:17">
      <c r="A27" s="2"/>
      <c r="B27" s="25" t="s">
        <v>26</v>
      </c>
      <c r="C27" s="18"/>
      <c r="D27" s="18"/>
      <c r="E27" s="26"/>
      <c r="F27" s="26"/>
      <c r="G27" s="20"/>
      <c r="H27" s="46"/>
      <c r="I27" s="22"/>
      <c r="J27" s="24"/>
      <c r="K27" s="20"/>
      <c r="M27" s="20"/>
      <c r="O27" s="62"/>
      <c r="P27" s="210"/>
    </row>
    <row r="28" spans="1:17">
      <c r="A28" s="2">
        <f>A26+1</f>
        <v>10</v>
      </c>
      <c r="B28" s="27" t="s">
        <v>19</v>
      </c>
      <c r="C28" s="18" t="s">
        <v>15</v>
      </c>
      <c r="D28" s="18" t="str">
        <f t="shared" ref="D28:E30" si="2">D24</f>
        <v>First</v>
      </c>
      <c r="E28" s="26">
        <f t="shared" si="2"/>
        <v>200</v>
      </c>
      <c r="F28" s="26"/>
      <c r="G28" s="20">
        <v>713654</v>
      </c>
      <c r="H28" s="21">
        <v>0.81937000000000004</v>
      </c>
      <c r="I28" s="20">
        <f>ROUND(G28*H28,0)</f>
        <v>584747</v>
      </c>
      <c r="J28" s="24"/>
      <c r="K28" s="20">
        <f>'[14]Sheet1 (2)'!$B$5</f>
        <v>560127</v>
      </c>
      <c r="M28" s="20">
        <f>(($I$28+$I$29+$I$30)/$I$31*$M$31)/($K$28+$K$29+$K$30)*K28</f>
        <v>-14904.055505539069</v>
      </c>
      <c r="O28" s="62">
        <f>M28/K28</f>
        <v>-2.6608350437559818E-2</v>
      </c>
      <c r="P28" s="210">
        <v>-2.6799284860879822E-2</v>
      </c>
      <c r="Q28" s="210">
        <f t="shared" ref="Q28:Q30" si="3">+O28-P28</f>
        <v>1.9093442332000429E-4</v>
      </c>
    </row>
    <row r="29" spans="1:17">
      <c r="A29" s="2">
        <f>A28+1</f>
        <v>11</v>
      </c>
      <c r="B29" s="27"/>
      <c r="C29" s="18" t="s">
        <v>17</v>
      </c>
      <c r="D29" s="18" t="str">
        <f t="shared" si="2"/>
        <v>Next</v>
      </c>
      <c r="E29" s="26">
        <f t="shared" si="2"/>
        <v>1800</v>
      </c>
      <c r="F29" s="26"/>
      <c r="G29" s="20">
        <v>1241858</v>
      </c>
      <c r="H29" s="21">
        <v>0.43936999999999998</v>
      </c>
      <c r="I29" s="20">
        <f>ROUND(G29*H29,0)</f>
        <v>545635</v>
      </c>
      <c r="J29" s="24"/>
      <c r="K29" s="20">
        <f>'[14]Sheet1 (2)'!$C$5</f>
        <v>834634</v>
      </c>
      <c r="M29" s="20">
        <f>(($I$28+$I$29+$I$30)/$I$31*$M$31)/($K$28+$K$29+$K$30)*K29</f>
        <v>-22208.233959102301</v>
      </c>
      <c r="O29" s="62">
        <f>M29/K29</f>
        <v>-2.6608350437559818E-2</v>
      </c>
      <c r="P29" s="210">
        <v>-2.6799284860879822E-2</v>
      </c>
      <c r="Q29" s="210">
        <f t="shared" si="3"/>
        <v>1.9093442332000429E-4</v>
      </c>
    </row>
    <row r="30" spans="1:17">
      <c r="A30" s="2">
        <f>A29+1</f>
        <v>12</v>
      </c>
      <c r="B30" s="27"/>
      <c r="C30" s="18" t="s">
        <v>25</v>
      </c>
      <c r="D30" s="18" t="str">
        <f t="shared" si="2"/>
        <v>All Over</v>
      </c>
      <c r="E30" s="26">
        <f t="shared" si="2"/>
        <v>2000</v>
      </c>
      <c r="F30" s="26"/>
      <c r="G30" s="20">
        <v>455057</v>
      </c>
      <c r="H30" s="21">
        <v>3.9370000000000002E-2</v>
      </c>
      <c r="I30" s="20">
        <f>ROUND(G30*H30,0)</f>
        <v>17916</v>
      </c>
      <c r="J30" s="24"/>
      <c r="K30" s="20">
        <f>'[14]Sheet1 (2)'!$D$5</f>
        <v>165318</v>
      </c>
      <c r="M30" s="20">
        <f>(($I$28+$I$29+$I$30)/$I$31*$M$31)/($K$28+$K$29+$K$30)*K30</f>
        <v>-4398.8392776365135</v>
      </c>
      <c r="O30" s="62">
        <f>M30/K30</f>
        <v>-2.6608350437559814E-2</v>
      </c>
      <c r="P30" s="210">
        <v>-2.6799284860879822E-2</v>
      </c>
      <c r="Q30" s="210">
        <f t="shared" si="3"/>
        <v>1.9093442332000776E-4</v>
      </c>
    </row>
    <row r="31" spans="1:17">
      <c r="A31" s="2">
        <f>A30+1</f>
        <v>13</v>
      </c>
      <c r="B31" s="28" t="s">
        <v>20</v>
      </c>
      <c r="C31" s="3"/>
      <c r="D31" s="18"/>
      <c r="E31" s="26"/>
      <c r="F31" s="26"/>
      <c r="G31" s="47">
        <f>SUM(G24:G30)</f>
        <v>4852953</v>
      </c>
      <c r="H31" s="48"/>
      <c r="I31" s="47">
        <f>SUM(I24:I30)</f>
        <v>3199834</v>
      </c>
      <c r="J31" s="24"/>
      <c r="K31" s="47">
        <f>SUM(K24:K30)</f>
        <v>3126480</v>
      </c>
      <c r="M31" s="47">
        <f>'Exhibit 1.8'!K10</f>
        <v>-115674.43392561688</v>
      </c>
      <c r="O31" s="62"/>
      <c r="P31" s="210"/>
    </row>
    <row r="32" spans="1:17">
      <c r="A32" s="2"/>
      <c r="B32" s="28"/>
      <c r="C32" s="3"/>
      <c r="D32" s="18"/>
      <c r="E32" s="26"/>
      <c r="F32" s="26"/>
      <c r="G32" s="49"/>
      <c r="H32" s="50"/>
      <c r="I32" s="49"/>
      <c r="J32" s="24"/>
      <c r="K32" s="49"/>
      <c r="M32" s="49"/>
      <c r="O32" s="62"/>
      <c r="P32" s="210"/>
    </row>
    <row r="33" spans="1:17" ht="13.5" thickBot="1">
      <c r="A33" s="2"/>
      <c r="B33" s="37"/>
      <c r="C33" s="37"/>
      <c r="D33" s="37"/>
      <c r="E33" s="38"/>
      <c r="F33" s="9"/>
      <c r="G33" s="39"/>
      <c r="H33" s="37"/>
      <c r="I33" s="39"/>
      <c r="J33" s="40"/>
      <c r="K33" s="39"/>
      <c r="M33" s="39"/>
      <c r="O33" s="62"/>
      <c r="P33" s="210"/>
    </row>
    <row r="34" spans="1:17">
      <c r="A34" s="2"/>
      <c r="B34" s="8"/>
      <c r="C34" s="8"/>
      <c r="D34" s="8"/>
      <c r="E34" s="9"/>
      <c r="F34" s="9"/>
      <c r="G34" s="40"/>
      <c r="H34" s="8"/>
      <c r="I34" s="40"/>
      <c r="J34" s="40"/>
      <c r="K34" s="40"/>
      <c r="M34" s="40"/>
      <c r="O34" s="62"/>
      <c r="P34" s="210"/>
    </row>
    <row r="35" spans="1:17">
      <c r="A35" s="2"/>
      <c r="B35" s="7" t="s">
        <v>27</v>
      </c>
      <c r="C35" s="8"/>
      <c r="D35" s="8"/>
      <c r="E35" s="11"/>
      <c r="F35" s="11"/>
      <c r="G35" s="222" t="s">
        <v>35</v>
      </c>
      <c r="H35" s="222"/>
      <c r="I35" s="222"/>
      <c r="J35" s="8"/>
      <c r="K35" s="81"/>
      <c r="M35" s="81"/>
      <c r="O35" s="62"/>
      <c r="P35" s="210"/>
    </row>
    <row r="36" spans="1:17" ht="13.5" thickBot="1">
      <c r="A36" s="2"/>
      <c r="B36" s="12" t="s">
        <v>11</v>
      </c>
      <c r="C36" s="13"/>
      <c r="D36" s="13"/>
      <c r="E36" s="14" t="s">
        <v>12</v>
      </c>
      <c r="F36" s="15"/>
      <c r="G36" s="16" t="s">
        <v>12</v>
      </c>
      <c r="H36" s="16" t="s">
        <v>36</v>
      </c>
      <c r="I36" s="17" t="s">
        <v>13</v>
      </c>
      <c r="J36" s="8"/>
      <c r="K36" s="16" t="s">
        <v>12</v>
      </c>
      <c r="M36" s="16"/>
      <c r="O36" s="62"/>
      <c r="P36" s="210"/>
    </row>
    <row r="37" spans="1:17">
      <c r="A37" s="2">
        <f>A31+1</f>
        <v>14</v>
      </c>
      <c r="B37" s="18"/>
      <c r="C37" s="18" t="s">
        <v>15</v>
      </c>
      <c r="D37" s="18" t="s">
        <v>16</v>
      </c>
      <c r="E37" s="51">
        <v>2000</v>
      </c>
      <c r="F37" s="52"/>
      <c r="G37" s="20">
        <v>1325274</v>
      </c>
      <c r="H37" s="21">
        <v>0.43528</v>
      </c>
      <c r="I37" s="20">
        <f>ROUND(G37*H37,0)</f>
        <v>576865</v>
      </c>
      <c r="J37" s="24"/>
      <c r="K37" s="20">
        <f>'[14]Sheet1 (2)'!$B$19</f>
        <v>151586</v>
      </c>
      <c r="M37" s="20">
        <f>($M$40/$I$40)*I37</f>
        <v>-26079.785630840532</v>
      </c>
      <c r="O37" s="62">
        <f>M37/K37</f>
        <v>-0.17204613639017147</v>
      </c>
      <c r="P37" s="210">
        <v>-0.17328069356098061</v>
      </c>
      <c r="Q37" s="210">
        <f t="shared" ref="Q37:Q39" si="4">+O37-P37</f>
        <v>1.2345571708091418E-3</v>
      </c>
    </row>
    <row r="38" spans="1:17">
      <c r="A38" s="2">
        <f>A37+1</f>
        <v>15</v>
      </c>
      <c r="B38" s="25"/>
      <c r="C38" s="18" t="s">
        <v>17</v>
      </c>
      <c r="D38" s="18" t="s">
        <v>18</v>
      </c>
      <c r="E38" s="51">
        <v>18000</v>
      </c>
      <c r="F38" s="52"/>
      <c r="G38" s="20">
        <v>1288947</v>
      </c>
      <c r="H38" s="21">
        <v>6.5729999999999997E-2</v>
      </c>
      <c r="I38" s="20">
        <f>ROUND(G38*H38,0)</f>
        <v>84722</v>
      </c>
      <c r="J38" s="24"/>
      <c r="K38" s="20">
        <f>'[14]Sheet1 (2)'!$C$19</f>
        <v>42236</v>
      </c>
      <c r="M38" s="20">
        <f>($M$40/$I$40)*I38+($M$40/$I$40)*I39</f>
        <v>-3850.5846285525208</v>
      </c>
      <c r="O38" s="62">
        <f>M38/K38</f>
        <v>-9.1168307333850757E-2</v>
      </c>
      <c r="P38" s="210">
        <v>-9.1822506782504962E-2</v>
      </c>
      <c r="Q38" s="210">
        <f t="shared" si="4"/>
        <v>6.5419944865420521E-4</v>
      </c>
    </row>
    <row r="39" spans="1:17">
      <c r="A39" s="2">
        <f>A38+1</f>
        <v>16</v>
      </c>
      <c r="B39" s="25"/>
      <c r="C39" s="18" t="s">
        <v>25</v>
      </c>
      <c r="D39" s="18" t="s">
        <v>23</v>
      </c>
      <c r="E39" s="51">
        <v>20000</v>
      </c>
      <c r="F39" s="52"/>
      <c r="G39" s="20">
        <v>11626</v>
      </c>
      <c r="H39" s="21">
        <v>3.8690000000000002E-2</v>
      </c>
      <c r="I39" s="20">
        <f>ROUND(G39*H39,0)</f>
        <v>450</v>
      </c>
      <c r="J39" s="24"/>
      <c r="K39" s="20">
        <f>'[14]Sheet1 (2)'!$D$19</f>
        <v>0</v>
      </c>
      <c r="M39" s="20"/>
      <c r="O39" s="62">
        <v>0</v>
      </c>
      <c r="P39" s="210">
        <v>0</v>
      </c>
      <c r="Q39" s="210">
        <f t="shared" si="4"/>
        <v>0</v>
      </c>
    </row>
    <row r="40" spans="1:17">
      <c r="A40" s="2">
        <f>A39+1</f>
        <v>17</v>
      </c>
      <c r="B40" s="28" t="s">
        <v>20</v>
      </c>
      <c r="C40" s="3"/>
      <c r="D40" s="18"/>
      <c r="E40" s="26"/>
      <c r="F40" s="26"/>
      <c r="G40" s="47">
        <f>SUM(G37:G39)</f>
        <v>2625847</v>
      </c>
      <c r="H40" s="48"/>
      <c r="I40" s="47">
        <f>SUM(I37:I39)</f>
        <v>662037</v>
      </c>
      <c r="J40" s="24"/>
      <c r="K40" s="47">
        <f>SUM(K37:K39)</f>
        <v>193822</v>
      </c>
      <c r="M40" s="47">
        <f>'Exhibit 1.8'!K11</f>
        <v>-29930.370259393054</v>
      </c>
      <c r="O40" s="62"/>
      <c r="P40" s="210"/>
    </row>
    <row r="41" spans="1:17">
      <c r="A41" s="2"/>
      <c r="B41" s="28"/>
      <c r="C41" s="3"/>
      <c r="D41" s="18"/>
      <c r="E41" s="26"/>
      <c r="F41" s="26"/>
      <c r="G41" s="49"/>
      <c r="H41" s="50"/>
      <c r="I41" s="49"/>
      <c r="J41" s="24"/>
      <c r="K41" s="49"/>
      <c r="M41" s="49"/>
      <c r="O41" s="62"/>
      <c r="P41" s="210"/>
    </row>
    <row r="42" spans="1:17" ht="13.5" thickBot="1">
      <c r="A42" s="2"/>
      <c r="B42" s="53"/>
      <c r="C42" s="54"/>
      <c r="D42" s="54"/>
      <c r="E42" s="55"/>
      <c r="F42" s="33"/>
      <c r="G42" s="56"/>
      <c r="H42" s="57"/>
      <c r="I42" s="39"/>
      <c r="J42" s="24"/>
      <c r="K42" s="56"/>
      <c r="M42" s="56"/>
      <c r="O42" s="62"/>
      <c r="P42" s="210"/>
    </row>
    <row r="43" spans="1:17">
      <c r="A43" s="2"/>
      <c r="B43" s="58"/>
      <c r="C43" s="32"/>
      <c r="D43" s="32"/>
      <c r="E43" s="33"/>
      <c r="F43" s="33"/>
      <c r="G43" s="59"/>
      <c r="H43" s="60"/>
      <c r="I43" s="40"/>
      <c r="J43" s="24"/>
      <c r="K43" s="59"/>
      <c r="M43" s="59"/>
      <c r="O43" s="62"/>
      <c r="P43" s="210"/>
    </row>
    <row r="44" spans="1:17">
      <c r="A44" s="2"/>
      <c r="B44" s="7" t="s">
        <v>28</v>
      </c>
      <c r="C44" s="8"/>
      <c r="D44" s="8"/>
      <c r="E44" s="11"/>
      <c r="F44" s="11"/>
      <c r="G44" s="222"/>
      <c r="H44" s="222"/>
      <c r="I44" s="222"/>
      <c r="J44" s="8"/>
      <c r="K44" s="81"/>
      <c r="M44" s="81"/>
      <c r="O44" s="62"/>
      <c r="P44" s="210"/>
    </row>
    <row r="45" spans="1:17" ht="13.5" thickBot="1">
      <c r="A45" s="2"/>
      <c r="B45" s="12" t="s">
        <v>11</v>
      </c>
      <c r="C45" s="13"/>
      <c r="D45" s="13"/>
      <c r="E45" s="14" t="s">
        <v>12</v>
      </c>
      <c r="F45" s="15"/>
      <c r="G45" s="16" t="s">
        <v>12</v>
      </c>
      <c r="H45" s="16" t="s">
        <v>36</v>
      </c>
      <c r="I45" s="17" t="s">
        <v>13</v>
      </c>
      <c r="J45" s="8"/>
      <c r="K45" s="16" t="s">
        <v>12</v>
      </c>
      <c r="M45" s="16"/>
      <c r="O45" s="62"/>
      <c r="P45" s="210"/>
      <c r="Q45" s="206"/>
    </row>
    <row r="46" spans="1:17">
      <c r="A46" s="2">
        <f>A40+1</f>
        <v>18</v>
      </c>
      <c r="B46" s="18"/>
      <c r="C46" s="18" t="s">
        <v>15</v>
      </c>
      <c r="D46" s="18" t="s">
        <v>16</v>
      </c>
      <c r="E46" s="26">
        <v>10000</v>
      </c>
      <c r="F46" s="26"/>
      <c r="G46" s="20">
        <v>560000</v>
      </c>
      <c r="H46" s="21">
        <v>0.23673</v>
      </c>
      <c r="I46" s="20">
        <f>ROUND(G46*H46,0)</f>
        <v>132569</v>
      </c>
      <c r="J46" s="24"/>
      <c r="K46" s="20">
        <f>'[14]Sheet1 (2)'!$B$7</f>
        <v>757946</v>
      </c>
      <c r="M46" s="20">
        <f>($M$51/$I$51)*I46</f>
        <v>-4389.7506535396833</v>
      </c>
      <c r="N46" s="200"/>
      <c r="O46" s="62">
        <f>M46/K46</f>
        <v>-5.7916403721896851E-3</v>
      </c>
      <c r="P46" s="210">
        <v>-5.8331996382229509E-3</v>
      </c>
      <c r="Q46" s="210">
        <f t="shared" ref="Q46:Q48" si="5">+O46-P46</f>
        <v>4.155926603326577E-5</v>
      </c>
    </row>
    <row r="47" spans="1:17">
      <c r="A47" s="2">
        <f>A46+1</f>
        <v>19</v>
      </c>
      <c r="B47" s="25"/>
      <c r="C47" s="18" t="s">
        <v>17</v>
      </c>
      <c r="D47" s="18" t="s">
        <v>18</v>
      </c>
      <c r="E47" s="26">
        <v>112500</v>
      </c>
      <c r="F47" s="26"/>
      <c r="G47" s="20">
        <v>3547041</v>
      </c>
      <c r="H47" s="21">
        <v>0.22184999999999999</v>
      </c>
      <c r="I47" s="20">
        <f>ROUND(G47*H47,0)</f>
        <v>786911</v>
      </c>
      <c r="J47" s="24"/>
      <c r="K47" s="20">
        <f>'[14]Sheet1 (2)'!$C$7</f>
        <v>3149773</v>
      </c>
      <c r="M47" s="20">
        <f>($M$51/$I$51)*I47</f>
        <v>-26056.944508350862</v>
      </c>
      <c r="N47" s="200"/>
      <c r="O47" s="62">
        <f>M47/K47</f>
        <v>-8.2726420311402954E-3</v>
      </c>
      <c r="P47" s="210">
        <v>-8.3320043031178542E-3</v>
      </c>
      <c r="Q47" s="210">
        <f t="shared" si="5"/>
        <v>5.9362271977558834E-5</v>
      </c>
    </row>
    <row r="48" spans="1:17">
      <c r="A48" s="2">
        <f>A47+1</f>
        <v>20</v>
      </c>
      <c r="B48" s="25"/>
      <c r="C48" s="18" t="s">
        <v>25</v>
      </c>
      <c r="D48" s="18" t="s">
        <v>18</v>
      </c>
      <c r="E48" s="26">
        <v>477500</v>
      </c>
      <c r="F48" s="26"/>
      <c r="G48" s="20">
        <v>2489615</v>
      </c>
      <c r="H48" s="21">
        <v>0.15573999999999999</v>
      </c>
      <c r="I48" s="20">
        <f>ROUND(G48*H48,0)</f>
        <v>387733</v>
      </c>
      <c r="J48" s="24"/>
      <c r="K48" s="20">
        <f>'[14]Sheet1 (2)'!$D$7</f>
        <v>2223132</v>
      </c>
      <c r="M48" s="20">
        <f>($M$51/$I$51)*I48</f>
        <v>-12838.98339844837</v>
      </c>
      <c r="N48" s="200"/>
      <c r="O48" s="62">
        <f>M48/K48</f>
        <v>-5.7751781713584124E-3</v>
      </c>
      <c r="P48" s="210">
        <v>-5.8166193090308203E-3</v>
      </c>
      <c r="Q48" s="210">
        <f t="shared" si="5"/>
        <v>4.1441137672407896E-5</v>
      </c>
    </row>
    <row r="49" spans="1:17">
      <c r="A49" s="2">
        <f>A48+1</f>
        <v>21</v>
      </c>
      <c r="B49" s="25"/>
      <c r="C49" s="18" t="s">
        <v>29</v>
      </c>
      <c r="D49" s="18" t="s">
        <v>23</v>
      </c>
      <c r="E49" s="26">
        <v>600000</v>
      </c>
      <c r="F49" s="26"/>
      <c r="G49" s="20">
        <v>0</v>
      </c>
      <c r="H49" s="21">
        <v>3.1780000000000003E-2</v>
      </c>
      <c r="I49" s="20">
        <f>ROUND(G49*H49,0)</f>
        <v>0</v>
      </c>
      <c r="J49" s="24"/>
      <c r="K49" s="20">
        <v>0</v>
      </c>
      <c r="M49" s="20">
        <v>0</v>
      </c>
      <c r="N49" s="200"/>
      <c r="O49" s="62"/>
      <c r="P49" s="210"/>
    </row>
    <row r="50" spans="1:17">
      <c r="A50" s="2">
        <f>A49+1</f>
        <v>22</v>
      </c>
      <c r="B50" s="63" t="s">
        <v>136</v>
      </c>
      <c r="C50" s="18"/>
      <c r="D50" s="18"/>
      <c r="E50" s="26"/>
      <c r="F50" s="26"/>
      <c r="G50" s="20">
        <v>33246</v>
      </c>
      <c r="H50" s="21">
        <v>12.903879999999999</v>
      </c>
      <c r="I50" s="64">
        <f>G50*H50</f>
        <v>429002.39447999996</v>
      </c>
      <c r="J50" s="24"/>
      <c r="K50" s="20">
        <f>'[14]Sheet1 (2)'!$G$7</f>
        <v>58000</v>
      </c>
      <c r="M50" s="20">
        <f>($M$51/$I$51)*I50</f>
        <v>-14205.534789722098</v>
      </c>
      <c r="N50" s="200"/>
      <c r="O50" s="62">
        <f>M50/K50</f>
        <v>-0.24492301361589824</v>
      </c>
      <c r="P50" s="210">
        <v>-0.24668051581327377</v>
      </c>
      <c r="Q50" s="210">
        <f>+O50-P50</f>
        <v>1.7575021973755267E-3</v>
      </c>
    </row>
    <row r="51" spans="1:17">
      <c r="A51" s="2">
        <f>A50+1</f>
        <v>23</v>
      </c>
      <c r="B51" s="63" t="s">
        <v>31</v>
      </c>
      <c r="C51" s="3"/>
      <c r="D51" s="18"/>
      <c r="E51" s="26"/>
      <c r="F51" s="26"/>
      <c r="G51" s="47">
        <f>SUM(G46:G50)</f>
        <v>6629902</v>
      </c>
      <c r="H51" s="48"/>
      <c r="I51" s="47">
        <f>SUM(I46:I50)</f>
        <v>1736215.39448</v>
      </c>
      <c r="J51" s="24"/>
      <c r="K51" s="47">
        <f>SUM(K46:K50)</f>
        <v>6188851</v>
      </c>
      <c r="M51" s="47">
        <f>'Exhibit 1.8'!K13</f>
        <v>-57491.213350061014</v>
      </c>
      <c r="O51" s="62"/>
      <c r="P51" s="210"/>
    </row>
    <row r="52" spans="1:17">
      <c r="A52" s="2"/>
      <c r="B52" s="28"/>
      <c r="C52" s="3"/>
      <c r="D52" s="18"/>
      <c r="E52" s="26"/>
      <c r="F52" s="26"/>
      <c r="G52" s="49"/>
      <c r="H52" s="50"/>
      <c r="I52" s="49"/>
      <c r="J52" s="24"/>
      <c r="K52" s="49"/>
      <c r="M52" s="49"/>
      <c r="O52" s="62"/>
      <c r="P52" s="210"/>
    </row>
    <row r="53" spans="1:17" ht="13.5" thickBot="1">
      <c r="A53" s="2"/>
      <c r="B53" s="53"/>
      <c r="C53" s="54"/>
      <c r="D53" s="54"/>
      <c r="E53" s="55"/>
      <c r="F53" s="61"/>
      <c r="G53" s="56"/>
      <c r="H53" s="57"/>
      <c r="I53" s="39"/>
      <c r="J53" s="24"/>
      <c r="K53" s="56"/>
      <c r="M53" s="56"/>
      <c r="O53" s="62"/>
      <c r="P53" s="210"/>
    </row>
    <row r="54" spans="1:17">
      <c r="A54" s="2"/>
      <c r="B54" s="58"/>
      <c r="C54" s="32"/>
      <c r="D54" s="32"/>
      <c r="E54" s="33"/>
      <c r="F54" s="61"/>
      <c r="G54" s="59"/>
      <c r="H54" s="60"/>
      <c r="I54" s="40"/>
      <c r="J54" s="24"/>
      <c r="K54" s="59"/>
      <c r="M54" s="59"/>
      <c r="O54" s="62"/>
      <c r="P54" s="210"/>
    </row>
    <row r="55" spans="1:17">
      <c r="A55" s="2"/>
      <c r="B55" s="7" t="s">
        <v>30</v>
      </c>
      <c r="C55" s="8"/>
      <c r="D55" s="8"/>
      <c r="E55" s="11"/>
      <c r="F55" s="61"/>
      <c r="G55" s="222"/>
      <c r="H55" s="222"/>
      <c r="I55" s="222"/>
      <c r="J55" s="24"/>
      <c r="K55" s="81"/>
      <c r="M55" s="81"/>
      <c r="O55" s="62"/>
      <c r="P55" s="210"/>
    </row>
    <row r="56" spans="1:17" ht="13.5" thickBot="1">
      <c r="A56" s="2"/>
      <c r="B56" s="12" t="s">
        <v>11</v>
      </c>
      <c r="C56" s="13"/>
      <c r="D56" s="13"/>
      <c r="E56" s="14" t="s">
        <v>12</v>
      </c>
      <c r="F56" s="61"/>
      <c r="G56" s="16" t="s">
        <v>12</v>
      </c>
      <c r="H56" s="16" t="s">
        <v>36</v>
      </c>
      <c r="I56" s="17" t="s">
        <v>13</v>
      </c>
      <c r="J56" s="24"/>
      <c r="K56" s="16" t="s">
        <v>12</v>
      </c>
      <c r="M56" s="16"/>
      <c r="O56" s="62"/>
      <c r="P56" s="210"/>
    </row>
    <row r="57" spans="1:17">
      <c r="A57" s="2">
        <f>A51+1</f>
        <v>24</v>
      </c>
      <c r="B57" s="18"/>
      <c r="C57" s="18" t="s">
        <v>15</v>
      </c>
      <c r="D57" s="18" t="s">
        <v>16</v>
      </c>
      <c r="E57" s="26">
        <v>200</v>
      </c>
      <c r="F57" s="61"/>
      <c r="G57" s="20">
        <v>775196</v>
      </c>
      <c r="H57" s="21">
        <v>0.73301000000000005</v>
      </c>
      <c r="I57" s="20">
        <f>ROUND(G57*H57,0)</f>
        <v>568226</v>
      </c>
      <c r="J57" s="24"/>
      <c r="K57" s="20">
        <f>'[14]Sheet1 (2)'!$B$31</f>
        <v>2197859</v>
      </c>
      <c r="M57" s="20">
        <f>($M$62/$I$62)*I57</f>
        <v>-22465.169446846794</v>
      </c>
      <c r="N57" s="200"/>
      <c r="O57" s="62">
        <f>M57/K57</f>
        <v>-1.0221387926544329E-2</v>
      </c>
      <c r="P57" s="210">
        <v>-1.0294733879119049E-2</v>
      </c>
      <c r="Q57" s="210">
        <f t="shared" ref="Q57:Q61" si="6">+O57-P57</f>
        <v>7.3345952574719459E-5</v>
      </c>
    </row>
    <row r="58" spans="1:17">
      <c r="A58" s="2">
        <f>A57+1</f>
        <v>25</v>
      </c>
      <c r="B58" s="25"/>
      <c r="C58" s="18" t="s">
        <v>17</v>
      </c>
      <c r="D58" s="18" t="s">
        <v>18</v>
      </c>
      <c r="E58" s="26">
        <v>1800</v>
      </c>
      <c r="F58" s="61"/>
      <c r="G58" s="20">
        <v>4981112</v>
      </c>
      <c r="H58" s="21">
        <v>0.47916999999999998</v>
      </c>
      <c r="I58" s="20">
        <f>ROUND(G58*H58,0)</f>
        <v>2386799</v>
      </c>
      <c r="J58" s="24"/>
      <c r="K58" s="20">
        <f>'[14]Sheet1 (2)'!$C$31</f>
        <v>10344320</v>
      </c>
      <c r="M58" s="20">
        <f>($M$62/$I$62)*I58</f>
        <v>-94363.587675615825</v>
      </c>
      <c r="N58" s="200"/>
      <c r="O58" s="62">
        <f t="shared" ref="O58:O61" si="7">M58/K58</f>
        <v>-9.1222610742529072E-3</v>
      </c>
      <c r="P58" s="210">
        <v>-9.1877199857955168E-3</v>
      </c>
      <c r="Q58" s="210">
        <f t="shared" si="6"/>
        <v>6.5458911542609632E-5</v>
      </c>
    </row>
    <row r="59" spans="1:17">
      <c r="A59" s="2">
        <f>A58+1</f>
        <v>26</v>
      </c>
      <c r="B59" s="25"/>
      <c r="C59" s="18" t="s">
        <v>25</v>
      </c>
      <c r="D59" s="18" t="s">
        <v>18</v>
      </c>
      <c r="E59" s="26">
        <v>98000</v>
      </c>
      <c r="F59" s="61"/>
      <c r="G59" s="20">
        <v>25032728</v>
      </c>
      <c r="H59" s="21">
        <v>0.19596</v>
      </c>
      <c r="I59" s="20">
        <f>ROUND(G59*H59,0)</f>
        <v>4905413</v>
      </c>
      <c r="J59" s="24"/>
      <c r="K59" s="20">
        <f>'[14]Sheet1 (2)'!$D$31</f>
        <v>24886339</v>
      </c>
      <c r="M59" s="20">
        <f>($M$62/$I$62)*I59</f>
        <v>-193938.56362039939</v>
      </c>
      <c r="N59" s="200"/>
      <c r="O59" s="62">
        <f t="shared" si="7"/>
        <v>-7.7929728282010221E-3</v>
      </c>
      <c r="P59" s="210">
        <v>-7.8488931219596568E-3</v>
      </c>
      <c r="Q59" s="210">
        <f t="shared" si="6"/>
        <v>5.5920293758634707E-5</v>
      </c>
    </row>
    <row r="60" spans="1:17">
      <c r="A60" s="2">
        <f>A59+1</f>
        <v>27</v>
      </c>
      <c r="B60" s="25"/>
      <c r="C60" s="18" t="s">
        <v>29</v>
      </c>
      <c r="D60" s="18" t="s">
        <v>23</v>
      </c>
      <c r="E60" s="26">
        <v>100000</v>
      </c>
      <c r="F60" s="61"/>
      <c r="G60" s="20">
        <v>5394773</v>
      </c>
      <c r="H60" s="21">
        <v>7.2529999999999997E-2</v>
      </c>
      <c r="I60" s="49">
        <f>ROUND(G60*H60,0)</f>
        <v>391283</v>
      </c>
      <c r="J60" s="24"/>
      <c r="K60" s="20">
        <f>'[14]Sheet1 (2)'!$E$31</f>
        <v>9878684</v>
      </c>
      <c r="M60" s="20">
        <f>($M$62/$I$62)*I60</f>
        <v>-15469.61754068021</v>
      </c>
      <c r="N60" s="200"/>
      <c r="O60" s="62">
        <f t="shared" si="7"/>
        <v>-1.5659593464757259E-3</v>
      </c>
      <c r="P60" s="210">
        <v>-1.5771962529297185E-3</v>
      </c>
      <c r="Q60" s="210">
        <f t="shared" si="6"/>
        <v>1.1236906453992567E-5</v>
      </c>
    </row>
    <row r="61" spans="1:17">
      <c r="A61" s="2">
        <f>A60+1</f>
        <v>28</v>
      </c>
      <c r="B61" s="63" t="s">
        <v>136</v>
      </c>
      <c r="C61" s="27"/>
      <c r="D61" s="58"/>
      <c r="E61" s="61"/>
      <c r="F61" s="61"/>
      <c r="G61" s="64">
        <v>75836</v>
      </c>
      <c r="H61" s="21">
        <v>25.807770000000001</v>
      </c>
      <c r="I61" s="64">
        <f>G61*H61</f>
        <v>1957158.0457200001</v>
      </c>
      <c r="J61" s="24"/>
      <c r="K61" s="64">
        <f>'[14]Sheet1 (2)'!$G$31</f>
        <v>194623.33333333334</v>
      </c>
      <c r="M61" s="64">
        <f>($M$62/$I$62)*I61</f>
        <v>-77377.464479554474</v>
      </c>
      <c r="N61" s="200"/>
      <c r="O61" s="62">
        <f t="shared" si="7"/>
        <v>-0.39757547645651159</v>
      </c>
      <c r="P61" s="210">
        <v>-0.40042837199776415</v>
      </c>
      <c r="Q61" s="210">
        <f t="shared" si="6"/>
        <v>2.8528955412525647E-3</v>
      </c>
    </row>
    <row r="62" spans="1:17">
      <c r="A62" s="2">
        <f>A61+1</f>
        <v>29</v>
      </c>
      <c r="B62" s="63" t="s">
        <v>31</v>
      </c>
      <c r="C62" s="27"/>
      <c r="D62" s="58"/>
      <c r="E62" s="61"/>
      <c r="F62" s="61"/>
      <c r="G62" s="49">
        <f>SUM(G57:G61)</f>
        <v>36259645</v>
      </c>
      <c r="H62" s="62"/>
      <c r="I62" s="49">
        <f>SUM(I57:I61)</f>
        <v>10208879.04572</v>
      </c>
      <c r="J62" s="24"/>
      <c r="K62" s="49">
        <f>SUM(K57:K61)</f>
        <v>47501825.333333336</v>
      </c>
      <c r="M62" s="49">
        <f>'Exhibit 1.8'!K12</f>
        <v>-403614.40276309667</v>
      </c>
      <c r="O62" s="62"/>
    </row>
    <row r="63" spans="1:17">
      <c r="A63" s="2"/>
      <c r="B63" s="63"/>
      <c r="C63" s="27"/>
      <c r="D63" s="58"/>
      <c r="E63" s="61"/>
      <c r="F63" s="61"/>
      <c r="G63" s="49"/>
      <c r="H63" s="62"/>
      <c r="I63" s="49"/>
      <c r="J63" s="24"/>
      <c r="K63" s="49"/>
      <c r="M63" s="49"/>
      <c r="O63" s="62"/>
    </row>
    <row r="64" spans="1:17" ht="13.5" thickBot="1">
      <c r="A64" s="2"/>
      <c r="B64" s="53"/>
      <c r="C64" s="66"/>
      <c r="D64" s="53"/>
      <c r="E64" s="67"/>
      <c r="F64" s="61"/>
      <c r="G64" s="68"/>
      <c r="H64" s="69"/>
      <c r="I64" s="39"/>
      <c r="J64" s="8"/>
      <c r="K64" s="68"/>
      <c r="M64" s="68"/>
      <c r="O64" s="62"/>
    </row>
    <row r="65" spans="1:17">
      <c r="A65" s="2"/>
      <c r="B65" s="58"/>
      <c r="C65" s="27"/>
      <c r="D65" s="58"/>
      <c r="E65" s="61"/>
      <c r="F65" s="61"/>
      <c r="G65" s="49"/>
      <c r="H65" s="65"/>
      <c r="I65" s="40"/>
      <c r="J65" s="8"/>
      <c r="K65" s="49"/>
      <c r="M65" s="49"/>
      <c r="O65" s="62"/>
    </row>
    <row r="66" spans="1:17">
      <c r="A66" s="2"/>
      <c r="B66" s="7" t="s">
        <v>32</v>
      </c>
      <c r="C66" s="8"/>
      <c r="D66" s="8"/>
      <c r="E66" s="11"/>
      <c r="F66" s="11"/>
      <c r="G66" s="222"/>
      <c r="H66" s="222"/>
      <c r="I66" s="222"/>
      <c r="J66" s="8"/>
      <c r="K66" s="81"/>
      <c r="M66" s="81"/>
      <c r="O66" s="62"/>
    </row>
    <row r="67" spans="1:17" ht="13.5" thickBot="1">
      <c r="A67" s="2"/>
      <c r="B67" s="12" t="s">
        <v>11</v>
      </c>
      <c r="C67" s="13"/>
      <c r="D67" s="13"/>
      <c r="E67" s="14" t="s">
        <v>12</v>
      </c>
      <c r="F67" s="15"/>
      <c r="G67" s="16" t="s">
        <v>12</v>
      </c>
      <c r="H67" s="16" t="s">
        <v>36</v>
      </c>
      <c r="I67" s="17" t="s">
        <v>13</v>
      </c>
      <c r="J67" s="8"/>
      <c r="K67" s="16" t="s">
        <v>12</v>
      </c>
      <c r="M67" s="16"/>
      <c r="O67" s="62"/>
    </row>
    <row r="68" spans="1:17">
      <c r="A68" s="2">
        <f>A62+1</f>
        <v>30</v>
      </c>
      <c r="B68" s="41" t="s">
        <v>22</v>
      </c>
      <c r="C68" s="18"/>
      <c r="D68" s="18" t="s">
        <v>23</v>
      </c>
      <c r="E68" s="26">
        <v>0</v>
      </c>
      <c r="F68" s="26"/>
      <c r="G68" s="20">
        <v>32985</v>
      </c>
      <c r="H68" s="21">
        <v>0.65141000000000004</v>
      </c>
      <c r="I68" s="74">
        <f>G68*H68</f>
        <v>21486.758850000002</v>
      </c>
      <c r="J68" s="24"/>
      <c r="K68" s="20">
        <f>'[14]Sheet1 (2)'!$B$23</f>
        <v>21165</v>
      </c>
      <c r="M68" s="20">
        <v>0</v>
      </c>
      <c r="O68" s="62"/>
    </row>
    <row r="69" spans="1:17">
      <c r="A69" s="2">
        <f>A68+1</f>
        <v>31</v>
      </c>
      <c r="B69" s="28" t="s">
        <v>20</v>
      </c>
      <c r="C69" s="3"/>
      <c r="D69" s="18"/>
      <c r="E69" s="26"/>
      <c r="F69" s="26"/>
      <c r="G69" s="73">
        <f>SUM(G68)</f>
        <v>32985</v>
      </c>
      <c r="H69" s="70"/>
      <c r="I69" s="72">
        <f>SUM(I68)</f>
        <v>21486.758850000002</v>
      </c>
      <c r="J69" s="24"/>
      <c r="K69" s="73">
        <f>SUM(K68)</f>
        <v>21165</v>
      </c>
      <c r="M69" s="73">
        <v>0</v>
      </c>
      <c r="O69" s="62"/>
    </row>
    <row r="70" spans="1:17">
      <c r="A70" s="2"/>
      <c r="B70" s="58"/>
      <c r="C70" s="32"/>
      <c r="D70" s="32"/>
      <c r="E70" s="33"/>
      <c r="F70" s="33"/>
      <c r="G70" s="34"/>
      <c r="H70" s="35"/>
      <c r="I70" s="36"/>
      <c r="J70" s="24"/>
      <c r="K70" s="34"/>
      <c r="M70" s="34"/>
      <c r="O70" s="62"/>
    </row>
    <row r="71" spans="1:17">
      <c r="A71" s="2">
        <f>A69+1</f>
        <v>32</v>
      </c>
      <c r="B71" s="3"/>
      <c r="C71" s="3"/>
      <c r="D71" s="3"/>
      <c r="E71" s="76" t="s">
        <v>40</v>
      </c>
      <c r="F71" s="4"/>
      <c r="H71" s="3"/>
      <c r="I71" s="80">
        <f>SUM(I68,I62,I51,I40,I31,I18,I13)</f>
        <v>213567070.19905001</v>
      </c>
      <c r="J71" s="5"/>
      <c r="K71" s="3"/>
      <c r="M71" s="193">
        <f>M69+M62+M51+M40+M31+M18+M13</f>
        <v>-9486725.6147117075</v>
      </c>
      <c r="O71" s="211"/>
      <c r="P71" s="211">
        <v>-9554799.8265532367</v>
      </c>
      <c r="Q71" s="158">
        <f>+M71-P71</f>
        <v>68074.211841529235</v>
      </c>
    </row>
    <row r="72" spans="1:17">
      <c r="A72" s="2">
        <f t="shared" ref="A72:A73" si="8">A71+1</f>
        <v>33</v>
      </c>
      <c r="B72" s="3"/>
      <c r="C72" s="3"/>
      <c r="D72" s="3"/>
      <c r="E72" s="76" t="s">
        <v>41</v>
      </c>
      <c r="F72" s="4"/>
      <c r="H72" s="3"/>
      <c r="I72" s="78">
        <f>I73-I71</f>
        <v>87244240.800949991</v>
      </c>
      <c r="J72" s="5"/>
      <c r="K72" s="3"/>
      <c r="M72" s="3"/>
    </row>
    <row r="73" spans="1:17" ht="13.5" thickBot="1">
      <c r="A73" s="2">
        <f t="shared" si="8"/>
        <v>34</v>
      </c>
      <c r="B73" s="3"/>
      <c r="C73" s="3"/>
      <c r="D73" s="3"/>
      <c r="E73" s="76" t="s">
        <v>0</v>
      </c>
      <c r="F73" s="4"/>
      <c r="H73" s="3"/>
      <c r="I73" s="79">
        <v>300811311</v>
      </c>
      <c r="J73" s="5"/>
      <c r="K73" s="3"/>
      <c r="M73" s="3"/>
      <c r="O73" s="181"/>
    </row>
    <row r="74" spans="1:17" ht="13.5" thickTop="1">
      <c r="M74" s="1"/>
    </row>
    <row r="75" spans="1:17">
      <c r="K75" s="77"/>
      <c r="M75" s="77"/>
    </row>
    <row r="76" spans="1:17">
      <c r="G76" s="71"/>
    </row>
  </sheetData>
  <mergeCells count="11">
    <mergeCell ref="K5:O5"/>
    <mergeCell ref="G16:I16"/>
    <mergeCell ref="G6:I6"/>
    <mergeCell ref="G5:I5"/>
    <mergeCell ref="A1:M1"/>
    <mergeCell ref="A2:M2"/>
    <mergeCell ref="G66:I66"/>
    <mergeCell ref="G55:I55"/>
    <mergeCell ref="G44:I44"/>
    <mergeCell ref="G35:I35"/>
    <mergeCell ref="G22:I22"/>
  </mergeCells>
  <pageMargins left="0.7" right="0.7" top="0.81968750000000001" bottom="0.75" header="0.3" footer="0.3"/>
  <pageSetup scale="57" orientation="portrait" r:id="rId1"/>
  <headerFooter scaleWithDoc="0">
    <oddHeader>&amp;RDominion Energy Utah
Docket 17-057-26
Corrected DEU Exhibit 1.9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Layout" zoomScaleNormal="100" workbookViewId="0">
      <selection activeCell="C26" sqref="C26"/>
    </sheetView>
  </sheetViews>
  <sheetFormatPr defaultRowHeight="12.75"/>
  <cols>
    <col min="1" max="1" width="10.140625" style="117" bestFit="1" customWidth="1"/>
    <col min="2" max="2" width="8.7109375" style="117" bestFit="1" customWidth="1"/>
    <col min="3" max="3" width="9" style="117" customWidth="1"/>
    <col min="4" max="4" width="10.42578125" style="117" customWidth="1"/>
    <col min="5" max="5" width="14.140625" style="117" customWidth="1"/>
    <col min="6" max="6" width="3.5703125" style="117" customWidth="1"/>
    <col min="7" max="7" width="12.7109375" style="117" customWidth="1"/>
    <col min="8" max="8" width="2.85546875" style="117" customWidth="1"/>
    <col min="9" max="9" width="12.7109375" style="117" customWidth="1"/>
    <col min="10" max="10" width="2.85546875" style="117" customWidth="1"/>
    <col min="11" max="16384" width="9.140625" style="117"/>
  </cols>
  <sheetData>
    <row r="1" spans="1:10">
      <c r="A1" s="115"/>
      <c r="B1" s="227" t="s">
        <v>59</v>
      </c>
      <c r="C1" s="228"/>
      <c r="D1" s="228"/>
      <c r="E1" s="228"/>
      <c r="F1" s="228"/>
      <c r="G1" s="228"/>
      <c r="H1" s="228"/>
      <c r="I1" s="228"/>
      <c r="J1" s="116"/>
    </row>
    <row r="2" spans="1:10">
      <c r="A2" s="115"/>
      <c r="B2" s="227" t="s">
        <v>60</v>
      </c>
      <c r="C2" s="228"/>
      <c r="D2" s="228"/>
      <c r="E2" s="228"/>
      <c r="F2" s="228"/>
      <c r="G2" s="228"/>
      <c r="H2" s="228"/>
      <c r="I2" s="228"/>
      <c r="J2" s="116"/>
    </row>
    <row r="3" spans="1:10">
      <c r="A3" s="115"/>
      <c r="B3" s="115"/>
      <c r="C3" s="118"/>
      <c r="D3" s="115"/>
      <c r="E3" s="115"/>
      <c r="F3" s="115"/>
      <c r="G3" s="115"/>
      <c r="H3" s="115"/>
      <c r="I3" s="115"/>
      <c r="J3" s="115"/>
    </row>
    <row r="4" spans="1:10">
      <c r="A4" s="115"/>
      <c r="B4" s="115"/>
      <c r="C4" s="118"/>
      <c r="D4" s="115"/>
      <c r="E4" s="115"/>
      <c r="F4" s="115"/>
      <c r="G4" s="115"/>
      <c r="H4" s="115"/>
      <c r="I4" s="115"/>
      <c r="J4" s="115"/>
    </row>
    <row r="5" spans="1:10">
      <c r="A5" s="115"/>
      <c r="B5" s="119" t="s">
        <v>61</v>
      </c>
      <c r="C5" s="119" t="s">
        <v>62</v>
      </c>
      <c r="D5" s="120" t="s">
        <v>63</v>
      </c>
      <c r="E5" s="234" t="s">
        <v>64</v>
      </c>
      <c r="F5" s="234"/>
      <c r="G5" s="234" t="s">
        <v>65</v>
      </c>
      <c r="H5" s="234"/>
      <c r="I5" s="234" t="s">
        <v>66</v>
      </c>
      <c r="J5" s="234"/>
    </row>
    <row r="6" spans="1:10" ht="12.75" customHeight="1">
      <c r="A6" s="115"/>
      <c r="B6" s="121"/>
      <c r="C6" s="116"/>
      <c r="D6" s="121"/>
      <c r="E6" s="227" t="s">
        <v>67</v>
      </c>
      <c r="F6" s="228"/>
      <c r="G6" s="229" t="s">
        <v>122</v>
      </c>
      <c r="H6" s="229"/>
      <c r="I6" s="121"/>
      <c r="J6" s="121"/>
    </row>
    <row r="7" spans="1:10" ht="12.75" customHeight="1">
      <c r="A7" s="122"/>
      <c r="B7" s="123" t="s">
        <v>68</v>
      </c>
      <c r="C7" s="123"/>
      <c r="D7" s="124" t="s">
        <v>69</v>
      </c>
      <c r="E7" s="231" t="s">
        <v>70</v>
      </c>
      <c r="F7" s="232"/>
      <c r="G7" s="229"/>
      <c r="H7" s="229"/>
      <c r="I7" s="125"/>
      <c r="J7" s="125"/>
    </row>
    <row r="8" spans="1:10" ht="42.75" customHeight="1" thickBot="1">
      <c r="A8" s="126"/>
      <c r="B8" s="127" t="s">
        <v>71</v>
      </c>
      <c r="C8" s="127" t="s">
        <v>72</v>
      </c>
      <c r="D8" s="128" t="s">
        <v>73</v>
      </c>
      <c r="E8" s="233">
        <f>A39</f>
        <v>43252</v>
      </c>
      <c r="F8" s="233"/>
      <c r="G8" s="230"/>
      <c r="H8" s="230"/>
      <c r="I8" s="129" t="s">
        <v>33</v>
      </c>
      <c r="J8" s="127"/>
    </row>
    <row r="9" spans="1:10">
      <c r="A9" s="115"/>
      <c r="B9" s="115"/>
      <c r="C9" s="118"/>
      <c r="D9" s="115"/>
      <c r="E9" s="115"/>
      <c r="F9" s="115"/>
      <c r="G9" s="115"/>
      <c r="H9" s="115"/>
      <c r="I9" s="115"/>
      <c r="J9" s="115"/>
    </row>
    <row r="10" spans="1:10">
      <c r="A10" s="118">
        <v>1</v>
      </c>
      <c r="B10" s="118" t="s">
        <v>49</v>
      </c>
      <c r="C10" s="118" t="s">
        <v>74</v>
      </c>
      <c r="D10" s="130">
        <v>14.9</v>
      </c>
      <c r="E10" s="131">
        <f>ROUND((D10*$D$39)+$B$39,2)</f>
        <v>117.15</v>
      </c>
      <c r="F10" s="131"/>
      <c r="G10" s="131">
        <f>ROUND((D10*$D$36)+$B$36,2)</f>
        <v>115.85</v>
      </c>
      <c r="H10" s="131"/>
      <c r="I10" s="131">
        <f t="shared" ref="I10:I21" si="0">G10-E10</f>
        <v>-1.3000000000000114</v>
      </c>
      <c r="J10" s="131"/>
    </row>
    <row r="11" spans="1:10">
      <c r="A11" s="118">
        <f t="shared" ref="A11:A21" si="1">A10+1</f>
        <v>2</v>
      </c>
      <c r="B11" s="115"/>
      <c r="C11" s="118" t="s">
        <v>75</v>
      </c>
      <c r="D11" s="130">
        <v>12.5</v>
      </c>
      <c r="E11" s="132">
        <f>ROUND((D11*$D$39)+$B$39,2)</f>
        <v>99.37</v>
      </c>
      <c r="F11" s="132"/>
      <c r="G11" s="132">
        <f>ROUND((D11*$D$36)+$B$36,2)</f>
        <v>98.27</v>
      </c>
      <c r="H11" s="132"/>
      <c r="I11" s="132">
        <f t="shared" si="0"/>
        <v>-1.1000000000000085</v>
      </c>
      <c r="J11" s="132"/>
    </row>
    <row r="12" spans="1:10">
      <c r="A12" s="118">
        <f t="shared" si="1"/>
        <v>3</v>
      </c>
      <c r="B12" s="115"/>
      <c r="C12" s="118" t="s">
        <v>76</v>
      </c>
      <c r="D12" s="130">
        <v>10.1</v>
      </c>
      <c r="E12" s="132">
        <f>ROUND((D12*$D$39)+$B$39,2)</f>
        <v>81.58</v>
      </c>
      <c r="F12" s="132"/>
      <c r="G12" s="132">
        <f>ROUND((D12*$D$36)+$B$36,2)</f>
        <v>80.7</v>
      </c>
      <c r="H12" s="132"/>
      <c r="I12" s="132">
        <f t="shared" si="0"/>
        <v>-0.87999999999999545</v>
      </c>
      <c r="J12" s="132"/>
    </row>
    <row r="13" spans="1:10">
      <c r="A13" s="118">
        <f t="shared" si="1"/>
        <v>4</v>
      </c>
      <c r="B13" s="115"/>
      <c r="C13" s="118" t="s">
        <v>77</v>
      </c>
      <c r="D13" s="130">
        <v>8.3000000000000007</v>
      </c>
      <c r="E13" s="132">
        <f t="shared" ref="E13:E19" si="2">ROUND((D13*$C$39)+$B$39,2)</f>
        <v>57.2</v>
      </c>
      <c r="F13" s="132"/>
      <c r="G13" s="132">
        <f t="shared" ref="G13:G19" si="3">ROUND((D13*$C$36)+$B$36,2)</f>
        <v>56.65</v>
      </c>
      <c r="H13" s="132"/>
      <c r="I13" s="132">
        <f t="shared" si="0"/>
        <v>-0.55000000000000426</v>
      </c>
      <c r="J13" s="132"/>
    </row>
    <row r="14" spans="1:10">
      <c r="A14" s="118">
        <f t="shared" si="1"/>
        <v>5</v>
      </c>
      <c r="B14" s="115"/>
      <c r="C14" s="118" t="s">
        <v>78</v>
      </c>
      <c r="D14" s="130">
        <v>4.4000000000000004</v>
      </c>
      <c r="E14" s="132">
        <f t="shared" si="2"/>
        <v>33.49</v>
      </c>
      <c r="F14" s="132"/>
      <c r="G14" s="132">
        <f t="shared" si="3"/>
        <v>33.200000000000003</v>
      </c>
      <c r="H14" s="132"/>
      <c r="I14" s="132">
        <f t="shared" si="0"/>
        <v>-0.28999999999999915</v>
      </c>
      <c r="J14" s="132"/>
    </row>
    <row r="15" spans="1:10">
      <c r="A15" s="118">
        <f t="shared" si="1"/>
        <v>6</v>
      </c>
      <c r="B15" s="115"/>
      <c r="C15" s="118" t="s">
        <v>79</v>
      </c>
      <c r="D15" s="130">
        <v>3.1</v>
      </c>
      <c r="E15" s="132">
        <f t="shared" si="2"/>
        <v>25.59</v>
      </c>
      <c r="F15" s="132"/>
      <c r="G15" s="132">
        <f t="shared" si="3"/>
        <v>25.39</v>
      </c>
      <c r="H15" s="132"/>
      <c r="I15" s="132">
        <f t="shared" si="0"/>
        <v>-0.19999999999999929</v>
      </c>
      <c r="J15" s="132"/>
    </row>
    <row r="16" spans="1:10">
      <c r="A16" s="118">
        <f t="shared" si="1"/>
        <v>7</v>
      </c>
      <c r="B16" s="115"/>
      <c r="C16" s="118" t="s">
        <v>80</v>
      </c>
      <c r="D16" s="130">
        <v>2</v>
      </c>
      <c r="E16" s="132">
        <f t="shared" si="2"/>
        <v>18.91</v>
      </c>
      <c r="F16" s="132"/>
      <c r="G16" s="132">
        <f t="shared" si="3"/>
        <v>18.77</v>
      </c>
      <c r="H16" s="132"/>
      <c r="I16" s="132">
        <f t="shared" si="0"/>
        <v>-0.14000000000000057</v>
      </c>
      <c r="J16" s="132"/>
    </row>
    <row r="17" spans="1:10">
      <c r="A17" s="118">
        <f t="shared" si="1"/>
        <v>8</v>
      </c>
      <c r="B17" s="115"/>
      <c r="C17" s="118" t="s">
        <v>81</v>
      </c>
      <c r="D17" s="130">
        <v>1.8</v>
      </c>
      <c r="E17" s="132">
        <f t="shared" si="2"/>
        <v>17.690000000000001</v>
      </c>
      <c r="F17" s="132"/>
      <c r="G17" s="132">
        <f t="shared" si="3"/>
        <v>17.57</v>
      </c>
      <c r="H17" s="132"/>
      <c r="I17" s="132">
        <f t="shared" si="0"/>
        <v>-0.12000000000000099</v>
      </c>
      <c r="J17" s="132"/>
    </row>
    <row r="18" spans="1:10">
      <c r="A18" s="118">
        <f t="shared" si="1"/>
        <v>9</v>
      </c>
      <c r="B18" s="115"/>
      <c r="C18" s="118" t="s">
        <v>82</v>
      </c>
      <c r="D18" s="130">
        <v>2</v>
      </c>
      <c r="E18" s="132">
        <f t="shared" si="2"/>
        <v>18.91</v>
      </c>
      <c r="F18" s="132"/>
      <c r="G18" s="132">
        <f t="shared" si="3"/>
        <v>18.77</v>
      </c>
      <c r="H18" s="132"/>
      <c r="I18" s="132">
        <f t="shared" si="0"/>
        <v>-0.14000000000000057</v>
      </c>
      <c r="J18" s="132"/>
    </row>
    <row r="19" spans="1:10">
      <c r="A19" s="118">
        <f t="shared" si="1"/>
        <v>10</v>
      </c>
      <c r="B19" s="115"/>
      <c r="C19" s="118" t="s">
        <v>83</v>
      </c>
      <c r="D19" s="130">
        <v>3.1</v>
      </c>
      <c r="E19" s="132">
        <f t="shared" si="2"/>
        <v>25.59</v>
      </c>
      <c r="F19" s="132"/>
      <c r="G19" s="132">
        <f t="shared" si="3"/>
        <v>25.39</v>
      </c>
      <c r="H19" s="132"/>
      <c r="I19" s="132">
        <f t="shared" si="0"/>
        <v>-0.19999999999999929</v>
      </c>
      <c r="J19" s="132"/>
    </row>
    <row r="20" spans="1:10">
      <c r="A20" s="118">
        <f t="shared" si="1"/>
        <v>11</v>
      </c>
      <c r="B20" s="115"/>
      <c r="C20" s="118" t="s">
        <v>84</v>
      </c>
      <c r="D20" s="130">
        <v>6.3</v>
      </c>
      <c r="E20" s="132">
        <f>ROUND((D20*$D$39)+$B$39,2)</f>
        <v>53.43</v>
      </c>
      <c r="F20" s="132"/>
      <c r="G20" s="132">
        <f>ROUND((D20*$D$36)+$B$36,2)</f>
        <v>52.88</v>
      </c>
      <c r="H20" s="132"/>
      <c r="I20" s="132">
        <f t="shared" si="0"/>
        <v>-0.54999999999999716</v>
      </c>
      <c r="J20" s="132"/>
    </row>
    <row r="21" spans="1:10">
      <c r="A21" s="118">
        <f t="shared" si="1"/>
        <v>12</v>
      </c>
      <c r="B21" s="115"/>
      <c r="C21" s="118" t="s">
        <v>85</v>
      </c>
      <c r="D21" s="130">
        <v>11.5</v>
      </c>
      <c r="E21" s="132">
        <f>ROUND((D21*$D$39)+$B$39,2)</f>
        <v>91.96</v>
      </c>
      <c r="F21" s="132"/>
      <c r="G21" s="132">
        <f>ROUND((D21*$D$36)+$B$36,2)</f>
        <v>90.95</v>
      </c>
      <c r="H21" s="132"/>
      <c r="I21" s="132">
        <f t="shared" si="0"/>
        <v>-1.0099999999999909</v>
      </c>
      <c r="J21" s="132"/>
    </row>
    <row r="22" spans="1:10" ht="13.5" thickBot="1">
      <c r="A22" s="118"/>
      <c r="B22" s="115"/>
      <c r="C22" s="118"/>
      <c r="D22" s="133"/>
      <c r="E22" s="134"/>
      <c r="F22" s="134"/>
      <c r="G22" s="134"/>
      <c r="H22" s="134"/>
      <c r="I22" s="135"/>
      <c r="J22" s="136"/>
    </row>
    <row r="23" spans="1:10" ht="13.5" thickTop="1">
      <c r="A23" s="118"/>
      <c r="B23" s="115"/>
      <c r="C23" s="118"/>
      <c r="D23" s="137"/>
      <c r="E23" s="138"/>
      <c r="F23" s="138"/>
      <c r="G23" s="118"/>
      <c r="H23" s="118"/>
      <c r="I23" s="138" t="s">
        <v>86</v>
      </c>
      <c r="J23" s="138"/>
    </row>
    <row r="24" spans="1:10">
      <c r="A24" s="118">
        <f>A21+1</f>
        <v>13</v>
      </c>
      <c r="B24" s="115"/>
      <c r="C24" s="139" t="s">
        <v>0</v>
      </c>
      <c r="D24" s="140">
        <f>SUM(D10:D23)</f>
        <v>80</v>
      </c>
      <c r="E24" s="131">
        <f>SUM(E10:E21)</f>
        <v>640.87</v>
      </c>
      <c r="F24" s="131"/>
      <c r="G24" s="131">
        <f>SUM(G10:G21)</f>
        <v>634.39</v>
      </c>
      <c r="H24" s="131"/>
      <c r="I24" s="131">
        <f>SUM(I10:I21)</f>
        <v>-6.4800000000000075</v>
      </c>
      <c r="J24" s="131"/>
    </row>
    <row r="25" spans="1:10">
      <c r="A25" s="115"/>
      <c r="B25" s="115"/>
      <c r="C25" s="118"/>
      <c r="D25" s="115"/>
      <c r="E25" s="141"/>
      <c r="F25" s="141"/>
      <c r="G25" s="115"/>
      <c r="H25" s="115"/>
      <c r="I25" s="115"/>
      <c r="J25" s="115"/>
    </row>
    <row r="26" spans="1:10">
      <c r="A26" s="115"/>
      <c r="B26" s="115" t="s">
        <v>86</v>
      </c>
      <c r="C26" s="118"/>
      <c r="D26" s="115"/>
      <c r="E26" s="115"/>
      <c r="F26" s="115"/>
      <c r="G26" s="142" t="s">
        <v>87</v>
      </c>
      <c r="H26" s="142"/>
      <c r="I26" s="143">
        <f>ROUND(I24/E24,4)*100</f>
        <v>-1.01</v>
      </c>
      <c r="J26" s="144" t="s">
        <v>88</v>
      </c>
    </row>
    <row r="29" spans="1:10">
      <c r="I29" s="145"/>
    </row>
    <row r="34" spans="1:4">
      <c r="A34" s="146"/>
      <c r="B34" s="147"/>
      <c r="C34" s="148" t="s">
        <v>19</v>
      </c>
      <c r="D34" s="148" t="s">
        <v>14</v>
      </c>
    </row>
    <row r="35" spans="1:4" ht="13.5" thickBot="1">
      <c r="A35" s="147"/>
      <c r="B35" s="149" t="s">
        <v>89</v>
      </c>
      <c r="C35" s="150" t="s">
        <v>90</v>
      </c>
      <c r="D35" s="150" t="s">
        <v>90</v>
      </c>
    </row>
    <row r="36" spans="1:4">
      <c r="A36" s="151" t="s">
        <v>91</v>
      </c>
      <c r="B36" s="152">
        <v>6.75</v>
      </c>
      <c r="C36" s="153">
        <f>C39+'Exhibit 1.9'!O11</f>
        <v>6.0123334399339754</v>
      </c>
      <c r="D36" s="153">
        <f>D39+'Exhibit 1.9'!O8</f>
        <v>7.3218900295685687</v>
      </c>
    </row>
    <row r="37" spans="1:4">
      <c r="A37" s="151"/>
      <c r="B37" s="152"/>
      <c r="C37" s="153"/>
      <c r="D37" s="153"/>
    </row>
    <row r="38" spans="1:4">
      <c r="A38" s="147" t="s">
        <v>92</v>
      </c>
      <c r="B38" s="152"/>
      <c r="C38" s="154"/>
      <c r="D38" s="154"/>
    </row>
    <row r="39" spans="1:4">
      <c r="A39" s="155">
        <v>43252</v>
      </c>
      <c r="B39" s="152">
        <v>6.75</v>
      </c>
      <c r="C39" s="156">
        <v>6.0782800000000003</v>
      </c>
      <c r="D39" s="156">
        <v>7.4092200000000004</v>
      </c>
    </row>
    <row r="41" spans="1:4">
      <c r="C41" s="157"/>
      <c r="D41" s="157"/>
    </row>
  </sheetData>
  <mergeCells count="9">
    <mergeCell ref="E6:F6"/>
    <mergeCell ref="G6:H8"/>
    <mergeCell ref="E7:F7"/>
    <mergeCell ref="E8:F8"/>
    <mergeCell ref="B1:I1"/>
    <mergeCell ref="B2:I2"/>
    <mergeCell ref="E5:F5"/>
    <mergeCell ref="G5:H5"/>
    <mergeCell ref="I5:J5"/>
  </mergeCells>
  <pageMargins left="0.7" right="0.7" top="0.84375" bottom="0.75" header="0.3" footer="0.3"/>
  <pageSetup orientation="portrait" r:id="rId1"/>
  <headerFooter scaleWithDoc="0">
    <oddHeader>&amp;RDominion Energy Utah
Docket 17-057-26
Corrected DEU Exhibit 1.10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10" sqref="K10"/>
    </sheetView>
  </sheetViews>
  <sheetFormatPr defaultColWidth="6.5703125" defaultRowHeight="12.75"/>
  <cols>
    <col min="1" max="1" width="10.42578125" style="169" bestFit="1" customWidth="1"/>
    <col min="2" max="2" width="14.5703125" customWidth="1"/>
    <col min="3" max="3" width="13.140625" hidden="1" customWidth="1"/>
    <col min="4" max="4" width="13.140625" bestFit="1" customWidth="1"/>
    <col min="5" max="5" width="11.5703125" hidden="1" customWidth="1"/>
    <col min="6" max="6" width="1.28515625" customWidth="1"/>
    <col min="7" max="7" width="21.7109375" hidden="1" customWidth="1"/>
    <col min="8" max="8" width="19.7109375" hidden="1" customWidth="1"/>
    <col min="9" max="9" width="17.140625" customWidth="1"/>
    <col min="10" max="10" width="1" customWidth="1"/>
    <col min="11" max="11" width="19.5703125" customWidth="1"/>
  </cols>
  <sheetData>
    <row r="1" spans="1:11" ht="20.25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>
      <c r="A2" s="235" t="s">
        <v>117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>
      <c r="C4" s="169" t="s">
        <v>100</v>
      </c>
      <c r="D4" s="169" t="s">
        <v>114</v>
      </c>
      <c r="E4" s="169" t="s">
        <v>101</v>
      </c>
    </row>
    <row r="5" spans="1:11">
      <c r="A5" s="169" t="s">
        <v>98</v>
      </c>
      <c r="B5" t="s">
        <v>72</v>
      </c>
      <c r="C5" s="169" t="s">
        <v>102</v>
      </c>
      <c r="D5" s="169" t="s">
        <v>115</v>
      </c>
      <c r="E5" s="169" t="s">
        <v>102</v>
      </c>
      <c r="G5" s="175" t="s">
        <v>107</v>
      </c>
      <c r="I5" s="175" t="s">
        <v>113</v>
      </c>
      <c r="K5" s="169" t="s">
        <v>116</v>
      </c>
    </row>
    <row r="6" spans="1:11">
      <c r="B6" s="174"/>
      <c r="C6" s="169"/>
      <c r="D6" s="169"/>
      <c r="E6" s="169"/>
      <c r="G6" s="173" t="s">
        <v>109</v>
      </c>
    </row>
    <row r="7" spans="1:11">
      <c r="A7" s="172">
        <v>1</v>
      </c>
      <c r="B7" t="s">
        <v>103</v>
      </c>
      <c r="C7" s="168">
        <v>-2985119.4110138128</v>
      </c>
      <c r="D7" s="168">
        <v>-3033177.9299999997</v>
      </c>
      <c r="E7" s="170">
        <f>+D7-C7</f>
        <v>-48058.518986186944</v>
      </c>
      <c r="G7" s="168">
        <v>-3002852.82</v>
      </c>
      <c r="H7" s="168">
        <f>+C7+C16</f>
        <v>-3062117.6910138126</v>
      </c>
      <c r="I7" s="158">
        <f>D7*0.0419/12</f>
        <v>-10590.846272249999</v>
      </c>
      <c r="K7" s="158">
        <f>D7+I7</f>
        <v>-3043768.7762722499</v>
      </c>
    </row>
    <row r="8" spans="1:11">
      <c r="A8" s="172">
        <f>+A7+1</f>
        <v>2</v>
      </c>
      <c r="B8" t="s">
        <v>104</v>
      </c>
      <c r="C8" s="168">
        <v>-2429746.7592501226</v>
      </c>
      <c r="D8" s="168">
        <v>-2592398.41</v>
      </c>
      <c r="E8" s="170">
        <f t="shared" ref="E8:E11" si="0">+D8-C8</f>
        <v>-162651.65074987756</v>
      </c>
      <c r="G8" s="168">
        <v>-2565312.6</v>
      </c>
      <c r="H8" s="168">
        <f t="shared" ref="H8:H11" si="1">+C8+C17</f>
        <v>-2498651.9192501227</v>
      </c>
      <c r="I8" s="158">
        <f>(K7+D8)*0.0419/12</f>
        <v>-19679.617092067274</v>
      </c>
      <c r="K8" s="158">
        <f>K7+D8+I8</f>
        <v>-5655846.8033643179</v>
      </c>
    </row>
    <row r="9" spans="1:11">
      <c r="A9" s="172">
        <f t="shared" ref="A9:A12" si="2">+A8+1</f>
        <v>3</v>
      </c>
      <c r="B9" t="s">
        <v>105</v>
      </c>
      <c r="C9" s="168">
        <v>-1861316</v>
      </c>
      <c r="D9" s="168">
        <v>-1985336.82</v>
      </c>
      <c r="E9" s="170">
        <f t="shared" si="0"/>
        <v>-124020.82000000007</v>
      </c>
      <c r="G9" s="168">
        <v>-1861316.4000000004</v>
      </c>
      <c r="H9" s="168">
        <f t="shared" si="1"/>
        <v>-1923213</v>
      </c>
      <c r="I9" s="158">
        <f>(K8+D9)*0.0419/12</f>
        <v>-26680.466151580407</v>
      </c>
      <c r="K9" s="158">
        <f>K8+D9+I9</f>
        <v>-7667864.0895158984</v>
      </c>
    </row>
    <row r="10" spans="1:11">
      <c r="A10" s="172">
        <f t="shared" si="2"/>
        <v>4</v>
      </c>
      <c r="B10" t="s">
        <v>106</v>
      </c>
      <c r="C10" s="168">
        <v>-1030140.3999999999</v>
      </c>
      <c r="D10" s="168">
        <v>-1113312.6800000002</v>
      </c>
      <c r="E10" s="170">
        <f t="shared" si="0"/>
        <v>-83172.280000000261</v>
      </c>
      <c r="G10" s="168">
        <v>-986841.75</v>
      </c>
      <c r="H10" s="168">
        <f>+C10+C19</f>
        <v>-1073439.0399999998</v>
      </c>
      <c r="I10" s="158">
        <f>(K9+D10)*0.0419/12</f>
        <v>-30660.942220226341</v>
      </c>
      <c r="K10" s="180">
        <f t="shared" ref="K10:K11" si="3">K9+D10+I10</f>
        <v>-8811837.711736124</v>
      </c>
    </row>
    <row r="11" spans="1:11">
      <c r="A11" s="172">
        <f t="shared" si="2"/>
        <v>5</v>
      </c>
      <c r="B11" t="s">
        <v>78</v>
      </c>
      <c r="C11" s="168">
        <v>-661704.54</v>
      </c>
      <c r="D11" s="168">
        <v>-661704.54</v>
      </c>
      <c r="E11" s="170">
        <f t="shared" si="0"/>
        <v>0</v>
      </c>
      <c r="G11" s="168">
        <v>-633192.14</v>
      </c>
      <c r="H11" s="168">
        <f t="shared" si="1"/>
        <v>-690216.94000000006</v>
      </c>
      <c r="I11" s="158">
        <f>(K10+D11)*0.0419/12</f>
        <v>-33078.451695645294</v>
      </c>
      <c r="K11" s="187">
        <f t="shared" si="3"/>
        <v>-9506620.7034317683</v>
      </c>
    </row>
    <row r="12" spans="1:11">
      <c r="A12" s="172">
        <f t="shared" si="2"/>
        <v>6</v>
      </c>
      <c r="B12" t="s">
        <v>0</v>
      </c>
      <c r="C12" s="171">
        <v>-9029924.5602639355</v>
      </c>
      <c r="D12" s="171">
        <f>SUM(D7:D11)</f>
        <v>-9385930.379999999</v>
      </c>
      <c r="E12" s="171">
        <f t="shared" ref="E12" si="4">SUM(E7:E11)</f>
        <v>-417903.26973606483</v>
      </c>
      <c r="G12" s="168">
        <v>-9049515.7100000009</v>
      </c>
      <c r="H12" s="171">
        <f>SUM(H7:H11)</f>
        <v>-9247638.5902639348</v>
      </c>
      <c r="I12" s="186">
        <f>SUM(I7:I11)</f>
        <v>-120690.3234317693</v>
      </c>
      <c r="K12" s="180"/>
    </row>
    <row r="13" spans="1:11">
      <c r="K13" s="82"/>
    </row>
    <row r="15" spans="1:11" hidden="1">
      <c r="B15" s="174" t="s">
        <v>108</v>
      </c>
    </row>
    <row r="16" spans="1:11" hidden="1">
      <c r="A16" s="172">
        <f>+A12+1</f>
        <v>7</v>
      </c>
      <c r="B16" t="s">
        <v>103</v>
      </c>
      <c r="C16" s="168">
        <v>-76998.28</v>
      </c>
      <c r="D16" s="176">
        <v>-76998.28</v>
      </c>
      <c r="E16" s="170">
        <f t="shared" ref="E16:E20" si="5">+D16-C16</f>
        <v>0</v>
      </c>
    </row>
    <row r="17" spans="1:5" hidden="1">
      <c r="A17" s="172">
        <f>+A16+1</f>
        <v>8</v>
      </c>
      <c r="B17" t="s">
        <v>104</v>
      </c>
      <c r="C17" s="168">
        <v>-68905.159999999989</v>
      </c>
      <c r="D17" s="176">
        <v>-68905.159999999989</v>
      </c>
      <c r="E17" s="170">
        <f t="shared" si="5"/>
        <v>0</v>
      </c>
    </row>
    <row r="18" spans="1:5" hidden="1">
      <c r="A18" s="172">
        <f t="shared" ref="A18:A25" si="6">+A17+1</f>
        <v>9</v>
      </c>
      <c r="B18" t="s">
        <v>105</v>
      </c>
      <c r="C18" s="168">
        <v>-61897</v>
      </c>
      <c r="D18" s="176">
        <v>-56381.118119999985</v>
      </c>
      <c r="E18" s="170">
        <f t="shared" si="5"/>
        <v>5515.8818800000154</v>
      </c>
    </row>
    <row r="19" spans="1:5" hidden="1">
      <c r="A19" s="172">
        <f t="shared" si="6"/>
        <v>10</v>
      </c>
      <c r="B19" t="s">
        <v>106</v>
      </c>
      <c r="C19" s="168">
        <v>-43298.64</v>
      </c>
      <c r="D19" s="176">
        <v>-41343.503179999992</v>
      </c>
      <c r="E19" s="170">
        <f t="shared" si="5"/>
        <v>1955.136820000007</v>
      </c>
    </row>
    <row r="20" spans="1:5" hidden="1">
      <c r="A20" s="172">
        <f t="shared" si="6"/>
        <v>11</v>
      </c>
      <c r="B20" t="s">
        <v>78</v>
      </c>
      <c r="C20" s="168">
        <v>-28512.400000000001</v>
      </c>
      <c r="D20" s="176">
        <f>+C20</f>
        <v>-28512.400000000001</v>
      </c>
      <c r="E20" s="170">
        <f t="shared" si="5"/>
        <v>0</v>
      </c>
    </row>
    <row r="21" spans="1:5" hidden="1">
      <c r="A21" s="172">
        <f t="shared" si="6"/>
        <v>12</v>
      </c>
      <c r="B21" t="s">
        <v>0</v>
      </c>
      <c r="C21" s="171">
        <f>SUM(C16:C20)</f>
        <v>-279611.48000000004</v>
      </c>
      <c r="D21" s="177">
        <f>SUM(D16:D20)</f>
        <v>-272140.46130000002</v>
      </c>
      <c r="E21" s="171">
        <f t="shared" ref="E21" si="7">SUM(E16:E20)</f>
        <v>7471.0187000000224</v>
      </c>
    </row>
    <row r="22" spans="1:5" hidden="1">
      <c r="A22" s="172">
        <f t="shared" si="6"/>
        <v>13</v>
      </c>
    </row>
    <row r="23" spans="1:5" hidden="1">
      <c r="A23" s="172">
        <f t="shared" si="6"/>
        <v>14</v>
      </c>
    </row>
    <row r="24" spans="1:5" hidden="1">
      <c r="A24" s="172">
        <f t="shared" si="6"/>
        <v>15</v>
      </c>
    </row>
    <row r="25" spans="1:5" hidden="1">
      <c r="A25" s="172">
        <f t="shared" si="6"/>
        <v>16</v>
      </c>
    </row>
    <row r="26" spans="1:5" hidden="1"/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Exhibit 1.7</vt:lpstr>
      <vt:lpstr>Exhibit 1.8</vt:lpstr>
      <vt:lpstr>Exhibit 1.9</vt:lpstr>
      <vt:lpstr>Exhibit 1.10</vt:lpstr>
      <vt:lpstr>Accruals (2)</vt:lpstr>
      <vt:lpstr>'Exhibit 1.10'!Print_Area</vt:lpstr>
      <vt:lpstr>'Exhibit 1.9'!Print_Area</vt:lpstr>
    </vt:vector>
  </TitlesOfParts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/>
  <cp:lastModifiedBy/>
  <cp:lastPrinted>1970-01-01T06:00:00Z</cp:lastPrinted>
  <dcterms:created xsi:type="dcterms:W3CDTF">2011-08-18T22:49:59Z</dcterms:created>
  <dcterms:modified xsi:type="dcterms:W3CDTF">2018-07-17T15:52:54Z</dcterms:modified>
</cp:coreProperties>
</file>