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8docs\1805703\"/>
    </mc:Choice>
  </mc:AlternateContent>
  <bookViews>
    <workbookView xWindow="0" yWindow="0" windowWidth="28800" windowHeight="1423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2" i="1" l="1"/>
  <c r="C18" i="1" l="1"/>
  <c r="D10" i="1"/>
  <c r="D23" i="1"/>
  <c r="C12" i="1"/>
  <c r="D12" i="1" s="1"/>
  <c r="C11" i="1"/>
  <c r="D11" i="1" s="1"/>
  <c r="C10" i="1"/>
  <c r="C9" i="1"/>
  <c r="D9" i="1" s="1"/>
  <c r="C13" i="1" l="1"/>
  <c r="D13" i="1" s="1"/>
  <c r="D20" i="1" s="1"/>
  <c r="D24" i="1" s="1"/>
</calcChain>
</file>

<file path=xl/sharedStrings.xml><?xml version="1.0" encoding="utf-8"?>
<sst xmlns="http://schemas.openxmlformats.org/spreadsheetml/2006/main" count="29" uniqueCount="29">
  <si>
    <t>Max Annual Load MMCF</t>
  </si>
  <si>
    <t>Green River</t>
  </si>
  <si>
    <t>Bear Lake</t>
  </si>
  <si>
    <t>Serving Remote Communities</t>
  </si>
  <si>
    <t>City</t>
  </si>
  <si>
    <t>Kanab</t>
  </si>
  <si>
    <t>Wendover</t>
  </si>
  <si>
    <t>Total</t>
  </si>
  <si>
    <t>DEU Supply Reliability Technical Conference, Slide 7</t>
  </si>
  <si>
    <t>DEU Response to DPU 6.10(f)</t>
  </si>
  <si>
    <t>gallons</t>
  </si>
  <si>
    <t>Mcf Equivalent</t>
  </si>
  <si>
    <t>Remote Communities Total Winter Load:</t>
  </si>
  <si>
    <t>Equivalent LNG Trucks:</t>
  </si>
  <si>
    <t>No. Days in Winter:</t>
  </si>
  <si>
    <t>No. Trucks / Day during Winter:</t>
  </si>
  <si>
    <t>Seasonal MCF</t>
  </si>
  <si>
    <t>Total No. LNG Trucks (Total winter load divided by truck capacity)</t>
  </si>
  <si>
    <t>Refill Schedule</t>
  </si>
  <si>
    <t>5=(1+2+3+4)</t>
  </si>
  <si>
    <t>7 = 5</t>
  </si>
  <si>
    <t>Line No.</t>
  </si>
  <si>
    <t>DPU Exhibit 2.0:  Workpaper of Allen Neale</t>
  </si>
  <si>
    <t>8=7 / 6</t>
  </si>
  <si>
    <t>10 = 8 / 9</t>
  </si>
  <si>
    <t>LNG Tanker Truck Capacity (*)</t>
  </si>
  <si>
    <t xml:space="preserve">Source:  http://www.prometheusenergy.com/calculators/lng-calculator </t>
  </si>
  <si>
    <t>(*) Conversion Factor:  1000 gallons LNG = 80.707 mcf</t>
  </si>
  <si>
    <t>DPU 18-057-03 Dominion Energy Utah - Proposed LNG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</si>
</sst>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topLeftCell="A7" workbookViewId="0">
      <selection activeCell="D17" sqref="D17"/>
    </sheetView>
  </sheetViews>
  <sheetFormatPr defaultRowHeight="15" x14ac:dyDescent="0.25"/>
  <cols>
    <col min="1" max="1" width="12.140625" customWidth="1"/>
    <col min="2" max="2" width="27.28515625" customWidth="1"/>
    <col min="3" max="3" width="31.28515625" customWidth="1"/>
    <col min="4" max="4" width="15.5703125" customWidth="1"/>
    <col min="5" max="5" width="15.140625" customWidth="1"/>
  </cols>
  <sheetData>
    <row r="2" spans="1:6" x14ac:dyDescent="0.25">
      <c r="A2" s="4" t="s">
        <v>28</v>
      </c>
    </row>
    <row r="3" spans="1:6" x14ac:dyDescent="0.25">
      <c r="A3" s="4"/>
    </row>
    <row r="4" spans="1:6" x14ac:dyDescent="0.25">
      <c r="A4" s="4" t="s">
        <v>22</v>
      </c>
    </row>
    <row r="6" spans="1:6" x14ac:dyDescent="0.25">
      <c r="B6" s="4" t="s">
        <v>8</v>
      </c>
    </row>
    <row r="7" spans="1:6" x14ac:dyDescent="0.25">
      <c r="B7" s="4" t="s">
        <v>3</v>
      </c>
    </row>
    <row r="8" spans="1:6" x14ac:dyDescent="0.25">
      <c r="A8" s="6" t="s">
        <v>21</v>
      </c>
      <c r="B8" s="4" t="s">
        <v>4</v>
      </c>
      <c r="C8" s="5" t="s">
        <v>0</v>
      </c>
      <c r="D8" s="5" t="s">
        <v>16</v>
      </c>
    </row>
    <row r="9" spans="1:6" x14ac:dyDescent="0.25">
      <c r="A9" s="4">
        <v>1</v>
      </c>
      <c r="B9" t="s">
        <v>1</v>
      </c>
      <c r="C9">
        <f>52</f>
        <v>52</v>
      </c>
      <c r="D9">
        <f>C9*1000</f>
        <v>52000</v>
      </c>
    </row>
    <row r="10" spans="1:6" x14ac:dyDescent="0.25">
      <c r="A10" s="4">
        <v>2</v>
      </c>
      <c r="B10" t="s">
        <v>2</v>
      </c>
      <c r="C10">
        <f>1125</f>
        <v>1125</v>
      </c>
      <c r="D10">
        <f t="shared" ref="D10:D12" si="0">C10*1000</f>
        <v>1125000</v>
      </c>
    </row>
    <row r="11" spans="1:6" x14ac:dyDescent="0.25">
      <c r="A11" s="4">
        <v>3</v>
      </c>
      <c r="B11" t="s">
        <v>5</v>
      </c>
      <c r="C11">
        <f>160</f>
        <v>160</v>
      </c>
      <c r="D11">
        <f t="shared" si="0"/>
        <v>160000</v>
      </c>
    </row>
    <row r="12" spans="1:6" x14ac:dyDescent="0.25">
      <c r="A12" s="4">
        <v>4</v>
      </c>
      <c r="B12" t="s">
        <v>6</v>
      </c>
      <c r="C12">
        <f>144</f>
        <v>144</v>
      </c>
      <c r="D12">
        <f t="shared" si="0"/>
        <v>144000</v>
      </c>
    </row>
    <row r="13" spans="1:6" x14ac:dyDescent="0.25">
      <c r="A13" s="5" t="s">
        <v>19</v>
      </c>
      <c r="B13" t="s">
        <v>7</v>
      </c>
      <c r="C13">
        <f>SUM(C9:C12)</f>
        <v>1481</v>
      </c>
      <c r="D13" s="1">
        <f>C13*1000</f>
        <v>1481000</v>
      </c>
      <c r="F13" s="2"/>
    </row>
    <row r="14" spans="1:6" x14ac:dyDescent="0.25">
      <c r="A14" s="4"/>
    </row>
    <row r="15" spans="1:6" x14ac:dyDescent="0.25">
      <c r="A15" s="4"/>
      <c r="B15" s="4" t="s">
        <v>9</v>
      </c>
    </row>
    <row r="16" spans="1:6" x14ac:dyDescent="0.25">
      <c r="A16" s="4"/>
      <c r="B16" s="4" t="s">
        <v>18</v>
      </c>
      <c r="C16" s="5" t="s">
        <v>10</v>
      </c>
      <c r="D16" s="5" t="s">
        <v>11</v>
      </c>
    </row>
    <row r="17" spans="1:4" x14ac:dyDescent="0.25">
      <c r="A17" s="4"/>
      <c r="B17" s="4"/>
      <c r="C17" s="5"/>
      <c r="D17" s="5"/>
    </row>
    <row r="18" spans="1:4" x14ac:dyDescent="0.25">
      <c r="A18" s="4">
        <v>6</v>
      </c>
      <c r="B18" t="s">
        <v>25</v>
      </c>
      <c r="C18">
        <f>9000</f>
        <v>9000</v>
      </c>
      <c r="D18">
        <f>80.7*C18/1000</f>
        <v>726.3</v>
      </c>
    </row>
    <row r="19" spans="1:4" x14ac:dyDescent="0.25">
      <c r="A19" s="4"/>
    </row>
    <row r="20" spans="1:4" x14ac:dyDescent="0.25">
      <c r="A20" s="5" t="s">
        <v>20</v>
      </c>
      <c r="B20" t="s">
        <v>12</v>
      </c>
      <c r="D20" s="2">
        <f>D13</f>
        <v>1481000</v>
      </c>
    </row>
    <row r="21" spans="1:4" x14ac:dyDescent="0.25">
      <c r="A21" s="4"/>
      <c r="B21" t="s">
        <v>13</v>
      </c>
    </row>
    <row r="22" spans="1:4" x14ac:dyDescent="0.25">
      <c r="A22" s="5" t="s">
        <v>23</v>
      </c>
      <c r="B22" t="s">
        <v>17</v>
      </c>
      <c r="D22" s="3">
        <f>D20/D18</f>
        <v>2039.1022993253478</v>
      </c>
    </row>
    <row r="23" spans="1:4" x14ac:dyDescent="0.25">
      <c r="A23" s="4">
        <v>9</v>
      </c>
      <c r="B23" t="s">
        <v>14</v>
      </c>
      <c r="D23">
        <f>151</f>
        <v>151</v>
      </c>
    </row>
    <row r="24" spans="1:4" x14ac:dyDescent="0.25">
      <c r="A24" s="5" t="s">
        <v>24</v>
      </c>
      <c r="B24" t="s">
        <v>15</v>
      </c>
      <c r="D24" s="3">
        <f>D22/D23</f>
        <v>13.503988737253959</v>
      </c>
    </row>
    <row r="26" spans="1:4" x14ac:dyDescent="0.25">
      <c r="B26" t="s">
        <v>27</v>
      </c>
    </row>
    <row r="27" spans="1:4" x14ac:dyDescent="0.25">
      <c r="B27" t="s">
        <v>26</v>
      </c>
    </row>
    <row r="28" spans="1:4" x14ac:dyDescent="0.25">
      <c r="C28" s="2"/>
      <c r="D2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Whitten</dc:creator>
  <cp:lastModifiedBy>Fred Nass</cp:lastModifiedBy>
  <cp:lastPrinted>2018-08-15T14:47:35Z</cp:lastPrinted>
  <dcterms:created xsi:type="dcterms:W3CDTF">2018-08-14T21:51:10Z</dcterms:created>
  <dcterms:modified xsi:type="dcterms:W3CDTF">2018-08-16T21:17:57Z</dcterms:modified>
</cp:coreProperties>
</file>