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gas\19docs\1905702\"/>
    </mc:Choice>
  </mc:AlternateContent>
  <bookViews>
    <workbookView xWindow="0" yWindow="0" windowWidth="19125" windowHeight="11520" firstSheet="10" activeTab="8"/>
  </bookViews>
  <sheets>
    <sheet name="DPU 3.01 Value Line Data" sheetId="10" r:id="rId1"/>
    <sheet name="DPU 3.02 ROE Summary" sheetId="16" r:id="rId2"/>
    <sheet name="DPU 3.03 WACC" sheetId="8" r:id="rId3"/>
    <sheet name="DPU 3.04 Constant Growth DCF" sheetId="12" r:id="rId4"/>
    <sheet name="DPU 3.05 Beta Report" sheetId="9" r:id="rId5"/>
    <sheet name="DPU 3.06 CAPM" sheetId="2" r:id="rId6"/>
    <sheet name="DPU 3.07 RP on Bond Yields" sheetId="15" r:id="rId7"/>
    <sheet name="DPU 3.08 Cost of Debt" sheetId="1" r:id="rId8"/>
    <sheet name="DPU 3.09 Historical Allowed ROE" sheetId="19" r:id="rId9"/>
    <sheet name="DPU 3.10 Current Allowed ROE" sheetId="20" r:id="rId10"/>
    <sheet name="DPU 3.11 VL Fin Strength" sheetId="21" r:id="rId11"/>
    <sheet name="DPU 3.12 30 day avg Stck Price" sheetId="18" r:id="rId12"/>
    <sheet name="VL Data" sheetId="22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_________bb" localSheetId="7" hidden="1">#REF!</definedName>
    <definedName name="__________bb" hidden="1">#REF!</definedName>
    <definedName name="__________sort" hidden="1">#REF!</definedName>
    <definedName name="_________bb" hidden="1">#REF!</definedName>
    <definedName name="_________Sort" hidden="1">#REF!</definedName>
    <definedName name="_______kay1" hidden="1">#REF!</definedName>
    <definedName name="_______ke1" hidden="1">#REF!</definedName>
    <definedName name="_______key1" hidden="1">#REF!</definedName>
    <definedName name="_______sort" hidden="1">#REF!</definedName>
    <definedName name="______key1" hidden="1">#REF!</definedName>
    <definedName name="______sort1" hidden="1">#REF!</definedName>
    <definedName name="_____BB" hidden="1">#REF!</definedName>
    <definedName name="_____Sort" hidden="1">#REF!</definedName>
    <definedName name="____sort" hidden="1">#REF!</definedName>
    <definedName name="___bb" hidden="1">#REF!</definedName>
    <definedName name="___Key1" hidden="1">#REF!</definedName>
    <definedName name="___Sort" hidden="1">#REF!</definedName>
    <definedName name="__123Graph_A" localSheetId="7" hidden="1">'[1]Plant in Ser'!#REF!</definedName>
    <definedName name="__123Graph_A" hidden="1">'[2]Plant in Ser'!#REF!</definedName>
    <definedName name="__123Graph_Achart" hidden="1">'[3]Chart Data'!$E$30:$E$233</definedName>
    <definedName name="__123Graph_ACurrent" localSheetId="7" hidden="1">[4]Summary!#REF!</definedName>
    <definedName name="__123Graph_ACurrent" hidden="1">[5]Summary!#REF!</definedName>
    <definedName name="__123Graph_B" localSheetId="7" hidden="1">[6]SD!#REF!</definedName>
    <definedName name="__123Graph_B" hidden="1">[7]SD!#REF!</definedName>
    <definedName name="__123Graph_BCurrent" localSheetId="7" hidden="1">[4]Summary!#REF!</definedName>
    <definedName name="__123Graph_BCurrent" hidden="1">[5]Summary!#REF!</definedName>
    <definedName name="__123Graph_C" localSheetId="7" hidden="1">#REF!</definedName>
    <definedName name="__123Graph_C" hidden="1">#REF!</definedName>
    <definedName name="__123Graph_D" localSheetId="7" hidden="1">[8]TOPrs!#REF!</definedName>
    <definedName name="__123Graph_D" hidden="1">[9]TOPrs!#REF!</definedName>
    <definedName name="__123Graph_E" localSheetId="7" hidden="1">[10]Stmt!#REF!</definedName>
    <definedName name="__123Graph_E" hidden="1">[11]Stmt!#REF!</definedName>
    <definedName name="__123Graph_F" localSheetId="7" hidden="1">[10]Stmt!#REF!</definedName>
    <definedName name="__123Graph_F" hidden="1">[11]Stmt!#REF!</definedName>
    <definedName name="__123Graph_LBL_A" hidden="1">[12]Report!#REF!</definedName>
    <definedName name="__123Graph_X" localSheetId="7" hidden="1">#REF!</definedName>
    <definedName name="__123Graph_X" hidden="1">#REF!</definedName>
    <definedName name="__123Graph_XCHART" hidden="1">'[3]Chart Data'!$B$30:$B$222</definedName>
    <definedName name="__123Graph_XCurrent" localSheetId="7" hidden="1">[4]Summary!#REF!</definedName>
    <definedName name="__123Graph_XCurrent" hidden="1">[5]Summary!#REF!</definedName>
    <definedName name="__BB" localSheetId="7" hidden="1">#REF!</definedName>
    <definedName name="__BB" hidden="1">#REF!</definedName>
    <definedName name="__key1" hidden="1">#REF!</definedName>
    <definedName name="__Sort" hidden="1">#REF!</definedName>
    <definedName name="__Sort1" hidden="1">#REF!</definedName>
    <definedName name="_1" localSheetId="3" hidden="1">{#N/A,#N/A,FALSE,"SCA";#N/A,#N/A,FALSE,"NCA";#N/A,#N/A,FALSE,"SAZ";#N/A,#N/A,FALSE,"CAZ";#N/A,#N/A,FALSE,"SNV";#N/A,#N/A,FALSE,"NNV";#N/A,#N/A,FALSE,"PP";#N/A,#N/A,FALSE,"SA"}</definedName>
    <definedName name="_1" localSheetId="5" hidden="1">{#N/A,#N/A,FALSE,"SCA";#N/A,#N/A,FALSE,"NCA";#N/A,#N/A,FALSE,"SAZ";#N/A,#N/A,FALSE,"CAZ";#N/A,#N/A,FALSE,"SNV";#N/A,#N/A,FALSE,"NNV";#N/A,#N/A,FALSE,"PP";#N/A,#N/A,FALSE,"SA"}</definedName>
    <definedName name="_1" localSheetId="7" hidden="1">{#N/A,#N/A,FALSE,"SCA";#N/A,#N/A,FALSE,"NCA";#N/A,#N/A,FALSE,"SAZ";#N/A,#N/A,FALSE,"CAZ";#N/A,#N/A,FALSE,"SNV";#N/A,#N/A,FALSE,"NNV";#N/A,#N/A,FALSE,"PP";#N/A,#N/A,FALSE,"SA"}</definedName>
    <definedName name="_1" hidden="1">{#N/A,#N/A,FALSE,"SCA";#N/A,#N/A,FALSE,"NCA";#N/A,#N/A,FALSE,"SAZ";#N/A,#N/A,FALSE,"CAZ";#N/A,#N/A,FALSE,"SNV";#N/A,#N/A,FALSE,"NNV";#N/A,#N/A,FALSE,"PP";#N/A,#N/A,FALSE,"SA"}</definedName>
    <definedName name="_1__123Graph_AYIELD_CURVES" localSheetId="7" hidden="1">[13]Yield_curve!#REF!</definedName>
    <definedName name="_1__123Graph_AYIELD_CURVES" hidden="1">[14]Yield_curve!#REF!</definedName>
    <definedName name="_1_0__123Grap" localSheetId="7" hidden="1">'[15]Plant in Ser'!#REF!</definedName>
    <definedName name="_1_0__123Grap" hidden="1">'[2]Plant in Ser'!#REF!</definedName>
    <definedName name="_10" localSheetId="3" hidden="1">{"FAC_SUMMARY",#N/A,FALSE,"Summaries"}</definedName>
    <definedName name="_10" localSheetId="5" hidden="1">{"FAC_SUMMARY",#N/A,FALSE,"Summaries"}</definedName>
    <definedName name="_10" localSheetId="7" hidden="1">{"FAC_SUMMARY",#N/A,FALSE,"Summaries"}</definedName>
    <definedName name="_10" hidden="1">{"FAC_SUMMARY",#N/A,FALSE,"Summaries"}</definedName>
    <definedName name="_100" localSheetId="3" hidden="1">{#N/A,#N/A,FALSE,"OTHERINPUTS";#N/A,#N/A,FALSE,"DITRATEINPUTS";#N/A,#N/A,FALSE,"SUPPLIEDADJINPUT";#N/A,#N/A,FALSE,"TIMINGDIFFINPUTS";#N/A,#N/A,FALSE,"BR&amp;SUPADJ."}</definedName>
    <definedName name="_100" localSheetId="5" hidden="1">{#N/A,#N/A,FALSE,"OTHERINPUTS";#N/A,#N/A,FALSE,"DITRATEINPUTS";#N/A,#N/A,FALSE,"SUPPLIEDADJINPUT";#N/A,#N/A,FALSE,"TIMINGDIFFINPUTS";#N/A,#N/A,FALSE,"BR&amp;SUPADJ."}</definedName>
    <definedName name="_100" localSheetId="7" hidden="1">{#N/A,#N/A,FALSE,"OTHERINPUTS";#N/A,#N/A,FALSE,"DITRATEINPUTS";#N/A,#N/A,FALSE,"SUPPLIEDADJINPUT";#N/A,#N/A,FALSE,"TIMINGDIFFINPUTS";#N/A,#N/A,FALSE,"BR&amp;SUPADJ."}</definedName>
    <definedName name="_100" hidden="1">{#N/A,#N/A,FALSE,"OTHERINPUTS";#N/A,#N/A,FALSE,"DITRATEINPUTS";#N/A,#N/A,FALSE,"SUPPLIEDADJINPUT";#N/A,#N/A,FALSE,"TIMINGDIFFINPUTS";#N/A,#N/A,FALSE,"BR&amp;SUPADJ."}</definedName>
    <definedName name="_101" localSheetId="3" hidden="1">{#N/A,#N/A,FALSE,"TITLEPG";#N/A,#N/A,FALSE,"INDEX";#N/A,#N/A,FALSE,"BKTAXINCOME";#N/A,#N/A,FALSE,"INTERESTALLOC";#N/A,#N/A,FALSE,"FITCALC";#N/A,#N/A,FALSE,"NHBPT";#N/A,#N/A,FALSE,"CCBT";#N/A,#N/A,FALSE,"PERMDIFFEVENTS";#N/A,#N/A,FALSE,"OPTIMEVENTS";#N/A,#N/A,FALSE,"NONOPTIMEVENTS";#N/A,#N/A,FALSE,"DEPREC";#N/A,#N/A,FALSE,"PERMDIFF";#N/A,#N/A,FALSE,"OPTIMDIFF";#N/A,#N/A,FALSE,"NONOPTIMDIFF";#N/A,#N/A,FALSE,"OP190CRQTR";#N/A,#N/A,FALSE,"NONOP190CRQTR";#N/A,#N/A,FALSE,"OP190CRYTD";#N/A,#N/A,FALSE,"NONOP190CRYTD";#N/A,#N/A,FALSE,"OP190PRYTD";#N/A,#N/A,FALSE,"NONOP190PRYTD";#N/A,#N/A,FALSE,"AC282CRQTR";#N/A,#N/A,FALSE,"AC282CRYTD";#N/A,#N/A,FALSE,"AC282PRYTD";#N/A,#N/A,FALSE,"AC283CRQTR";#N/A,#N/A,FALSE,"AC283CRYTD";#N/A,#N/A,FALSE,"AC283PRYTD";#N/A,#N/A,FALSE,"DITSUM";#N/A,#N/A,FALSE,"CRYTDACREC";#N/A,#N/A,FALSE,"PRYTDACREC";#N/A,#N/A,FALSE,"SYSJRNL";#N/A,#N/A,FALSE,"Reason.Test";#N/A,#N/A,FALSE,"FAS109 Study";#N/A,#N/A,FALSE,"FAS109 Plant"}</definedName>
    <definedName name="_101" localSheetId="5" hidden="1">{#N/A,#N/A,FALSE,"TITLEPG";#N/A,#N/A,FALSE,"INDEX";#N/A,#N/A,FALSE,"BKTAXINCOME";#N/A,#N/A,FALSE,"INTERESTALLOC";#N/A,#N/A,FALSE,"FITCALC";#N/A,#N/A,FALSE,"NHBPT";#N/A,#N/A,FALSE,"CCBT";#N/A,#N/A,FALSE,"PERMDIFFEVENTS";#N/A,#N/A,FALSE,"OPTIMEVENTS";#N/A,#N/A,FALSE,"NONOPTIMEVENTS";#N/A,#N/A,FALSE,"DEPREC";#N/A,#N/A,FALSE,"PERMDIFF";#N/A,#N/A,FALSE,"OPTIMDIFF";#N/A,#N/A,FALSE,"NONOPTIMDIFF";#N/A,#N/A,FALSE,"OP190CRQTR";#N/A,#N/A,FALSE,"NONOP190CRQTR";#N/A,#N/A,FALSE,"OP190CRYTD";#N/A,#N/A,FALSE,"NONOP190CRYTD";#N/A,#N/A,FALSE,"OP190PRYTD";#N/A,#N/A,FALSE,"NONOP190PRYTD";#N/A,#N/A,FALSE,"AC282CRQTR";#N/A,#N/A,FALSE,"AC282CRYTD";#N/A,#N/A,FALSE,"AC282PRYTD";#N/A,#N/A,FALSE,"AC283CRQTR";#N/A,#N/A,FALSE,"AC283CRYTD";#N/A,#N/A,FALSE,"AC283PRYTD";#N/A,#N/A,FALSE,"DITSUM";#N/A,#N/A,FALSE,"CRYTDACREC";#N/A,#N/A,FALSE,"PRYTDACREC";#N/A,#N/A,FALSE,"SYSJRNL";#N/A,#N/A,FALSE,"Reason.Test";#N/A,#N/A,FALSE,"FAS109 Study";#N/A,#N/A,FALSE,"FAS109 Plant"}</definedName>
    <definedName name="_101" localSheetId="7" hidden="1">{#N/A,#N/A,FALSE,"TITLEPG";#N/A,#N/A,FALSE,"INDEX";#N/A,#N/A,FALSE,"BKTAXINCOME";#N/A,#N/A,FALSE,"INTERESTALLOC";#N/A,#N/A,FALSE,"FITCALC";#N/A,#N/A,FALSE,"NHBPT";#N/A,#N/A,FALSE,"CCBT";#N/A,#N/A,FALSE,"PERMDIFFEVENTS";#N/A,#N/A,FALSE,"OPTIMEVENTS";#N/A,#N/A,FALSE,"NONOPTIMEVENTS";#N/A,#N/A,FALSE,"DEPREC";#N/A,#N/A,FALSE,"PERMDIFF";#N/A,#N/A,FALSE,"OPTIMDIFF";#N/A,#N/A,FALSE,"NONOPTIMDIFF";#N/A,#N/A,FALSE,"OP190CRQTR";#N/A,#N/A,FALSE,"NONOP190CRQTR";#N/A,#N/A,FALSE,"OP190CRYTD";#N/A,#N/A,FALSE,"NONOP190CRYTD";#N/A,#N/A,FALSE,"OP190PRYTD";#N/A,#N/A,FALSE,"NONOP190PRYTD";#N/A,#N/A,FALSE,"AC282CRQTR";#N/A,#N/A,FALSE,"AC282CRYTD";#N/A,#N/A,FALSE,"AC282PRYTD";#N/A,#N/A,FALSE,"AC283CRQTR";#N/A,#N/A,FALSE,"AC283CRYTD";#N/A,#N/A,FALSE,"AC283PRYTD";#N/A,#N/A,FALSE,"DITSUM";#N/A,#N/A,FALSE,"CRYTDACREC";#N/A,#N/A,FALSE,"PRYTDACREC";#N/A,#N/A,FALSE,"SYSJRNL";#N/A,#N/A,FALSE,"Reason.Test";#N/A,#N/A,FALSE,"FAS109 Study";#N/A,#N/A,FALSE,"FAS109 Plant"}</definedName>
    <definedName name="_101" hidden="1">{#N/A,#N/A,FALSE,"TITLEPG";#N/A,#N/A,FALSE,"INDEX";#N/A,#N/A,FALSE,"BKTAXINCOME";#N/A,#N/A,FALSE,"INTERESTALLOC";#N/A,#N/A,FALSE,"FITCALC";#N/A,#N/A,FALSE,"NHBPT";#N/A,#N/A,FALSE,"CCBT";#N/A,#N/A,FALSE,"PERMDIFFEVENTS";#N/A,#N/A,FALSE,"OPTIMEVENTS";#N/A,#N/A,FALSE,"NONOPTIMEVENTS";#N/A,#N/A,FALSE,"DEPREC";#N/A,#N/A,FALSE,"PERMDIFF";#N/A,#N/A,FALSE,"OPTIMDIFF";#N/A,#N/A,FALSE,"NONOPTIMDIFF";#N/A,#N/A,FALSE,"OP190CRQTR";#N/A,#N/A,FALSE,"NONOP190CRQTR";#N/A,#N/A,FALSE,"OP190CRYTD";#N/A,#N/A,FALSE,"NONOP190CRYTD";#N/A,#N/A,FALSE,"OP190PRYTD";#N/A,#N/A,FALSE,"NONOP190PRYTD";#N/A,#N/A,FALSE,"AC282CRQTR";#N/A,#N/A,FALSE,"AC282CRYTD";#N/A,#N/A,FALSE,"AC282PRYTD";#N/A,#N/A,FALSE,"AC283CRQTR";#N/A,#N/A,FALSE,"AC283CRYTD";#N/A,#N/A,FALSE,"AC283PRYTD";#N/A,#N/A,FALSE,"DITSUM";#N/A,#N/A,FALSE,"CRYTDACREC";#N/A,#N/A,FALSE,"PRYTDACREC";#N/A,#N/A,FALSE,"SYSJRNL";#N/A,#N/A,FALSE,"Reason.Test";#N/A,#N/A,FALSE,"FAS109 Study";#N/A,#N/A,FALSE,"FAS109 Plant"}</definedName>
    <definedName name="_102" localSheetId="3" hidden="1">{#N/A,#N/A,FALSE,"RORMEMO";#N/A,#N/A,FALSE,"RORSUMMARY";#N/A,#N/A,FALSE,"RORDETAIL"}</definedName>
    <definedName name="_102" localSheetId="5" hidden="1">{#N/A,#N/A,FALSE,"RORMEMO";#N/A,#N/A,FALSE,"RORSUMMARY";#N/A,#N/A,FALSE,"RORDETAIL"}</definedName>
    <definedName name="_102" localSheetId="7" hidden="1">{#N/A,#N/A,FALSE,"RORMEMO";#N/A,#N/A,FALSE,"RORSUMMARY";#N/A,#N/A,FALSE,"RORDETAIL"}</definedName>
    <definedName name="_102" hidden="1">{#N/A,#N/A,FALSE,"RORMEMO";#N/A,#N/A,FALSE,"RORSUMMARY";#N/A,#N/A,FALSE,"RORDETAIL"}</definedName>
    <definedName name="_103" localSheetId="3" hidden="1">{#N/A,#N/A,FALSE,"GLDwnLoad"}</definedName>
    <definedName name="_103" localSheetId="5" hidden="1">{#N/A,#N/A,FALSE,"GLDwnLoad"}</definedName>
    <definedName name="_103" localSheetId="7" hidden="1">{#N/A,#N/A,FALSE,"GLDwnLoad"}</definedName>
    <definedName name="_103" hidden="1">{#N/A,#N/A,FALSE,"GLDwnLoad"}</definedName>
    <definedName name="_104" localSheetId="3" hidden="1">{#N/A,#N/A,FALSE,"OTHERINPUTS";#N/A,#N/A,FALSE,"SUPPLIEDADJINPUT";#N/A,#N/A,FALSE,"BR&amp;SUPADJ."}</definedName>
    <definedName name="_104" localSheetId="5" hidden="1">{#N/A,#N/A,FALSE,"OTHERINPUTS";#N/A,#N/A,FALSE,"SUPPLIEDADJINPUT";#N/A,#N/A,FALSE,"BR&amp;SUPADJ."}</definedName>
    <definedName name="_104" localSheetId="7" hidden="1">{#N/A,#N/A,FALSE,"OTHERINPUTS";#N/A,#N/A,FALSE,"SUPPLIEDADJINPUT";#N/A,#N/A,FALSE,"BR&amp;SUPADJ."}</definedName>
    <definedName name="_104" hidden="1">{#N/A,#N/A,FALSE,"OTHERINPUTS";#N/A,#N/A,FALSE,"SUPPLIEDADJINPUT";#N/A,#N/A,FALSE,"BR&amp;SUPADJ."}</definedName>
    <definedName name="_105" localSheetId="3" hidden="1">{#N/A,#N/A,FALSE,"TITLEPG";#N/A,#N/A,FALSE,"INDEX";#N/A,#N/A,FALSE,"BKTAXINCOME";#N/A,#N/A,FALSE,"FITCALC";#N/A,#N/A,FALSE,"CCBT";#N/A,#N/A,FALSE,"MET";#N/A,#N/A,FALSE,"New York";#N/A,#N/A,FALSE,"New Jersey";#N/A,#N/A,FALSE,"Penn";#N/A,#N/A,FALSE,"Other States";#N/A,#N/A,FALSE,"PERMDIFFEVENTS";#N/A,#N/A,FALSE,"TIMDIFFEVENTS";#N/A,#N/A,FALSE,"DEPREC";#N/A,#N/A,FALSE,"PERMDIFF";#N/A,#N/A,FALSE,"OPTIMDIFF";#N/A,#N/A,FALSE,"NONOPTIMDIFF";#N/A,#N/A,FALSE,"Deferred Tax Analysis";#N/A,#N/A,FALSE,"Net Plant";#N/A,#N/A,FALSE,"Def Tax Entry";#N/A,#N/A,FALSE,"Other Comprehensive Income";#N/A,#N/A,FALSE,"Pre Close ETR";#N/A,#N/A,FALSE,"CRYTDACREC";#N/A,#N/A,FALSE,"SYSJRNL"}</definedName>
    <definedName name="_105" localSheetId="5" hidden="1">{#N/A,#N/A,FALSE,"TITLEPG";#N/A,#N/A,FALSE,"INDEX";#N/A,#N/A,FALSE,"BKTAXINCOME";#N/A,#N/A,FALSE,"FITCALC";#N/A,#N/A,FALSE,"CCBT";#N/A,#N/A,FALSE,"MET";#N/A,#N/A,FALSE,"New York";#N/A,#N/A,FALSE,"New Jersey";#N/A,#N/A,FALSE,"Penn";#N/A,#N/A,FALSE,"Other States";#N/A,#N/A,FALSE,"PERMDIFFEVENTS";#N/A,#N/A,FALSE,"TIMDIFFEVENTS";#N/A,#N/A,FALSE,"DEPREC";#N/A,#N/A,FALSE,"PERMDIFF";#N/A,#N/A,FALSE,"OPTIMDIFF";#N/A,#N/A,FALSE,"NONOPTIMDIFF";#N/A,#N/A,FALSE,"Deferred Tax Analysis";#N/A,#N/A,FALSE,"Net Plant";#N/A,#N/A,FALSE,"Def Tax Entry";#N/A,#N/A,FALSE,"Other Comprehensive Income";#N/A,#N/A,FALSE,"Pre Close ETR";#N/A,#N/A,FALSE,"CRYTDACREC";#N/A,#N/A,FALSE,"SYSJRNL"}</definedName>
    <definedName name="_105" localSheetId="7" hidden="1">{#N/A,#N/A,FALSE,"TITLEPG";#N/A,#N/A,FALSE,"INDEX";#N/A,#N/A,FALSE,"BKTAXINCOME";#N/A,#N/A,FALSE,"FITCALC";#N/A,#N/A,FALSE,"CCBT";#N/A,#N/A,FALSE,"MET";#N/A,#N/A,FALSE,"New York";#N/A,#N/A,FALSE,"New Jersey";#N/A,#N/A,FALSE,"Penn";#N/A,#N/A,FALSE,"Other States";#N/A,#N/A,FALSE,"PERMDIFFEVENTS";#N/A,#N/A,FALSE,"TIMDIFFEVENTS";#N/A,#N/A,FALSE,"DEPREC";#N/A,#N/A,FALSE,"PERMDIFF";#N/A,#N/A,FALSE,"OPTIMDIFF";#N/A,#N/A,FALSE,"NONOPTIMDIFF";#N/A,#N/A,FALSE,"Deferred Tax Analysis";#N/A,#N/A,FALSE,"Net Plant";#N/A,#N/A,FALSE,"Def Tax Entry";#N/A,#N/A,FALSE,"Other Comprehensive Income";#N/A,#N/A,FALSE,"Pre Close ETR";#N/A,#N/A,FALSE,"CRYTDACREC";#N/A,#N/A,FALSE,"SYSJRNL"}</definedName>
    <definedName name="_105" hidden="1">{#N/A,#N/A,FALSE,"TITLEPG";#N/A,#N/A,FALSE,"INDEX";#N/A,#N/A,FALSE,"BKTAXINCOME";#N/A,#N/A,FALSE,"FITCALC";#N/A,#N/A,FALSE,"CCBT";#N/A,#N/A,FALSE,"MET";#N/A,#N/A,FALSE,"New York";#N/A,#N/A,FALSE,"New Jersey";#N/A,#N/A,FALSE,"Penn";#N/A,#N/A,FALSE,"Other States";#N/A,#N/A,FALSE,"PERMDIFFEVENTS";#N/A,#N/A,FALSE,"TIMDIFFEVENTS";#N/A,#N/A,FALSE,"DEPREC";#N/A,#N/A,FALSE,"PERMDIFF";#N/A,#N/A,FALSE,"OPTIMDIFF";#N/A,#N/A,FALSE,"NONOPTIMDIFF";#N/A,#N/A,FALSE,"Deferred Tax Analysis";#N/A,#N/A,FALSE,"Net Plant";#N/A,#N/A,FALSE,"Def Tax Entry";#N/A,#N/A,FALSE,"Other Comprehensive Income";#N/A,#N/A,FALSE,"Pre Close ETR";#N/A,#N/A,FALSE,"CRYTDACREC";#N/A,#N/A,FALSE,"SYSJRNL"}</definedName>
    <definedName name="_106" localSheetId="3" hidden="1">{"SPA_FAC",#N/A,FALSE,"OMPA SPA FAC"}</definedName>
    <definedName name="_106" localSheetId="5" hidden="1">{"SPA_FAC",#N/A,FALSE,"OMPA SPA FAC"}</definedName>
    <definedName name="_106" localSheetId="7" hidden="1">{"SPA_FAC",#N/A,FALSE,"OMPA SPA FAC"}</definedName>
    <definedName name="_106" hidden="1">{"SPA_FAC",#N/A,FALSE,"OMPA SPA FAC"}</definedName>
    <definedName name="_107" localSheetId="3" hidden="1">{#N/A,#N/A,FALSE,"GLDwnLoad"}</definedName>
    <definedName name="_107" localSheetId="5" hidden="1">{#N/A,#N/A,FALSE,"GLDwnLoad"}</definedName>
    <definedName name="_107" localSheetId="7" hidden="1">{#N/A,#N/A,FALSE,"GLDwnLoad"}</definedName>
    <definedName name="_107" hidden="1">{#N/A,#N/A,FALSE,"GLDwnLoad"}</definedName>
    <definedName name="_108" localSheetId="3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_108" localSheetId="5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_108" localSheetId="7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_108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_109" localSheetId="3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_109" localSheetId="5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_109" localSheetId="7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_109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_11" localSheetId="3" hidden="1">{#N/A,#N/A,TRUE,"1990";#N/A,#N/A,TRUE,"1991";#N/A,#N/A,TRUE,"1992";#N/A,#N/A,TRUE,"1993"}</definedName>
    <definedName name="_11" localSheetId="5" hidden="1">{#N/A,#N/A,TRUE,"1990";#N/A,#N/A,TRUE,"1991";#N/A,#N/A,TRUE,"1992";#N/A,#N/A,TRUE,"1993"}</definedName>
    <definedName name="_11" localSheetId="7" hidden="1">{#N/A,#N/A,TRUE,"1990";#N/A,#N/A,TRUE,"1991";#N/A,#N/A,TRUE,"1992";#N/A,#N/A,TRUE,"1993"}</definedName>
    <definedName name="_11" hidden="1">{#N/A,#N/A,TRUE,"1990";#N/A,#N/A,TRUE,"1991";#N/A,#N/A,TRUE,"1992";#N/A,#N/A,TRUE,"1993"}</definedName>
    <definedName name="_110" localSheetId="3" hidden="1">{"print1",#N/A,FALSE,"D21CUSTS";"print2",#N/A,FALSE,"D21CUSTS";"print3",#N/A,FALSE,"D21CUSTS";"print4",#N/A,FALSE,"D21CUSTS"}</definedName>
    <definedName name="_110" localSheetId="5" hidden="1">{"print1",#N/A,FALSE,"D21CUSTS";"print2",#N/A,FALSE,"D21CUSTS";"print3",#N/A,FALSE,"D21CUSTS";"print4",#N/A,FALSE,"D21CUSTS"}</definedName>
    <definedName name="_110" localSheetId="7" hidden="1">{"print1",#N/A,FALSE,"D21CUSTS";"print2",#N/A,FALSE,"D21CUSTS";"print3",#N/A,FALSE,"D21CUSTS";"print4",#N/A,FALSE,"D21CUSTS"}</definedName>
    <definedName name="_110" hidden="1">{"print1",#N/A,FALSE,"D21CUSTS";"print2",#N/A,FALSE,"D21CUSTS";"print3",#N/A,FALSE,"D21CUSTS";"print4",#N/A,FALSE,"D21CUSTS"}</definedName>
    <definedName name="_111" localSheetId="3" hidden="1">{"Fuel by Type",#N/A,FALSE,"00whfuel";"Fuel by Account",#N/A,FALSE,"00whfuel";"NTEC",#N/A,FALSE,"00whfuel";"Hope",#N/A,FALSE,"00whfuel";"Net Energy Load",#N/A,FALSE,"00whfuel";"Purchased Power",#N/A,FALSE,"00whfuel"}</definedName>
    <definedName name="_111" localSheetId="5" hidden="1">{"Fuel by Type",#N/A,FALSE,"00whfuel";"Fuel by Account",#N/A,FALSE,"00whfuel";"NTEC",#N/A,FALSE,"00whfuel";"Hope",#N/A,FALSE,"00whfuel";"Net Energy Load",#N/A,FALSE,"00whfuel";"Purchased Power",#N/A,FALSE,"00whfuel"}</definedName>
    <definedName name="_111" localSheetId="7" hidden="1">{"Fuel by Type",#N/A,FALSE,"00whfuel";"Fuel by Account",#N/A,FALSE,"00whfuel";"NTEC",#N/A,FALSE,"00whfuel";"Hope",#N/A,FALSE,"00whfuel";"Net Energy Load",#N/A,FALSE,"00whfuel";"Purchased Power",#N/A,FALSE,"00whfuel"}</definedName>
    <definedName name="_111" hidden="1">{"Fuel by Type",#N/A,FALSE,"00whfuel";"Fuel by Account",#N/A,FALSE,"00whfuel";"NTEC",#N/A,FALSE,"00whfuel";"Hope",#N/A,FALSE,"00whfuel";"Net Energy Load",#N/A,FALSE,"00whfuel";"Purchased Power",#N/A,FALSE,"00whfuel"}</definedName>
    <definedName name="_112" localSheetId="3" hidden="1">{"WEATHER_CUSTOMERS",#N/A,FALSE,"Ok_Fuel&amp;Rev"}</definedName>
    <definedName name="_112" localSheetId="5" hidden="1">{"WEATHER_CUSTOMERS",#N/A,FALSE,"Ok_Fuel&amp;Rev"}</definedName>
    <definedName name="_112" localSheetId="7" hidden="1">{"WEATHER_CUSTOMERS",#N/A,FALSE,"Ok_Fuel&amp;Rev"}</definedName>
    <definedName name="_112" hidden="1">{"WEATHER_CUSTOMERS",#N/A,FALSE,"Ok_Fuel&amp;Rev"}</definedName>
    <definedName name="_113" localSheetId="3" hidden="1">{#N/A,#N/A,FALSE,"GLDwnLoad"}</definedName>
    <definedName name="_113" localSheetId="5" hidden="1">{#N/A,#N/A,FALSE,"GLDwnLoad"}</definedName>
    <definedName name="_113" localSheetId="7" hidden="1">{#N/A,#N/A,FALSE,"GLDwnLoad"}</definedName>
    <definedName name="_113" hidden="1">{#N/A,#N/A,FALSE,"GLDwnLoad"}</definedName>
    <definedName name="_114" localSheetId="3" hidden="1">{#N/A,#N/A,FALSE,"OTHERINPUTS";#N/A,#N/A,FALSE,"DITRATEINPUTS";#N/A,#N/A,FALSE,"SUPPLIEDADJINPUT";#N/A,#N/A,FALSE,"TIMINGDIFFINPUTS";#N/A,#N/A,FALSE,"BR&amp;SUPADJ."}</definedName>
    <definedName name="_114" localSheetId="5" hidden="1">{#N/A,#N/A,FALSE,"OTHERINPUTS";#N/A,#N/A,FALSE,"DITRATEINPUTS";#N/A,#N/A,FALSE,"SUPPLIEDADJINPUT";#N/A,#N/A,FALSE,"TIMINGDIFFINPUTS";#N/A,#N/A,FALSE,"BR&amp;SUPADJ."}</definedName>
    <definedName name="_114" localSheetId="7" hidden="1">{#N/A,#N/A,FALSE,"OTHERINPUTS";#N/A,#N/A,FALSE,"DITRATEINPUTS";#N/A,#N/A,FALSE,"SUPPLIEDADJINPUT";#N/A,#N/A,FALSE,"TIMINGDIFFINPUTS";#N/A,#N/A,FALSE,"BR&amp;SUPADJ."}</definedName>
    <definedName name="_114" hidden="1">{#N/A,#N/A,FALSE,"OTHERINPUTS";#N/A,#N/A,FALSE,"DITRATEINPUTS";#N/A,#N/A,FALSE,"SUPPLIEDADJINPUT";#N/A,#N/A,FALSE,"TIMINGDIFFINPUTS";#N/A,#N/A,FALSE,"BR&amp;SUPADJ."}</definedName>
    <definedName name="_115" localSheetId="3" hidden="1">{#N/A,#N/A,FALSE,"TITLEPG";#N/A,#N/A,FALSE,"INDEX";#N/A,#N/A,FALSE,"BKTAXINCOME";#N/A,#N/A,FALSE,"INTERESTALLOC";#N/A,#N/A,FALSE,"FITCALC";#N/A,#N/A,FALSE,"CCBT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Summary";#N/A,#N/A,FALSE,"FAS109 OPER 190 ITC";#N/A,#N/A,FALSE,"FAS109 OPER 190 Other";#N/A,#N/A,FALSE,"FAS109 OPER 282";#N/A,#N/A,FALSE,"FAS109 OPER 283";#N/A,#N/A,FALSE,"FAS109 NONOPER 282"}</definedName>
    <definedName name="_115" localSheetId="5" hidden="1">{#N/A,#N/A,FALSE,"TITLEPG";#N/A,#N/A,FALSE,"INDEX";#N/A,#N/A,FALSE,"BKTAXINCOME";#N/A,#N/A,FALSE,"INTERESTALLOC";#N/A,#N/A,FALSE,"FITCALC";#N/A,#N/A,FALSE,"CCBT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Summary";#N/A,#N/A,FALSE,"FAS109 OPER 190 ITC";#N/A,#N/A,FALSE,"FAS109 OPER 190 Other";#N/A,#N/A,FALSE,"FAS109 OPER 282";#N/A,#N/A,FALSE,"FAS109 OPER 283";#N/A,#N/A,FALSE,"FAS109 NONOPER 282"}</definedName>
    <definedName name="_115" localSheetId="7" hidden="1">{#N/A,#N/A,FALSE,"TITLEPG";#N/A,#N/A,FALSE,"INDEX";#N/A,#N/A,FALSE,"BKTAXINCOME";#N/A,#N/A,FALSE,"INTERESTALLOC";#N/A,#N/A,FALSE,"FITCALC";#N/A,#N/A,FALSE,"CCBT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Summary";#N/A,#N/A,FALSE,"FAS109 OPER 190 ITC";#N/A,#N/A,FALSE,"FAS109 OPER 190 Other";#N/A,#N/A,FALSE,"FAS109 OPER 282";#N/A,#N/A,FALSE,"FAS109 OPER 283";#N/A,#N/A,FALSE,"FAS109 NONOPER 282"}</definedName>
    <definedName name="_115" hidden="1">{#N/A,#N/A,FALSE,"TITLEPG";#N/A,#N/A,FALSE,"INDEX";#N/A,#N/A,FALSE,"BKTAXINCOME";#N/A,#N/A,FALSE,"INTERESTALLOC";#N/A,#N/A,FALSE,"FITCALC";#N/A,#N/A,FALSE,"CCBT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Summary";#N/A,#N/A,FALSE,"FAS109 OPER 190 ITC";#N/A,#N/A,FALSE,"FAS109 OPER 190 Other";#N/A,#N/A,FALSE,"FAS109 OPER 282";#N/A,#N/A,FALSE,"FAS109 OPER 283";#N/A,#N/A,FALSE,"FAS109 NONOPER 282"}</definedName>
    <definedName name="_116" localSheetId="3" hidden="1">{#N/A,#N/A,FALSE,"GLDwnLoad"}</definedName>
    <definedName name="_116" localSheetId="5" hidden="1">{#N/A,#N/A,FALSE,"GLDwnLoad"}</definedName>
    <definedName name="_116" localSheetId="7" hidden="1">{#N/A,#N/A,FALSE,"GLDwnLoad"}</definedName>
    <definedName name="_116" hidden="1">{#N/A,#N/A,FALSE,"GLDwnLoad"}</definedName>
    <definedName name="_12" localSheetId="3" hidden="1">{#N/A,#N/A,TRUE,"1990";#N/A,#N/A,TRUE,"1991";#N/A,#N/A,TRUE,"1992";#N/A,#N/A,TRUE,"1993"}</definedName>
    <definedName name="_12" localSheetId="5" hidden="1">{#N/A,#N/A,TRUE,"1990";#N/A,#N/A,TRUE,"1991";#N/A,#N/A,TRUE,"1992";#N/A,#N/A,TRUE,"1993"}</definedName>
    <definedName name="_12" localSheetId="7" hidden="1">{#N/A,#N/A,TRUE,"1990";#N/A,#N/A,TRUE,"1991";#N/A,#N/A,TRUE,"1992";#N/A,#N/A,TRUE,"1993"}</definedName>
    <definedName name="_12" hidden="1">{#N/A,#N/A,TRUE,"1990";#N/A,#N/A,TRUE,"1991";#N/A,#N/A,TRUE,"1992";#N/A,#N/A,TRUE,"1993"}</definedName>
    <definedName name="_123Graph_ACHART" hidden="1">'[3]Chart Data'!$E$30:$E$229</definedName>
    <definedName name="_13" localSheetId="3" hidden="1">{"summary",#N/A,TRUE,"E93ADJ";"detail",#N/A,TRUE,"E93ADJ"}</definedName>
    <definedName name="_13" localSheetId="5" hidden="1">{"summary",#N/A,TRUE,"E93ADJ";"detail",#N/A,TRUE,"E93ADJ"}</definedName>
    <definedName name="_13" localSheetId="7" hidden="1">{"summary",#N/A,TRUE,"E93ADJ";"detail",#N/A,TRUE,"E93ADJ"}</definedName>
    <definedName name="_13" hidden="1">{"summary",#N/A,TRUE,"E93ADJ";"detail",#N/A,TRUE,"E93ADJ"}</definedName>
    <definedName name="_14" localSheetId="3" hidden="1">{"summary",#N/A,TRUE,"E93ADJ";"detail",#N/A,TRUE,"E93ADJ"}</definedName>
    <definedName name="_14" localSheetId="5" hidden="1">{"summary",#N/A,TRUE,"E93ADJ";"detail",#N/A,TRUE,"E93ADJ"}</definedName>
    <definedName name="_14" localSheetId="7" hidden="1">{"summary",#N/A,TRUE,"E93ADJ";"detail",#N/A,TRUE,"E93ADJ"}</definedName>
    <definedName name="_14" hidden="1">{"summary",#N/A,TRUE,"E93ADJ";"detail",#N/A,TRUE,"E93ADJ"}</definedName>
    <definedName name="_15" localSheetId="3" hidden="1">{#N/A,#N/A,TRUE,"1990";#N/A,#N/A,TRUE,"1991";#N/A,#N/A,TRUE,"1992";#N/A,#N/A,TRUE,"1993"}</definedName>
    <definedName name="_15" localSheetId="5" hidden="1">{#N/A,#N/A,TRUE,"1990";#N/A,#N/A,TRUE,"1991";#N/A,#N/A,TRUE,"1992";#N/A,#N/A,TRUE,"1993"}</definedName>
    <definedName name="_15" localSheetId="7" hidden="1">{#N/A,#N/A,TRUE,"1990";#N/A,#N/A,TRUE,"1991";#N/A,#N/A,TRUE,"1992";#N/A,#N/A,TRUE,"1993"}</definedName>
    <definedName name="_15" hidden="1">{#N/A,#N/A,TRUE,"1990";#N/A,#N/A,TRUE,"1991";#N/A,#N/A,TRUE,"1992";#N/A,#N/A,TRUE,"1993"}</definedName>
    <definedName name="_16" localSheetId="3" hidden="1">{"summary",#N/A,TRUE,"E93ADJ";"detail",#N/A,TRUE,"E93ADJ"}</definedName>
    <definedName name="_16" localSheetId="5" hidden="1">{"summary",#N/A,TRUE,"E93ADJ";"detail",#N/A,TRUE,"E93ADJ"}</definedName>
    <definedName name="_16" localSheetId="7" hidden="1">{"summary",#N/A,TRUE,"E93ADJ";"detail",#N/A,TRUE,"E93ADJ"}</definedName>
    <definedName name="_16" hidden="1">{"summary",#N/A,TRUE,"E93ADJ";"detail",#N/A,TRUE,"E93ADJ"}</definedName>
    <definedName name="_17" localSheetId="3" hidden="1">{"ARK_JURIS_FUEL",#N/A,FALSE,"Ark_Fuel&amp;Rev"}</definedName>
    <definedName name="_17" localSheetId="5" hidden="1">{"ARK_JURIS_FUEL",#N/A,FALSE,"Ark_Fuel&amp;Rev"}</definedName>
    <definedName name="_17" localSheetId="7" hidden="1">{"ARK_JURIS_FUEL",#N/A,FALSE,"Ark_Fuel&amp;Rev"}</definedName>
    <definedName name="_17" hidden="1">{"ARK_JURIS_FUEL",#N/A,FALSE,"Ark_Fuel&amp;Rev"}</definedName>
    <definedName name="_18" localSheetId="3" hidden="1">{#N/A,#N/A,FALSE,"SCA";#N/A,#N/A,FALSE,"NCA";#N/A,#N/A,FALSE,"SAZ";#N/A,#N/A,FALSE,"CAZ";#N/A,#N/A,FALSE,"SNV";#N/A,#N/A,FALSE,"NNV";#N/A,#N/A,FALSE,"PP";#N/A,#N/A,FALSE,"SA"}</definedName>
    <definedName name="_18" localSheetId="5" hidden="1">{#N/A,#N/A,FALSE,"SCA";#N/A,#N/A,FALSE,"NCA";#N/A,#N/A,FALSE,"SAZ";#N/A,#N/A,FALSE,"CAZ";#N/A,#N/A,FALSE,"SNV";#N/A,#N/A,FALSE,"NNV";#N/A,#N/A,FALSE,"PP";#N/A,#N/A,FALSE,"SA"}</definedName>
    <definedName name="_18" localSheetId="7" hidden="1">{#N/A,#N/A,FALSE,"SCA";#N/A,#N/A,FALSE,"NCA";#N/A,#N/A,FALSE,"SAZ";#N/A,#N/A,FALSE,"CAZ";#N/A,#N/A,FALSE,"SNV";#N/A,#N/A,FALSE,"NNV";#N/A,#N/A,FALSE,"PP";#N/A,#N/A,FALSE,"SA"}</definedName>
    <definedName name="_18" hidden="1">{#N/A,#N/A,FALSE,"SCA";#N/A,#N/A,FALSE,"NCA";#N/A,#N/A,FALSE,"SAZ";#N/A,#N/A,FALSE,"CAZ";#N/A,#N/A,FALSE,"SNV";#N/A,#N/A,FALSE,"NNV";#N/A,#N/A,FALSE,"PP";#N/A,#N/A,FALSE,"SA"}</definedName>
    <definedName name="_19" localSheetId="3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_19" localSheetId="5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_19" localSheetId="7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_19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_1Q_0_Regressio" hidden="1">#REF!</definedName>
    <definedName name="_2" localSheetId="3" hidden="1">{#N/A,#N/A,FALSE,"SCA";#N/A,#N/A,FALSE,"NCA";#N/A,#N/A,FALSE,"SAZ";#N/A,#N/A,FALSE,"CAZ";#N/A,#N/A,FALSE,"SNV";#N/A,#N/A,FALSE,"NNV";#N/A,#N/A,FALSE,"PP";#N/A,#N/A,FALSE,"SA"}</definedName>
    <definedName name="_2" localSheetId="5" hidden="1">{#N/A,#N/A,FALSE,"SCA";#N/A,#N/A,FALSE,"NCA";#N/A,#N/A,FALSE,"SAZ";#N/A,#N/A,FALSE,"CAZ";#N/A,#N/A,FALSE,"SNV";#N/A,#N/A,FALSE,"NNV";#N/A,#N/A,FALSE,"PP";#N/A,#N/A,FALSE,"SA"}</definedName>
    <definedName name="_2" localSheetId="7" hidden="1">{#N/A,#N/A,FALSE,"SCA";#N/A,#N/A,FALSE,"NCA";#N/A,#N/A,FALSE,"SAZ";#N/A,#N/A,FALSE,"CAZ";#N/A,#N/A,FALSE,"SNV";#N/A,#N/A,FALSE,"NNV";#N/A,#N/A,FALSE,"PP";#N/A,#N/A,FALSE,"SA"}</definedName>
    <definedName name="_2" hidden="1">{#N/A,#N/A,FALSE,"SCA";#N/A,#N/A,FALSE,"NCA";#N/A,#N/A,FALSE,"SAZ";#N/A,#N/A,FALSE,"CAZ";#N/A,#N/A,FALSE,"SNV";#N/A,#N/A,FALSE,"NNV";#N/A,#N/A,FALSE,"PP";#N/A,#N/A,FALSE,"SA"}</definedName>
    <definedName name="_2__123Graph_BYIELD_CURVES" localSheetId="7" hidden="1">[13]Yield_curve!#REF!</definedName>
    <definedName name="_2__123Graph_BYIELD_CURVES" hidden="1">[14]Yield_curve!#REF!</definedName>
    <definedName name="_20" localSheetId="3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_20" localSheetId="5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_20" localSheetId="7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_20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_21" localSheetId="3" hidden="1">{"wp_h4.2",#N/A,FALSE,"WP_H4.2";"wp_h4.3",#N/A,FALSE,"WP_H4.3"}</definedName>
    <definedName name="_21" localSheetId="5" hidden="1">{"wp_h4.2",#N/A,FALSE,"WP_H4.2";"wp_h4.3",#N/A,FALSE,"WP_H4.3"}</definedName>
    <definedName name="_21" localSheetId="7" hidden="1">{"wp_h4.2",#N/A,FALSE,"WP_H4.2";"wp_h4.3",#N/A,FALSE,"WP_H4.3"}</definedName>
    <definedName name="_21" hidden="1">{"wp_h4.2",#N/A,FALSE,"WP_H4.2";"wp_h4.3",#N/A,FALSE,"WP_H4.3"}</definedName>
    <definedName name="_22" localSheetId="3" hidden="1">{#N/A,#N/A,TRUE,"1990";#N/A,#N/A,TRUE,"1991";#N/A,#N/A,TRUE,"1992";#N/A,#N/A,TRUE,"1993"}</definedName>
    <definedName name="_22" localSheetId="5" hidden="1">{#N/A,#N/A,TRUE,"1990";#N/A,#N/A,TRUE,"1991";#N/A,#N/A,TRUE,"1992";#N/A,#N/A,TRUE,"1993"}</definedName>
    <definedName name="_22" localSheetId="7" hidden="1">{#N/A,#N/A,TRUE,"1990";#N/A,#N/A,TRUE,"1991";#N/A,#N/A,TRUE,"1992";#N/A,#N/A,TRUE,"1993"}</definedName>
    <definedName name="_22" hidden="1">{#N/A,#N/A,TRUE,"1990";#N/A,#N/A,TRUE,"1991";#N/A,#N/A,TRUE,"1992";#N/A,#N/A,TRUE,"1993"}</definedName>
    <definedName name="_23" localSheetId="3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_23" localSheetId="5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_23" localSheetId="7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_23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_24" localSheetId="3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_24" localSheetId="5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_24" localSheetId="7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_24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_25" localSheetId="3" hidden="1">{"ARK_JURIS_FAC",#N/A,FALSE,"Ark_Fuel&amp;Rev"}</definedName>
    <definedName name="_25" localSheetId="5" hidden="1">{"ARK_JURIS_FAC",#N/A,FALSE,"Ark_Fuel&amp;Rev"}</definedName>
    <definedName name="_25" localSheetId="7" hidden="1">{"ARK_JURIS_FAC",#N/A,FALSE,"Ark_Fuel&amp;Rev"}</definedName>
    <definedName name="_25" hidden="1">{"ARK_JURIS_FAC",#N/A,FALSE,"Ark_Fuel&amp;Rev"}</definedName>
    <definedName name="_26" localSheetId="3" hidden="1">{"OMPA_FAC",#N/A,FALSE,"OMPA FAC"}</definedName>
    <definedName name="_26" localSheetId="5" hidden="1">{"OMPA_FAC",#N/A,FALSE,"OMPA FAC"}</definedName>
    <definedName name="_26" localSheetId="7" hidden="1">{"OMPA_FAC",#N/A,FALSE,"OMPA FAC"}</definedName>
    <definedName name="_26" hidden="1">{"OMPA_FAC",#N/A,FALSE,"OMPA FAC"}</definedName>
    <definedName name="_27" localSheetId="3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_27" localSheetId="5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_27" localSheetId="7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_27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_28" localSheetId="3" hidden="1">{#N/A,#N/A,FALSE,"SCA";#N/A,#N/A,FALSE,"NCA";#N/A,#N/A,FALSE,"SAZ";#N/A,#N/A,FALSE,"CAZ";#N/A,#N/A,FALSE,"SNV";#N/A,#N/A,FALSE,"NNV";#N/A,#N/A,FALSE,"PP";#N/A,#N/A,FALSE,"SA"}</definedName>
    <definedName name="_28" localSheetId="5" hidden="1">{#N/A,#N/A,FALSE,"SCA";#N/A,#N/A,FALSE,"NCA";#N/A,#N/A,FALSE,"SAZ";#N/A,#N/A,FALSE,"CAZ";#N/A,#N/A,FALSE,"SNV";#N/A,#N/A,FALSE,"NNV";#N/A,#N/A,FALSE,"PP";#N/A,#N/A,FALSE,"SA"}</definedName>
    <definedName name="_28" localSheetId="7" hidden="1">{#N/A,#N/A,FALSE,"SCA";#N/A,#N/A,FALSE,"NCA";#N/A,#N/A,FALSE,"SAZ";#N/A,#N/A,FALSE,"CAZ";#N/A,#N/A,FALSE,"SNV";#N/A,#N/A,FALSE,"NNV";#N/A,#N/A,FALSE,"PP";#N/A,#N/A,FALSE,"SA"}</definedName>
    <definedName name="_28" hidden="1">{#N/A,#N/A,FALSE,"SCA";#N/A,#N/A,FALSE,"NCA";#N/A,#N/A,FALSE,"SAZ";#N/A,#N/A,FALSE,"CAZ";#N/A,#N/A,FALSE,"SNV";#N/A,#N/A,FALSE,"NNV";#N/A,#N/A,FALSE,"PP";#N/A,#N/A,FALSE,"SA"}</definedName>
    <definedName name="_29" localSheetId="3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_29" localSheetId="5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_29" localSheetId="7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_29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_2S_0_Regressio" hidden="1">#REF!</definedName>
    <definedName name="_3" localSheetId="3" hidden="1">{#N/A,#N/A,FALSE,"SCA";#N/A,#N/A,FALSE,"NCA";#N/A,#N/A,FALSE,"SAZ";#N/A,#N/A,FALSE,"CAZ";#N/A,#N/A,FALSE,"SNV";#N/A,#N/A,FALSE,"NNV";#N/A,#N/A,FALSE,"PP";#N/A,#N/A,FALSE,"SA"}</definedName>
    <definedName name="_3" localSheetId="5" hidden="1">{#N/A,#N/A,FALSE,"SCA";#N/A,#N/A,FALSE,"NCA";#N/A,#N/A,FALSE,"SAZ";#N/A,#N/A,FALSE,"CAZ";#N/A,#N/A,FALSE,"SNV";#N/A,#N/A,FALSE,"NNV";#N/A,#N/A,FALSE,"PP";#N/A,#N/A,FALSE,"SA"}</definedName>
    <definedName name="_3" localSheetId="7" hidden="1">{#N/A,#N/A,FALSE,"SCA";#N/A,#N/A,FALSE,"NCA";#N/A,#N/A,FALSE,"SAZ";#N/A,#N/A,FALSE,"CAZ";#N/A,#N/A,FALSE,"SNV";#N/A,#N/A,FALSE,"NNV";#N/A,#N/A,FALSE,"PP";#N/A,#N/A,FALSE,"SA"}</definedName>
    <definedName name="_3" hidden="1">{#N/A,#N/A,FALSE,"SCA";#N/A,#N/A,FALSE,"NCA";#N/A,#N/A,FALSE,"SAZ";#N/A,#N/A,FALSE,"CAZ";#N/A,#N/A,FALSE,"SNV";#N/A,#N/A,FALSE,"NNV";#N/A,#N/A,FALSE,"PP";#N/A,#N/A,FALSE,"SA"}</definedName>
    <definedName name="_3__123Graph_CYIELD_CURVES" localSheetId="7" hidden="1">[13]Yield_curve!#REF!</definedName>
    <definedName name="_3__123Graph_CYIELD_CURVES" hidden="1">[14]Yield_curve!#REF!</definedName>
    <definedName name="_30" localSheetId="3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30" localSheetId="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30" localSheetId="7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30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31" localSheetId="3" hidden="1">{#N/A,#N/A,FALSE,"SCA";#N/A,#N/A,FALSE,"NCA";#N/A,#N/A,FALSE,"SAZ";#N/A,#N/A,FALSE,"CAZ";#N/A,#N/A,FALSE,"SNV";#N/A,#N/A,FALSE,"NNV";#N/A,#N/A,FALSE,"PP";#N/A,#N/A,FALSE,"SA"}</definedName>
    <definedName name="_31" localSheetId="5" hidden="1">{#N/A,#N/A,FALSE,"SCA";#N/A,#N/A,FALSE,"NCA";#N/A,#N/A,FALSE,"SAZ";#N/A,#N/A,FALSE,"CAZ";#N/A,#N/A,FALSE,"SNV";#N/A,#N/A,FALSE,"NNV";#N/A,#N/A,FALSE,"PP";#N/A,#N/A,FALSE,"SA"}</definedName>
    <definedName name="_31" localSheetId="7" hidden="1">{#N/A,#N/A,FALSE,"SCA";#N/A,#N/A,FALSE,"NCA";#N/A,#N/A,FALSE,"SAZ";#N/A,#N/A,FALSE,"CAZ";#N/A,#N/A,FALSE,"SNV";#N/A,#N/A,FALSE,"NNV";#N/A,#N/A,FALSE,"PP";#N/A,#N/A,FALSE,"SA"}</definedName>
    <definedName name="_31" hidden="1">{#N/A,#N/A,FALSE,"SCA";#N/A,#N/A,FALSE,"NCA";#N/A,#N/A,FALSE,"SAZ";#N/A,#N/A,FALSE,"CAZ";#N/A,#N/A,FALSE,"SNV";#N/A,#N/A,FALSE,"NNV";#N/A,#N/A,FALSE,"PP";#N/A,#N/A,FALSE,"SA"}</definedName>
    <definedName name="_32" localSheetId="3" hidden="1">{#N/A,#N/A,FALSE,"SCA";#N/A,#N/A,FALSE,"NCA";#N/A,#N/A,FALSE,"SAZ";#N/A,#N/A,FALSE,"CAZ";#N/A,#N/A,FALSE,"SNV";#N/A,#N/A,FALSE,"NNV";#N/A,#N/A,FALSE,"PP";#N/A,#N/A,FALSE,"SA"}</definedName>
    <definedName name="_32" localSheetId="5" hidden="1">{#N/A,#N/A,FALSE,"SCA";#N/A,#N/A,FALSE,"NCA";#N/A,#N/A,FALSE,"SAZ";#N/A,#N/A,FALSE,"CAZ";#N/A,#N/A,FALSE,"SNV";#N/A,#N/A,FALSE,"NNV";#N/A,#N/A,FALSE,"PP";#N/A,#N/A,FALSE,"SA"}</definedName>
    <definedName name="_32" localSheetId="7" hidden="1">{#N/A,#N/A,FALSE,"SCA";#N/A,#N/A,FALSE,"NCA";#N/A,#N/A,FALSE,"SAZ";#N/A,#N/A,FALSE,"CAZ";#N/A,#N/A,FALSE,"SNV";#N/A,#N/A,FALSE,"NNV";#N/A,#N/A,FALSE,"PP";#N/A,#N/A,FALSE,"SA"}</definedName>
    <definedName name="_32" hidden="1">{#N/A,#N/A,FALSE,"SCA";#N/A,#N/A,FALSE,"NCA";#N/A,#N/A,FALSE,"SAZ";#N/A,#N/A,FALSE,"CAZ";#N/A,#N/A,FALSE,"SNV";#N/A,#N/A,FALSE,"NNV";#N/A,#N/A,FALSE,"PP";#N/A,#N/A,FALSE,"SA"}</definedName>
    <definedName name="_33" localSheetId="3" hidden="1">{"ARK_JURIS_FUEL",#N/A,FALSE,"Ark_Fuel&amp;Rev"}</definedName>
    <definedName name="_33" localSheetId="5" hidden="1">{"ARK_JURIS_FUEL",#N/A,FALSE,"Ark_Fuel&amp;Rev"}</definedName>
    <definedName name="_33" localSheetId="7" hidden="1">{"ARK_JURIS_FUEL",#N/A,FALSE,"Ark_Fuel&amp;Rev"}</definedName>
    <definedName name="_33" hidden="1">{"ARK_JURIS_FUEL",#N/A,FALSE,"Ark_Fuel&amp;Rev"}</definedName>
    <definedName name="_34" localSheetId="3" hidden="1">{#N/A,#N/A,FALSE,"SCA";#N/A,#N/A,FALSE,"NCA";#N/A,#N/A,FALSE,"SAZ";#N/A,#N/A,FALSE,"CAZ";#N/A,#N/A,FALSE,"SNV";#N/A,#N/A,FALSE,"NNV";#N/A,#N/A,FALSE,"PP";#N/A,#N/A,FALSE,"SA"}</definedName>
    <definedName name="_34" localSheetId="5" hidden="1">{#N/A,#N/A,FALSE,"SCA";#N/A,#N/A,FALSE,"NCA";#N/A,#N/A,FALSE,"SAZ";#N/A,#N/A,FALSE,"CAZ";#N/A,#N/A,FALSE,"SNV";#N/A,#N/A,FALSE,"NNV";#N/A,#N/A,FALSE,"PP";#N/A,#N/A,FALSE,"SA"}</definedName>
    <definedName name="_34" localSheetId="7" hidden="1">{#N/A,#N/A,FALSE,"SCA";#N/A,#N/A,FALSE,"NCA";#N/A,#N/A,FALSE,"SAZ";#N/A,#N/A,FALSE,"CAZ";#N/A,#N/A,FALSE,"SNV";#N/A,#N/A,FALSE,"NNV";#N/A,#N/A,FALSE,"PP";#N/A,#N/A,FALSE,"SA"}</definedName>
    <definedName name="_34" hidden="1">{#N/A,#N/A,FALSE,"SCA";#N/A,#N/A,FALSE,"NCA";#N/A,#N/A,FALSE,"SAZ";#N/A,#N/A,FALSE,"CAZ";#N/A,#N/A,FALSE,"SNV";#N/A,#N/A,FALSE,"NNV";#N/A,#N/A,FALSE,"PP";#N/A,#N/A,FALSE,"SA"}</definedName>
    <definedName name="_35" localSheetId="3" hidden="1">{#N/A,#N/A,TRUE,"1990";#N/A,#N/A,TRUE,"1991";#N/A,#N/A,TRUE,"1992";#N/A,#N/A,TRUE,"1993"}</definedName>
    <definedName name="_35" localSheetId="5" hidden="1">{#N/A,#N/A,TRUE,"1990";#N/A,#N/A,TRUE,"1991";#N/A,#N/A,TRUE,"1992";#N/A,#N/A,TRUE,"1993"}</definedName>
    <definedName name="_35" localSheetId="7" hidden="1">{#N/A,#N/A,TRUE,"1990";#N/A,#N/A,TRUE,"1991";#N/A,#N/A,TRUE,"1992";#N/A,#N/A,TRUE,"1993"}</definedName>
    <definedName name="_35" hidden="1">{#N/A,#N/A,TRUE,"1990";#N/A,#N/A,TRUE,"1991";#N/A,#N/A,TRUE,"1992";#N/A,#N/A,TRUE,"1993"}</definedName>
    <definedName name="_36" localSheetId="3" hidden="1">{"summary",#N/A,TRUE,"E93ADJ";"detail",#N/A,TRUE,"E93ADJ"}</definedName>
    <definedName name="_36" localSheetId="5" hidden="1">{"summary",#N/A,TRUE,"E93ADJ";"detail",#N/A,TRUE,"E93ADJ"}</definedName>
    <definedName name="_36" localSheetId="7" hidden="1">{"summary",#N/A,TRUE,"E93ADJ";"detail",#N/A,TRUE,"E93ADJ"}</definedName>
    <definedName name="_36" hidden="1">{"summary",#N/A,TRUE,"E93ADJ";"detail",#N/A,TRUE,"E93ADJ"}</definedName>
    <definedName name="_37" localSheetId="3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37" localSheetId="5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37" localSheetId="7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37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38" localSheetId="3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_38" localSheetId="5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_38" localSheetId="7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_38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_39" localSheetId="3" hidden="1">{"summary",#N/A,TRUE,"E93ADJ";"detail",#N/A,TRUE,"E93ADJ"}</definedName>
    <definedName name="_39" localSheetId="5" hidden="1">{"summary",#N/A,TRUE,"E93ADJ";"detail",#N/A,TRUE,"E93ADJ"}</definedName>
    <definedName name="_39" localSheetId="7" hidden="1">{"summary",#N/A,TRUE,"E93ADJ";"detail",#N/A,TRUE,"E93ADJ"}</definedName>
    <definedName name="_39" hidden="1">{"summary",#N/A,TRUE,"E93ADJ";"detail",#N/A,TRUE,"E93ADJ"}</definedName>
    <definedName name="_4" localSheetId="3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4" localSheetId="5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4" localSheetId="7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4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4__123Graph_DYIELD_CURVES" localSheetId="7" hidden="1">[13]Yield_curve!#REF!</definedName>
    <definedName name="_4__123Graph_DYIELD_CURVES" hidden="1">[14]Yield_curve!#REF!</definedName>
    <definedName name="_4_0__123Grap" localSheetId="7" hidden="1">'[15]Plant in Ser'!#REF!</definedName>
    <definedName name="_4_0__123Grap" hidden="1">'[2]Plant in Ser'!#REF!</definedName>
    <definedName name="_40" localSheetId="3" hidden="1">{"ARK_JURIS_FUEL",#N/A,FALSE,"Ark_Fuel&amp;Rev"}</definedName>
    <definedName name="_40" localSheetId="5" hidden="1">{"ARK_JURIS_FUEL",#N/A,FALSE,"Ark_Fuel&amp;Rev"}</definedName>
    <definedName name="_40" localSheetId="7" hidden="1">{"ARK_JURIS_FUEL",#N/A,FALSE,"Ark_Fuel&amp;Rev"}</definedName>
    <definedName name="_40" hidden="1">{"ARK_JURIS_FUEL",#N/A,FALSE,"Ark_Fuel&amp;Rev"}</definedName>
    <definedName name="_41" localSheetId="3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_41" localSheetId="5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_41" localSheetId="7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_41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_42" localSheetId="3" hidden="1">{#N/A,#N/A,TRUE,"1990";#N/A,#N/A,TRUE,"1991";#N/A,#N/A,TRUE,"1992";#N/A,#N/A,TRUE,"1993"}</definedName>
    <definedName name="_42" localSheetId="5" hidden="1">{#N/A,#N/A,TRUE,"1990";#N/A,#N/A,TRUE,"1991";#N/A,#N/A,TRUE,"1992";#N/A,#N/A,TRUE,"1993"}</definedName>
    <definedName name="_42" localSheetId="7" hidden="1">{#N/A,#N/A,TRUE,"1990";#N/A,#N/A,TRUE,"1991";#N/A,#N/A,TRUE,"1992";#N/A,#N/A,TRUE,"1993"}</definedName>
    <definedName name="_42" hidden="1">{#N/A,#N/A,TRUE,"1990";#N/A,#N/A,TRUE,"1991";#N/A,#N/A,TRUE,"1992";#N/A,#N/A,TRUE,"1993"}</definedName>
    <definedName name="_43" localSheetId="3" hidden="1">{#N/A,#N/A,TRUE,"1990";#N/A,#N/A,TRUE,"1991";#N/A,#N/A,TRUE,"1992";#N/A,#N/A,TRUE,"1993"}</definedName>
    <definedName name="_43" localSheetId="5" hidden="1">{#N/A,#N/A,TRUE,"1990";#N/A,#N/A,TRUE,"1991";#N/A,#N/A,TRUE,"1992";#N/A,#N/A,TRUE,"1993"}</definedName>
    <definedName name="_43" localSheetId="7" hidden="1">{#N/A,#N/A,TRUE,"1990";#N/A,#N/A,TRUE,"1991";#N/A,#N/A,TRUE,"1992";#N/A,#N/A,TRUE,"1993"}</definedName>
    <definedName name="_43" hidden="1">{#N/A,#N/A,TRUE,"1990";#N/A,#N/A,TRUE,"1991";#N/A,#N/A,TRUE,"1992";#N/A,#N/A,TRUE,"1993"}</definedName>
    <definedName name="_44" localSheetId="3" hidden="1">{"summary",#N/A,TRUE,"E93ADJ";"detail",#N/A,TRUE,"E93ADJ"}</definedName>
    <definedName name="_44" localSheetId="5" hidden="1">{"summary",#N/A,TRUE,"E93ADJ";"detail",#N/A,TRUE,"E93ADJ"}</definedName>
    <definedName name="_44" localSheetId="7" hidden="1">{"summary",#N/A,TRUE,"E93ADJ";"detail",#N/A,TRUE,"E93ADJ"}</definedName>
    <definedName name="_44" hidden="1">{"summary",#N/A,TRUE,"E93ADJ";"detail",#N/A,TRUE,"E93ADJ"}</definedName>
    <definedName name="_45" localSheetId="3" hidden="1">{"summary",#N/A,TRUE,"E93ADJ";"detail",#N/A,TRUE,"E93ADJ"}</definedName>
    <definedName name="_45" localSheetId="5" hidden="1">{"summary",#N/A,TRUE,"E93ADJ";"detail",#N/A,TRUE,"E93ADJ"}</definedName>
    <definedName name="_45" localSheetId="7" hidden="1">{"summary",#N/A,TRUE,"E93ADJ";"detail",#N/A,TRUE,"E93ADJ"}</definedName>
    <definedName name="_45" hidden="1">{"summary",#N/A,TRUE,"E93ADJ";"detail",#N/A,TRUE,"E93ADJ"}</definedName>
    <definedName name="_46" localSheetId="3" hidden="1">{#N/A,#N/A,TRUE,"1990";#N/A,#N/A,TRUE,"1991";#N/A,#N/A,TRUE,"1992";#N/A,#N/A,TRUE,"1993"}</definedName>
    <definedName name="_46" localSheetId="5" hidden="1">{#N/A,#N/A,TRUE,"1990";#N/A,#N/A,TRUE,"1991";#N/A,#N/A,TRUE,"1992";#N/A,#N/A,TRUE,"1993"}</definedName>
    <definedName name="_46" localSheetId="7" hidden="1">{#N/A,#N/A,TRUE,"1990";#N/A,#N/A,TRUE,"1991";#N/A,#N/A,TRUE,"1992";#N/A,#N/A,TRUE,"1993"}</definedName>
    <definedName name="_46" hidden="1">{#N/A,#N/A,TRUE,"1990";#N/A,#N/A,TRUE,"1991";#N/A,#N/A,TRUE,"1992";#N/A,#N/A,TRUE,"1993"}</definedName>
    <definedName name="_47" localSheetId="3" hidden="1">{"summary",#N/A,TRUE,"E93ADJ";"detail",#N/A,TRUE,"E93ADJ"}</definedName>
    <definedName name="_47" localSheetId="5" hidden="1">{"summary",#N/A,TRUE,"E93ADJ";"detail",#N/A,TRUE,"E93ADJ"}</definedName>
    <definedName name="_47" localSheetId="7" hidden="1">{"summary",#N/A,TRUE,"E93ADJ";"detail",#N/A,TRUE,"E93ADJ"}</definedName>
    <definedName name="_47" hidden="1">{"summary",#N/A,TRUE,"E93ADJ";"detail",#N/A,TRUE,"E93ADJ"}</definedName>
    <definedName name="_48" localSheetId="3" hidden="1">{#N/A,#N/A,TRUE,"1990";#N/A,#N/A,TRUE,"1991";#N/A,#N/A,TRUE,"1992";#N/A,#N/A,TRUE,"1993"}</definedName>
    <definedName name="_48" localSheetId="5" hidden="1">{#N/A,#N/A,TRUE,"1990";#N/A,#N/A,TRUE,"1991";#N/A,#N/A,TRUE,"1992";#N/A,#N/A,TRUE,"1993"}</definedName>
    <definedName name="_48" localSheetId="7" hidden="1">{#N/A,#N/A,TRUE,"1990";#N/A,#N/A,TRUE,"1991";#N/A,#N/A,TRUE,"1992";#N/A,#N/A,TRUE,"1993"}</definedName>
    <definedName name="_48" hidden="1">{#N/A,#N/A,TRUE,"1990";#N/A,#N/A,TRUE,"1991";#N/A,#N/A,TRUE,"1992";#N/A,#N/A,TRUE,"1993"}</definedName>
    <definedName name="_49" localSheetId="3" hidden="1">{#N/A,#N/A,TRUE,"1990";#N/A,#N/A,TRUE,"1991";#N/A,#N/A,TRUE,"1992";#N/A,#N/A,TRUE,"1993"}</definedName>
    <definedName name="_49" localSheetId="5" hidden="1">{#N/A,#N/A,TRUE,"1990";#N/A,#N/A,TRUE,"1991";#N/A,#N/A,TRUE,"1992";#N/A,#N/A,TRUE,"1993"}</definedName>
    <definedName name="_49" localSheetId="7" hidden="1">{#N/A,#N/A,TRUE,"1990";#N/A,#N/A,TRUE,"1991";#N/A,#N/A,TRUE,"1992";#N/A,#N/A,TRUE,"1993"}</definedName>
    <definedName name="_49" hidden="1">{#N/A,#N/A,TRUE,"1990";#N/A,#N/A,TRUE,"1991";#N/A,#N/A,TRUE,"1992";#N/A,#N/A,TRUE,"1993"}</definedName>
    <definedName name="_5" localSheetId="3" hidden="1">{#N/A,#N/A,FALSE,"SCA";#N/A,#N/A,FALSE,"NCA";#N/A,#N/A,FALSE,"SAZ";#N/A,#N/A,FALSE,"CAZ";#N/A,#N/A,FALSE,"SNV";#N/A,#N/A,FALSE,"NNV";#N/A,#N/A,FALSE,"PP";#N/A,#N/A,FALSE,"SA"}</definedName>
    <definedName name="_5" localSheetId="5" hidden="1">{#N/A,#N/A,FALSE,"SCA";#N/A,#N/A,FALSE,"NCA";#N/A,#N/A,FALSE,"SAZ";#N/A,#N/A,FALSE,"CAZ";#N/A,#N/A,FALSE,"SNV";#N/A,#N/A,FALSE,"NNV";#N/A,#N/A,FALSE,"PP";#N/A,#N/A,FALSE,"SA"}</definedName>
    <definedName name="_5" localSheetId="7" hidden="1">{#N/A,#N/A,FALSE,"SCA";#N/A,#N/A,FALSE,"NCA";#N/A,#N/A,FALSE,"SAZ";#N/A,#N/A,FALSE,"CAZ";#N/A,#N/A,FALSE,"SNV";#N/A,#N/A,FALSE,"NNV";#N/A,#N/A,FALSE,"PP";#N/A,#N/A,FALSE,"SA"}</definedName>
    <definedName name="_5" hidden="1">{#N/A,#N/A,FALSE,"SCA";#N/A,#N/A,FALSE,"NCA";#N/A,#N/A,FALSE,"SAZ";#N/A,#N/A,FALSE,"CAZ";#N/A,#N/A,FALSE,"SNV";#N/A,#N/A,FALSE,"NNV";#N/A,#N/A,FALSE,"PP";#N/A,#N/A,FALSE,"SA"}</definedName>
    <definedName name="_50" localSheetId="3" hidden="1">{"summary",#N/A,TRUE,"E93ADJ";"detail",#N/A,TRUE,"E93ADJ"}</definedName>
    <definedName name="_50" localSheetId="5" hidden="1">{"summary",#N/A,TRUE,"E93ADJ";"detail",#N/A,TRUE,"E93ADJ"}</definedName>
    <definedName name="_50" localSheetId="7" hidden="1">{"summary",#N/A,TRUE,"E93ADJ";"detail",#N/A,TRUE,"E93ADJ"}</definedName>
    <definedName name="_50" hidden="1">{"summary",#N/A,TRUE,"E93ADJ";"detail",#N/A,TRUE,"E93ADJ"}</definedName>
    <definedName name="_51" localSheetId="3" hidden="1">{"summary",#N/A,TRUE,"E93ADJ";"detail",#N/A,TRUE,"E93ADJ"}</definedName>
    <definedName name="_51" localSheetId="5" hidden="1">{"summary",#N/A,TRUE,"E93ADJ";"detail",#N/A,TRUE,"E93ADJ"}</definedName>
    <definedName name="_51" localSheetId="7" hidden="1">{"summary",#N/A,TRUE,"E93ADJ";"detail",#N/A,TRUE,"E93ADJ"}</definedName>
    <definedName name="_51" hidden="1">{"summary",#N/A,TRUE,"E93ADJ";"detail",#N/A,TRUE,"E93ADJ"}</definedName>
    <definedName name="_52" localSheetId="3" hidden="1">{#N/A,#N/A,TRUE,"1990";#N/A,#N/A,TRUE,"1991";#N/A,#N/A,TRUE,"1992";#N/A,#N/A,TRUE,"1993"}</definedName>
    <definedName name="_52" localSheetId="5" hidden="1">{#N/A,#N/A,TRUE,"1990";#N/A,#N/A,TRUE,"1991";#N/A,#N/A,TRUE,"1992";#N/A,#N/A,TRUE,"1993"}</definedName>
    <definedName name="_52" localSheetId="7" hidden="1">{#N/A,#N/A,TRUE,"1990";#N/A,#N/A,TRUE,"1991";#N/A,#N/A,TRUE,"1992";#N/A,#N/A,TRUE,"1993"}</definedName>
    <definedName name="_52" hidden="1">{#N/A,#N/A,TRUE,"1990";#N/A,#N/A,TRUE,"1991";#N/A,#N/A,TRUE,"1992";#N/A,#N/A,TRUE,"1993"}</definedName>
    <definedName name="_53" localSheetId="3" hidden="1">{"summary",#N/A,TRUE,"E93ADJ";"detail",#N/A,TRUE,"E93ADJ"}</definedName>
    <definedName name="_53" localSheetId="5" hidden="1">{"summary",#N/A,TRUE,"E93ADJ";"detail",#N/A,TRUE,"E93ADJ"}</definedName>
    <definedName name="_53" localSheetId="7" hidden="1">{"summary",#N/A,TRUE,"E93ADJ";"detail",#N/A,TRUE,"E93ADJ"}</definedName>
    <definedName name="_53" hidden="1">{"summary",#N/A,TRUE,"E93ADJ";"detail",#N/A,TRUE,"E93ADJ"}</definedName>
    <definedName name="_54" localSheetId="3" hidden="1">{#N/A,#N/A,FALSE,"COMPAPER";#N/A,#N/A,FALSE,"AFUDC";#N/A,#N/A,FALSE,"JE"}</definedName>
    <definedName name="_54" localSheetId="5" hidden="1">{#N/A,#N/A,FALSE,"COMPAPER";#N/A,#N/A,FALSE,"AFUDC";#N/A,#N/A,FALSE,"JE"}</definedName>
    <definedName name="_54" localSheetId="7" hidden="1">{#N/A,#N/A,FALSE,"COMPAPER";#N/A,#N/A,FALSE,"AFUDC";#N/A,#N/A,FALSE,"JE"}</definedName>
    <definedName name="_54" hidden="1">{#N/A,#N/A,FALSE,"COMPAPER";#N/A,#N/A,FALSE,"AFUDC";#N/A,#N/A,FALSE,"JE"}</definedName>
    <definedName name="_55" localSheetId="3" hidden="1">{"pb",#N/A,FALSE,"Sheet3";"pd",#N/A,FALSE,"Sheet3";"pe",#N/A,FALSE,"Sheet3"}</definedName>
    <definedName name="_55" localSheetId="5" hidden="1">{"pb",#N/A,FALSE,"Sheet3";"pd",#N/A,FALSE,"Sheet3";"pe",#N/A,FALSE,"Sheet3"}</definedName>
    <definedName name="_55" localSheetId="7" hidden="1">{"pb",#N/A,FALSE,"Sheet3";"pd",#N/A,FALSE,"Sheet3";"pe",#N/A,FALSE,"Sheet3"}</definedName>
    <definedName name="_55" hidden="1">{"pb",#N/A,FALSE,"Sheet3";"pd",#N/A,FALSE,"Sheet3";"pe",#N/A,FALSE,"Sheet3"}</definedName>
    <definedName name="_56" localSheetId="3" hidden="1">{#N/A,#N/A,TRUE,"1990";#N/A,#N/A,TRUE,"1991";#N/A,#N/A,TRUE,"1992";#N/A,#N/A,TRUE,"1993"}</definedName>
    <definedName name="_56" localSheetId="5" hidden="1">{#N/A,#N/A,TRUE,"1990";#N/A,#N/A,TRUE,"1991";#N/A,#N/A,TRUE,"1992";#N/A,#N/A,TRUE,"1993"}</definedName>
    <definedName name="_56" localSheetId="7" hidden="1">{#N/A,#N/A,TRUE,"1990";#N/A,#N/A,TRUE,"1991";#N/A,#N/A,TRUE,"1992";#N/A,#N/A,TRUE,"1993"}</definedName>
    <definedName name="_56" hidden="1">{#N/A,#N/A,TRUE,"1990";#N/A,#N/A,TRUE,"1991";#N/A,#N/A,TRUE,"1992";#N/A,#N/A,TRUE,"1993"}</definedName>
    <definedName name="_57" localSheetId="3" hidden="1">{#N/A,#N/A,FALSE,"SCA";#N/A,#N/A,FALSE,"NCA";#N/A,#N/A,FALSE,"SAZ";#N/A,#N/A,FALSE,"CAZ";#N/A,#N/A,FALSE,"SNV";#N/A,#N/A,FALSE,"NNV";#N/A,#N/A,FALSE,"PP";#N/A,#N/A,FALSE,"SA"}</definedName>
    <definedName name="_57" localSheetId="5" hidden="1">{#N/A,#N/A,FALSE,"SCA";#N/A,#N/A,FALSE,"NCA";#N/A,#N/A,FALSE,"SAZ";#N/A,#N/A,FALSE,"CAZ";#N/A,#N/A,FALSE,"SNV";#N/A,#N/A,FALSE,"NNV";#N/A,#N/A,FALSE,"PP";#N/A,#N/A,FALSE,"SA"}</definedName>
    <definedName name="_57" localSheetId="7" hidden="1">{#N/A,#N/A,FALSE,"SCA";#N/A,#N/A,FALSE,"NCA";#N/A,#N/A,FALSE,"SAZ";#N/A,#N/A,FALSE,"CAZ";#N/A,#N/A,FALSE,"SNV";#N/A,#N/A,FALSE,"NNV";#N/A,#N/A,FALSE,"PP";#N/A,#N/A,FALSE,"SA"}</definedName>
    <definedName name="_57" hidden="1">{#N/A,#N/A,FALSE,"SCA";#N/A,#N/A,FALSE,"NCA";#N/A,#N/A,FALSE,"SAZ";#N/A,#N/A,FALSE,"CAZ";#N/A,#N/A,FALSE,"SNV";#N/A,#N/A,FALSE,"NNV";#N/A,#N/A,FALSE,"PP";#N/A,#N/A,FALSE,"SA"}</definedName>
    <definedName name="_58" localSheetId="3" hidden="1">{#N/A,#N/A,FALSE,"SCA";#N/A,#N/A,FALSE,"NCA";#N/A,#N/A,FALSE,"SAZ";#N/A,#N/A,FALSE,"CAZ";#N/A,#N/A,FALSE,"SNV";#N/A,#N/A,FALSE,"NNV";#N/A,#N/A,FALSE,"PP";#N/A,#N/A,FALSE,"SA"}</definedName>
    <definedName name="_58" localSheetId="5" hidden="1">{#N/A,#N/A,FALSE,"SCA";#N/A,#N/A,FALSE,"NCA";#N/A,#N/A,FALSE,"SAZ";#N/A,#N/A,FALSE,"CAZ";#N/A,#N/A,FALSE,"SNV";#N/A,#N/A,FALSE,"NNV";#N/A,#N/A,FALSE,"PP";#N/A,#N/A,FALSE,"SA"}</definedName>
    <definedName name="_58" localSheetId="7" hidden="1">{#N/A,#N/A,FALSE,"SCA";#N/A,#N/A,FALSE,"NCA";#N/A,#N/A,FALSE,"SAZ";#N/A,#N/A,FALSE,"CAZ";#N/A,#N/A,FALSE,"SNV";#N/A,#N/A,FALSE,"NNV";#N/A,#N/A,FALSE,"PP";#N/A,#N/A,FALSE,"SA"}</definedName>
    <definedName name="_58" hidden="1">{#N/A,#N/A,FALSE,"SCA";#N/A,#N/A,FALSE,"NCA";#N/A,#N/A,FALSE,"SAZ";#N/A,#N/A,FALSE,"CAZ";#N/A,#N/A,FALSE,"SNV";#N/A,#N/A,FALSE,"NNV";#N/A,#N/A,FALSE,"PP";#N/A,#N/A,FALSE,"SA"}</definedName>
    <definedName name="_59" localSheetId="3" hidden="1">{"ARK_JURIS_FAC",#N/A,FALSE,"Ark_Fuel&amp;Rev"}</definedName>
    <definedName name="_59" localSheetId="5" hidden="1">{"ARK_JURIS_FAC",#N/A,FALSE,"Ark_Fuel&amp;Rev"}</definedName>
    <definedName name="_59" localSheetId="7" hidden="1">{"ARK_JURIS_FAC",#N/A,FALSE,"Ark_Fuel&amp;Rev"}</definedName>
    <definedName name="_59" hidden="1">{"ARK_JURIS_FAC",#N/A,FALSE,"Ark_Fuel&amp;Rev"}</definedName>
    <definedName name="_6" localSheetId="3" hidden="1">{#N/A,#N/A,FALSE,"SCA";#N/A,#N/A,FALSE,"NCA";#N/A,#N/A,FALSE,"SAZ";#N/A,#N/A,FALSE,"CAZ";#N/A,#N/A,FALSE,"SNV";#N/A,#N/A,FALSE,"NNV";#N/A,#N/A,FALSE,"PP";#N/A,#N/A,FALSE,"SA"}</definedName>
    <definedName name="_6" localSheetId="5" hidden="1">{#N/A,#N/A,FALSE,"SCA";#N/A,#N/A,FALSE,"NCA";#N/A,#N/A,FALSE,"SAZ";#N/A,#N/A,FALSE,"CAZ";#N/A,#N/A,FALSE,"SNV";#N/A,#N/A,FALSE,"NNV";#N/A,#N/A,FALSE,"PP";#N/A,#N/A,FALSE,"SA"}</definedName>
    <definedName name="_6" localSheetId="7" hidden="1">{#N/A,#N/A,FALSE,"SCA";#N/A,#N/A,FALSE,"NCA";#N/A,#N/A,FALSE,"SAZ";#N/A,#N/A,FALSE,"CAZ";#N/A,#N/A,FALSE,"SNV";#N/A,#N/A,FALSE,"NNV";#N/A,#N/A,FALSE,"PP";#N/A,#N/A,FALSE,"SA"}</definedName>
    <definedName name="_6" hidden="1">{#N/A,#N/A,FALSE,"SCA";#N/A,#N/A,FALSE,"NCA";#N/A,#N/A,FALSE,"SAZ";#N/A,#N/A,FALSE,"CAZ";#N/A,#N/A,FALSE,"SNV";#N/A,#N/A,FALSE,"NNV";#N/A,#N/A,FALSE,"PP";#N/A,#N/A,FALSE,"SA"}</definedName>
    <definedName name="_60" localSheetId="3" hidden="1">{"ARK_JURIS_FUEL",#N/A,FALSE,"Ark_Fuel&amp;Rev"}</definedName>
    <definedName name="_60" localSheetId="5" hidden="1">{"ARK_JURIS_FUEL",#N/A,FALSE,"Ark_Fuel&amp;Rev"}</definedName>
    <definedName name="_60" localSheetId="7" hidden="1">{"ARK_JURIS_FUEL",#N/A,FALSE,"Ark_Fuel&amp;Rev"}</definedName>
    <definedName name="_60" hidden="1">{"ARK_JURIS_FUEL",#N/A,FALSE,"Ark_Fuel&amp;Rev"}</definedName>
    <definedName name="_61" localSheetId="3" hidden="1">{"ATOKA_FAC",#N/A,FALSE,"Atoka"}</definedName>
    <definedName name="_61" localSheetId="5" hidden="1">{"ATOKA_FAC",#N/A,FALSE,"Atoka"}</definedName>
    <definedName name="_61" localSheetId="7" hidden="1">{"ATOKA_FAC",#N/A,FALSE,"Atoka"}</definedName>
    <definedName name="_61" hidden="1">{"ATOKA_FAC",#N/A,FALSE,"Atoka"}</definedName>
    <definedName name="_62" localSheetId="3" hidden="1">{"Benefits Summary",#N/A,FALSE,"Benefits Info without WC Amount";"Medical and Dental Costs",#N/A,FALSE,"Benefits Info without WC Amount";"Workers' Compensation",#N/A,FALSE,"Benefits Info without WC Amount"}</definedName>
    <definedName name="_62" localSheetId="5" hidden="1">{"Benefits Summary",#N/A,FALSE,"Benefits Info without WC Amount";"Medical and Dental Costs",#N/A,FALSE,"Benefits Info without WC Amount";"Workers' Compensation",#N/A,FALSE,"Benefits Info without WC Amount"}</definedName>
    <definedName name="_62" localSheetId="7" hidden="1">{"Benefits Summary",#N/A,FALSE,"Benefits Info without WC Amount";"Medical and Dental Costs",#N/A,FALSE,"Benefits Info without WC Amount";"Workers' Compensation",#N/A,FALSE,"Benefits Info without WC Amount"}</definedName>
    <definedName name="_62" hidden="1">{"Benefits Summary",#N/A,FALSE,"Benefits Info without WC Amount";"Medical and Dental Costs",#N/A,FALSE,"Benefits Info without WC Amount";"Workers' Compensation",#N/A,FALSE,"Benefits Info without WC Amount"}</definedName>
    <definedName name="_63" localSheetId="3" hidden="1">{#N/A,#N/A,FALSE,"Rev Seg Taxes";#N/A,#N/A,FALSE,"BookRev Seg";#N/A,#N/A,FALSE,"Supp Adj Seg";#N/A,#N/A,FALSE,"outside prov seg taxes"}</definedName>
    <definedName name="_63" localSheetId="5" hidden="1">{#N/A,#N/A,FALSE,"Rev Seg Taxes";#N/A,#N/A,FALSE,"BookRev Seg";#N/A,#N/A,FALSE,"Supp Adj Seg";#N/A,#N/A,FALSE,"outside prov seg taxes"}</definedName>
    <definedName name="_63" localSheetId="7" hidden="1">{#N/A,#N/A,FALSE,"Rev Seg Taxes";#N/A,#N/A,FALSE,"BookRev Seg";#N/A,#N/A,FALSE,"Supp Adj Seg";#N/A,#N/A,FALSE,"outside prov seg taxes"}</definedName>
    <definedName name="_63" hidden="1">{#N/A,#N/A,FALSE,"Rev Seg Taxes";#N/A,#N/A,FALSE,"BookRev Seg";#N/A,#N/A,FALSE,"Supp Adj Seg";#N/A,#N/A,FALSE,"outside prov seg taxes"}</definedName>
    <definedName name="_64" localSheetId="3" hidden="1">{#N/A,#N/A,FALSE,"Book Tax Inc Seg";#N/A,#N/A,FALSE,"CCBT Seg";#N/A,#N/A,FALSE,"Perm Diff Seg";#N/A,#N/A,FALSE,"Temp Diff Seg";#N/A,#N/A,FALSE,"Temp Diff Detail Op Seg";#N/A,#N/A,FALSE,"Def Tax Detail OP Seg";#N/A,#N/A,FALSE,"Temp Diff Detail NonOp Seg";#N/A,#N/A,FALSE,"Def Tax Detail NonOp Seg";#N/A,#N/A,FALSE,"Total Seg Taxes";#N/A,#N/A,FALSE,"SYSJRNLsegmented";#N/A,#N/A,FALSE,"ETR"}</definedName>
    <definedName name="_64" localSheetId="5" hidden="1">{#N/A,#N/A,FALSE,"Book Tax Inc Seg";#N/A,#N/A,FALSE,"CCBT Seg";#N/A,#N/A,FALSE,"Perm Diff Seg";#N/A,#N/A,FALSE,"Temp Diff Seg";#N/A,#N/A,FALSE,"Temp Diff Detail Op Seg";#N/A,#N/A,FALSE,"Def Tax Detail OP Seg";#N/A,#N/A,FALSE,"Temp Diff Detail NonOp Seg";#N/A,#N/A,FALSE,"Def Tax Detail NonOp Seg";#N/A,#N/A,FALSE,"Total Seg Taxes";#N/A,#N/A,FALSE,"SYSJRNLsegmented";#N/A,#N/A,FALSE,"ETR"}</definedName>
    <definedName name="_64" localSheetId="7" hidden="1">{#N/A,#N/A,FALSE,"Book Tax Inc Seg";#N/A,#N/A,FALSE,"CCBT Seg";#N/A,#N/A,FALSE,"Perm Diff Seg";#N/A,#N/A,FALSE,"Temp Diff Seg";#N/A,#N/A,FALSE,"Temp Diff Detail Op Seg";#N/A,#N/A,FALSE,"Def Tax Detail OP Seg";#N/A,#N/A,FALSE,"Temp Diff Detail NonOp Seg";#N/A,#N/A,FALSE,"Def Tax Detail NonOp Seg";#N/A,#N/A,FALSE,"Total Seg Taxes";#N/A,#N/A,FALSE,"SYSJRNLsegmented";#N/A,#N/A,FALSE,"ETR"}</definedName>
    <definedName name="_64" hidden="1">{#N/A,#N/A,FALSE,"Book Tax Inc Seg";#N/A,#N/A,FALSE,"CCBT Seg";#N/A,#N/A,FALSE,"Perm Diff Seg";#N/A,#N/A,FALSE,"Temp Diff Seg";#N/A,#N/A,FALSE,"Temp Diff Detail Op Seg";#N/A,#N/A,FALSE,"Def Tax Detail OP Seg";#N/A,#N/A,FALSE,"Temp Diff Detail NonOp Seg";#N/A,#N/A,FALSE,"Def Tax Detail NonOp Seg";#N/A,#N/A,FALSE,"Total Seg Taxes";#N/A,#N/A,FALSE,"SYSJRNLsegmented";#N/A,#N/A,FALSE,"ETR"}</definedName>
    <definedName name="_65" localSheetId="3" hidden="1">{#N/A,#N/A,FALSE,"GLDwnLoad"}</definedName>
    <definedName name="_65" localSheetId="5" hidden="1">{#N/A,#N/A,FALSE,"GLDwnLoad"}</definedName>
    <definedName name="_65" localSheetId="7" hidden="1">{#N/A,#N/A,FALSE,"GLDwnLoad"}</definedName>
    <definedName name="_65" hidden="1">{#N/A,#N/A,FALSE,"GLDwnLoad"}</definedName>
    <definedName name="_66" localSheetId="3" hidden="1">{#N/A,#N/A,FALSE,"OTHERINPUTS";#N/A,#N/A,FALSE,"DITRATEINPUTS";#N/A,#N/A,FALSE,"SUPPLIEDADJINPUT";#N/A,#N/A,FALSE,"BR&amp;SUPADJ."}</definedName>
    <definedName name="_66" localSheetId="5" hidden="1">{#N/A,#N/A,FALSE,"OTHERINPUTS";#N/A,#N/A,FALSE,"DITRATEINPUTS";#N/A,#N/A,FALSE,"SUPPLIEDADJINPUT";#N/A,#N/A,FALSE,"BR&amp;SUPADJ."}</definedName>
    <definedName name="_66" localSheetId="7" hidden="1">{#N/A,#N/A,FALSE,"OTHERINPUTS";#N/A,#N/A,FALSE,"DITRATEINPUTS";#N/A,#N/A,FALSE,"SUPPLIEDADJINPUT";#N/A,#N/A,FALSE,"BR&amp;SUPADJ."}</definedName>
    <definedName name="_66" hidden="1">{#N/A,#N/A,FALSE,"OTHERINPUTS";#N/A,#N/A,FALSE,"DITRATEINPUTS";#N/A,#N/A,FALSE,"SUPPLIEDADJINPUT";#N/A,#N/A,FALSE,"BR&amp;SUPADJ."}</definedName>
    <definedName name="_67" localSheetId="3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_SUMMARY"}</definedName>
    <definedName name="_67" localSheetId="5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_SUMMARY"}</definedName>
    <definedName name="_67" localSheetId="7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_SUMMARY"}</definedName>
    <definedName name="_67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_SUMMARY"}</definedName>
    <definedName name="_68" localSheetId="3" hidden="1">{"CONOCO_FAC",#N/A,FALSE,"Conoco FAC"}</definedName>
    <definedName name="_68" localSheetId="5" hidden="1">{"CONOCO_FAC",#N/A,FALSE,"Conoco FAC"}</definedName>
    <definedName name="_68" localSheetId="7" hidden="1">{"CONOCO_FAC",#N/A,FALSE,"Conoco FAC"}</definedName>
    <definedName name="_68" hidden="1">{"CONOCO_FAC",#N/A,FALSE,"Conoco FAC"}</definedName>
    <definedName name="_69" localSheetId="3" hidden="1">{#N/A,#N/A,FALSE,"GLDwnLoad"}</definedName>
    <definedName name="_69" localSheetId="5" hidden="1">{#N/A,#N/A,FALSE,"GLDwnLoad"}</definedName>
    <definedName name="_69" localSheetId="7" hidden="1">{#N/A,#N/A,FALSE,"GLDwnLoad"}</definedName>
    <definedName name="_69" hidden="1">{#N/A,#N/A,FALSE,"GLDwnLoad"}</definedName>
    <definedName name="_7" localSheetId="3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7" localSheetId="5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7" localSheetId="7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7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70" localSheetId="3" hidden="1">{#N/A,#N/A,FALSE,"OTHERINPUTS";#N/A,#N/A,FALSE,"DITRATEINPUTS";#N/A,#N/A,FALSE,"SUPPLIEDADJINPUT";#N/A,#N/A,FALSE,"TIMINGDIFFINPUTS";#N/A,#N/A,FALSE,"COSSINPUT";#N/A,#N/A,FALSE,"BR&amp;SUPADJ."}</definedName>
    <definedName name="_70" localSheetId="5" hidden="1">{#N/A,#N/A,FALSE,"OTHERINPUTS";#N/A,#N/A,FALSE,"DITRATEINPUTS";#N/A,#N/A,FALSE,"SUPPLIEDADJINPUT";#N/A,#N/A,FALSE,"TIMINGDIFFINPUTS";#N/A,#N/A,FALSE,"COSSINPUT";#N/A,#N/A,FALSE,"BR&amp;SUPADJ."}</definedName>
    <definedName name="_70" localSheetId="7" hidden="1">{#N/A,#N/A,FALSE,"OTHERINPUTS";#N/A,#N/A,FALSE,"DITRATEINPUTS";#N/A,#N/A,FALSE,"SUPPLIEDADJINPUT";#N/A,#N/A,FALSE,"TIMINGDIFFINPUTS";#N/A,#N/A,FALSE,"COSSINPUT";#N/A,#N/A,FALSE,"BR&amp;SUPADJ."}</definedName>
    <definedName name="_70" hidden="1">{#N/A,#N/A,FALSE,"OTHERINPUTS";#N/A,#N/A,FALSE,"DITRATEINPUTS";#N/A,#N/A,FALSE,"SUPPLIEDADJINPUT";#N/A,#N/A,FALSE,"TIMINGDIFFINPUTS";#N/A,#N/A,FALSE,"COSSINPUT";#N/A,#N/A,FALSE,"BR&amp;SUPADJ."}</definedName>
    <definedName name="_71" localSheetId="3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_71" localSheetId="5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_71" localSheetId="7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_71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_72" localSheetId="3" hidden="1">{#N/A,#N/A,FALSE,"FAS109 Summary";#N/A,#N/A,FALSE,"FAS109 OPER 190 ITC";#N/A,#N/A,FALSE,"FAS109 OPER 190 Other";#N/A,#N/A,FALSE,"FAS109 OPER 282";#N/A,#N/A,FALSE,"FAS109 OPER 283";#N/A,#N/A,FALSE,"FAS109 Non OPER 283 ";#N/A,#N/A,FALSE,"J.E.UPLOAD DATA"}</definedName>
    <definedName name="_72" localSheetId="5" hidden="1">{#N/A,#N/A,FALSE,"FAS109 Summary";#N/A,#N/A,FALSE,"FAS109 OPER 190 ITC";#N/A,#N/A,FALSE,"FAS109 OPER 190 Other";#N/A,#N/A,FALSE,"FAS109 OPER 282";#N/A,#N/A,FALSE,"FAS109 OPER 283";#N/A,#N/A,FALSE,"FAS109 Non OPER 283 ";#N/A,#N/A,FALSE,"J.E.UPLOAD DATA"}</definedName>
    <definedName name="_72" localSheetId="7" hidden="1">{#N/A,#N/A,FALSE,"FAS109 Summary";#N/A,#N/A,FALSE,"FAS109 OPER 190 ITC";#N/A,#N/A,FALSE,"FAS109 OPER 190 Other";#N/A,#N/A,FALSE,"FAS109 OPER 282";#N/A,#N/A,FALSE,"FAS109 OPER 283";#N/A,#N/A,FALSE,"FAS109 Non OPER 283 ";#N/A,#N/A,FALSE,"J.E.UPLOAD DATA"}</definedName>
    <definedName name="_72" hidden="1">{#N/A,#N/A,FALSE,"FAS109 Summary";#N/A,#N/A,FALSE,"FAS109 OPER 190 ITC";#N/A,#N/A,FALSE,"FAS109 OPER 190 Other";#N/A,#N/A,FALSE,"FAS109 OPER 282";#N/A,#N/A,FALSE,"FAS109 OPER 283";#N/A,#N/A,FALSE,"FAS109 Non OPER 283 ";#N/A,#N/A,FALSE,"J.E.UPLOAD DATA"}</definedName>
    <definedName name="_73" localSheetId="3" hidden="1">{"FAC_SUMMARY",#N/A,FALSE,"Summaries"}</definedName>
    <definedName name="_73" localSheetId="5" hidden="1">{"FAC_SUMMARY",#N/A,FALSE,"Summaries"}</definedName>
    <definedName name="_73" localSheetId="7" hidden="1">{"FAC_SUMMARY",#N/A,FALSE,"Summaries"}</definedName>
    <definedName name="_73" hidden="1">{"FAC_SUMMARY",#N/A,FALSE,"Summaries"}</definedName>
    <definedName name="_74" localSheetId="3" hidden="1">{"FERC_FAC",#N/A,FALSE,"FERC_Fuel&amp;Rev"}</definedName>
    <definedName name="_74" localSheetId="5" hidden="1">{"FERC_FAC",#N/A,FALSE,"FERC_Fuel&amp;Rev"}</definedName>
    <definedName name="_74" localSheetId="7" hidden="1">{"FERC_FAC",#N/A,FALSE,"FERC_Fuel&amp;Rev"}</definedName>
    <definedName name="_74" hidden="1">{"FERC_FAC",#N/A,FALSE,"FERC_Fuel&amp;Rev"}</definedName>
    <definedName name="_75" localSheetId="3" hidden="1">{"FERC_WEATHER_AND_FUEL",#N/A,FALSE,"FERC_Fuel&amp;Rev"}</definedName>
    <definedName name="_75" localSheetId="5" hidden="1">{"FERC_WEATHER_AND_FUEL",#N/A,FALSE,"FERC_Fuel&amp;Rev"}</definedName>
    <definedName name="_75" localSheetId="7" hidden="1">{"FERC_WEATHER_AND_FUEL",#N/A,FALSE,"FERC_Fuel&amp;Rev"}</definedName>
    <definedName name="_75" hidden="1">{"FERC_WEATHER_AND_FUEL",#N/A,FALSE,"FERC_Fuel&amp;Rev"}</definedName>
    <definedName name="_76" localSheetId="3" hidden="1">{"wp_h4.2",#N/A,FALSE,"WP_H4.2";"wp_h4.3",#N/A,FALSE,"WP_H4.3"}</definedName>
    <definedName name="_76" localSheetId="5" hidden="1">{"wp_h4.2",#N/A,FALSE,"WP_H4.2";"wp_h4.3",#N/A,FALSE,"WP_H4.3"}</definedName>
    <definedName name="_76" localSheetId="7" hidden="1">{"wp_h4.2",#N/A,FALSE,"WP_H4.2";"wp_h4.3",#N/A,FALSE,"WP_H4.3"}</definedName>
    <definedName name="_76" hidden="1">{"wp_h4.2",#N/A,FALSE,"WP_H4.2";"wp_h4.3",#N/A,FALSE,"WP_H4.3"}</definedName>
    <definedName name="_77" localSheetId="3" hidden="1">{#N/A,#N/A,FALSE,"GLDwnLoad"}</definedName>
    <definedName name="_77" localSheetId="5" hidden="1">{#N/A,#N/A,FALSE,"GLDwnLoad"}</definedName>
    <definedName name="_77" localSheetId="7" hidden="1">{#N/A,#N/A,FALSE,"GLDwnLoad"}</definedName>
    <definedName name="_77" hidden="1">{#N/A,#N/A,FALSE,"GLDwnLoad"}</definedName>
    <definedName name="_78" localSheetId="3" hidden="1">{#N/A,#N/A,FALSE,"OTHERINPUTS";#N/A,#N/A,FALSE,"SUPPLIEDADJINPUT";#N/A,#N/A,FALSE,"BR&amp;SUPADJ."}</definedName>
    <definedName name="_78" localSheetId="5" hidden="1">{#N/A,#N/A,FALSE,"OTHERINPUTS";#N/A,#N/A,FALSE,"SUPPLIEDADJINPUT";#N/A,#N/A,FALSE,"BR&amp;SUPADJ."}</definedName>
    <definedName name="_78" localSheetId="7" hidden="1">{#N/A,#N/A,FALSE,"OTHERINPUTS";#N/A,#N/A,FALSE,"SUPPLIEDADJINPUT";#N/A,#N/A,FALSE,"BR&amp;SUPADJ."}</definedName>
    <definedName name="_78" hidden="1">{#N/A,#N/A,FALSE,"OTHERINPUTS";#N/A,#N/A,FALSE,"SUPPLIEDADJINPUT";#N/A,#N/A,FALSE,"BR&amp;SUPADJ."}</definedName>
    <definedName name="_79" localSheetId="3" hidden="1">{#N/A,#N/A,FALSE,"Title Page";#N/A,#N/A,FALSE,"INDEX";#N/A,#N/A,FALSE,"BKTAXINCOME";#N/A,#N/A,FALSE,"INTERESTALLOC";#N/A,#N/A,FALSE,"FITCALC";#N/A,#N/A,FALSE,"CCBT";#N/A,#N/A,FALSE,"MET";#N/A,#N/A,FALSE,"PERMDIFFEVENTS";#N/A,#N/A,FALSE,"TIMDIFFEVENTS";#N/A,#N/A,FALSE,"DEPREC";#N/A,#N/A,FALSE,"PERMDIFF";#N/A,#N/A,FALSE,"OPTIMDIFF";#N/A,#N/A,FALSE,"NONOPTIMDIFF";#N/A,#N/A,FALSE,"190CRQTR";#N/A,#N/A,FALSE,"190CRYTD";#N/A,#N/A,FALSE,"190PRYTD";#N/A,#N/A,FALSE,"282CRQTR";#N/A,#N/A,FALSE,"282CRYTD";#N/A,#N/A,FALSE,"282PRYTD";#N/A,#N/A,FALSE,"283CRQTR";#N/A,#N/A,FALSE,"283CRYTD";#N/A,#N/A,FALSE,"283PRYTD";#N/A,#N/A,FALSE,"DITSUM";#N/A,#N/A,FALSE,"CRYTDACREC";#N/A,#N/A,FALSE,"PRYTDACREC";#N/A,#N/A,FALSE,"SYSJRNL"}</definedName>
    <definedName name="_79" localSheetId="5" hidden="1">{#N/A,#N/A,FALSE,"Title Page";#N/A,#N/A,FALSE,"INDEX";#N/A,#N/A,FALSE,"BKTAXINCOME";#N/A,#N/A,FALSE,"INTERESTALLOC";#N/A,#N/A,FALSE,"FITCALC";#N/A,#N/A,FALSE,"CCBT";#N/A,#N/A,FALSE,"MET";#N/A,#N/A,FALSE,"PERMDIFFEVENTS";#N/A,#N/A,FALSE,"TIMDIFFEVENTS";#N/A,#N/A,FALSE,"DEPREC";#N/A,#N/A,FALSE,"PERMDIFF";#N/A,#N/A,FALSE,"OPTIMDIFF";#N/A,#N/A,FALSE,"NONOPTIMDIFF";#N/A,#N/A,FALSE,"190CRQTR";#N/A,#N/A,FALSE,"190CRYTD";#N/A,#N/A,FALSE,"190PRYTD";#N/A,#N/A,FALSE,"282CRQTR";#N/A,#N/A,FALSE,"282CRYTD";#N/A,#N/A,FALSE,"282PRYTD";#N/A,#N/A,FALSE,"283CRQTR";#N/A,#N/A,FALSE,"283CRYTD";#N/A,#N/A,FALSE,"283PRYTD";#N/A,#N/A,FALSE,"DITSUM";#N/A,#N/A,FALSE,"CRYTDACREC";#N/A,#N/A,FALSE,"PRYTDACREC";#N/A,#N/A,FALSE,"SYSJRNL"}</definedName>
    <definedName name="_79" localSheetId="7" hidden="1">{#N/A,#N/A,FALSE,"Title Page";#N/A,#N/A,FALSE,"INDEX";#N/A,#N/A,FALSE,"BKTAXINCOME";#N/A,#N/A,FALSE,"INTERESTALLOC";#N/A,#N/A,FALSE,"FITCALC";#N/A,#N/A,FALSE,"CCBT";#N/A,#N/A,FALSE,"MET";#N/A,#N/A,FALSE,"PERMDIFFEVENTS";#N/A,#N/A,FALSE,"TIMDIFFEVENTS";#N/A,#N/A,FALSE,"DEPREC";#N/A,#N/A,FALSE,"PERMDIFF";#N/A,#N/A,FALSE,"OPTIMDIFF";#N/A,#N/A,FALSE,"NONOPTIMDIFF";#N/A,#N/A,FALSE,"190CRQTR";#N/A,#N/A,FALSE,"190CRYTD";#N/A,#N/A,FALSE,"190PRYTD";#N/A,#N/A,FALSE,"282CRQTR";#N/A,#N/A,FALSE,"282CRYTD";#N/A,#N/A,FALSE,"282PRYTD";#N/A,#N/A,FALSE,"283CRQTR";#N/A,#N/A,FALSE,"283CRYTD";#N/A,#N/A,FALSE,"283PRYTD";#N/A,#N/A,FALSE,"DITSUM";#N/A,#N/A,FALSE,"CRYTDACREC";#N/A,#N/A,FALSE,"PRYTDACREC";#N/A,#N/A,FALSE,"SYSJRNL"}</definedName>
    <definedName name="_79" hidden="1">{#N/A,#N/A,FALSE,"Title Page";#N/A,#N/A,FALSE,"INDEX";#N/A,#N/A,FALSE,"BKTAXINCOME";#N/A,#N/A,FALSE,"INTERESTALLOC";#N/A,#N/A,FALSE,"FITCALC";#N/A,#N/A,FALSE,"CCBT";#N/A,#N/A,FALSE,"MET";#N/A,#N/A,FALSE,"PERMDIFFEVENTS";#N/A,#N/A,FALSE,"TIMDIFFEVENTS";#N/A,#N/A,FALSE,"DEPREC";#N/A,#N/A,FALSE,"PERMDIFF";#N/A,#N/A,FALSE,"OPTIMDIFF";#N/A,#N/A,FALSE,"NONOPTIMDIFF";#N/A,#N/A,FALSE,"190CRQTR";#N/A,#N/A,FALSE,"190CRYTD";#N/A,#N/A,FALSE,"190PRYTD";#N/A,#N/A,FALSE,"282CRQTR";#N/A,#N/A,FALSE,"282CRYTD";#N/A,#N/A,FALSE,"282PRYTD";#N/A,#N/A,FALSE,"283CRQTR";#N/A,#N/A,FALSE,"283CRYTD";#N/A,#N/A,FALSE,"283PRYTD";#N/A,#N/A,FALSE,"DITSUM";#N/A,#N/A,FALSE,"CRYTDACREC";#N/A,#N/A,FALSE,"PRYTDACREC";#N/A,#N/A,FALSE,"SYSJRNL"}</definedName>
    <definedName name="_8" localSheetId="3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8" localSheetId="5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8" localSheetId="7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8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80" localSheetId="3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_80" localSheetId="5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_80" localSheetId="7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_80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_81" localSheetId="3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_81" localSheetId="5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_81" localSheetId="7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_81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_82" localSheetId="3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82" localSheetId="5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82" localSheetId="7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82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83" localSheetId="3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83" localSheetId="5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83" localSheetId="7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83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84" localSheetId="3" hidden="1">{"OK_FUEL_COMPARISON",#N/A,FALSE,"Ok_Fuel&amp;Rev"}</definedName>
    <definedName name="_84" localSheetId="5" hidden="1">{"OK_FUEL_COMPARISON",#N/A,FALSE,"Ok_Fuel&amp;Rev"}</definedName>
    <definedName name="_84" localSheetId="7" hidden="1">{"OK_FUEL_COMPARISON",#N/A,FALSE,"Ok_Fuel&amp;Rev"}</definedName>
    <definedName name="_84" hidden="1">{"OK_FUEL_COMPARISON",#N/A,FALSE,"Ok_Fuel&amp;Rev"}</definedName>
    <definedName name="_85" localSheetId="3" hidden="1">{"OK_JURIS_FAC",#N/A,FALSE,"Ok_Fuel&amp;Rev"}</definedName>
    <definedName name="_85" localSheetId="5" hidden="1">{"OK_JURIS_FAC",#N/A,FALSE,"Ok_Fuel&amp;Rev"}</definedName>
    <definedName name="_85" localSheetId="7" hidden="1">{"OK_JURIS_FAC",#N/A,FALSE,"Ok_Fuel&amp;Rev"}</definedName>
    <definedName name="_85" hidden="1">{"OK_JURIS_FAC",#N/A,FALSE,"Ok_Fuel&amp;Rev"}</definedName>
    <definedName name="_86" localSheetId="3" hidden="1">{"OK_JURIS_FUEL",#N/A,FALSE,"Ok_Fuel&amp;Rev"}</definedName>
    <definedName name="_86" localSheetId="5" hidden="1">{"OK_JURIS_FUEL",#N/A,FALSE,"Ok_Fuel&amp;Rev"}</definedName>
    <definedName name="_86" localSheetId="7" hidden="1">{"OK_JURIS_FUEL",#N/A,FALSE,"Ok_Fuel&amp;Rev"}</definedName>
    <definedName name="_86" hidden="1">{"OK_JURIS_FUEL",#N/A,FALSE,"Ok_Fuel&amp;Rev"}</definedName>
    <definedName name="_87" localSheetId="3" hidden="1">{"OK_PRO_FORMA_FUEL",#N/A,FALSE,"Ok_Fuel&amp;Rev"}</definedName>
    <definedName name="_87" localSheetId="5" hidden="1">{"OK_PRO_FORMA_FUEL",#N/A,FALSE,"Ok_Fuel&amp;Rev"}</definedName>
    <definedName name="_87" localSheetId="7" hidden="1">{"OK_PRO_FORMA_FUEL",#N/A,FALSE,"Ok_Fuel&amp;Rev"}</definedName>
    <definedName name="_87" hidden="1">{"OK_PRO_FORMA_FUEL",#N/A,FALSE,"Ok_Fuel&amp;Rev"}</definedName>
    <definedName name="_88" localSheetId="3" hidden="1">{"PF",#N/A,FALSE,"Sheet4";"PG",#N/A,FALSE,"Sheet4";"PH",#N/A,FALSE,"Sheet4";"PI",#N/A,FALSE,"Sheet4";"PJ",#N/A,FALSE,"Sheet4"}</definedName>
    <definedName name="_88" localSheetId="5" hidden="1">{"PF",#N/A,FALSE,"Sheet4";"PG",#N/A,FALSE,"Sheet4";"PH",#N/A,FALSE,"Sheet4";"PI",#N/A,FALSE,"Sheet4";"PJ",#N/A,FALSE,"Sheet4"}</definedName>
    <definedName name="_88" localSheetId="7" hidden="1">{"PF",#N/A,FALSE,"Sheet4";"PG",#N/A,FALSE,"Sheet4";"PH",#N/A,FALSE,"Sheet4";"PI",#N/A,FALSE,"Sheet4";"PJ",#N/A,FALSE,"Sheet4"}</definedName>
    <definedName name="_88" hidden="1">{"PF",#N/A,FALSE,"Sheet4";"PG",#N/A,FALSE,"Sheet4";"PH",#N/A,FALSE,"Sheet4";"PI",#N/A,FALSE,"Sheet4";"PJ",#N/A,FALSE,"Sheet4"}</definedName>
    <definedName name="_89" localSheetId="3" hidden="1">{"OMPA_FAC",#N/A,FALSE,"OMPA FAC"}</definedName>
    <definedName name="_89" localSheetId="5" hidden="1">{"OMPA_FAC",#N/A,FALSE,"OMPA FAC"}</definedName>
    <definedName name="_89" localSheetId="7" hidden="1">{"OMPA_FAC",#N/A,FALSE,"OMPA FAC"}</definedName>
    <definedName name="_89" hidden="1">{"OMPA_FAC",#N/A,FALSE,"OMPA FAC"}</definedName>
    <definedName name="_9" localSheetId="3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9" localSheetId="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9" localSheetId="7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9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90" localSheetId="3" hidden="1">{"OTHER_DATA",#N/A,FALSE,"Ok_Fuel&amp;Rev"}</definedName>
    <definedName name="_90" localSheetId="5" hidden="1">{"OTHER_DATA",#N/A,FALSE,"Ok_Fuel&amp;Rev"}</definedName>
    <definedName name="_90" localSheetId="7" hidden="1">{"OTHER_DATA",#N/A,FALSE,"Ok_Fuel&amp;Rev"}</definedName>
    <definedName name="_90" hidden="1">{"OTHER_DATA",#N/A,FALSE,"Ok_Fuel&amp;Rev"}</definedName>
    <definedName name="_91" localSheetId="3" hidden="1">{#N/A,#N/A,FALSE,"WP_B3.1";#N/A,#N/A,FALSE,"WP_B3.2";#N/A,#N/A,FALSE,"WP_B3.3";#N/A,#N/A,FALSE,"WP_B3.4";#N/A,#N/A,FALSE,"WP_B3.5";#N/A,#N/A,FALSE,"WP_B3.6";#N/A,#N/A,FALSE,"WP_B3.7";#N/A,#N/A,FALSE,"WP_B3.8";#N/A,#N/A,FALSE,"WPB3.9";#N/A,#N/A,FALSE,"WP_B3.10";#N/A,#N/A,FALSE,"WP_B3.11";#N/A,#N/A,FALSE,"WP_B3.12";#N/A,#N/A,FALSE,"WP_H2.12";#N/A,#N/A,FALSE,"WP_H2.13";#N/A,#N/A,FALSE,"WP_H2.14";#N/A,#N/A,FALSE,"WP_H2.15";#N/A,#N/A,FALSE,"WP_H2.16.1";#N/A,#N/A,FALSE,"WP_H2.16.2";#N/A,#N/A,FALSE,"WP_H2.16.3";#N/A,#N/A,FALSE,"WP_H2.17";#N/A,#N/A,FALSE,"WP_H2.18";#N/A,#N/A,FALSE,"WP_H2.19";#N/A,#N/A,FALSE,"WP_H2.20";#N/A,#N/A,FALSE,"WP_H2.21";#N/A,#N/A,FALSE,"WP_H2.22";#N/A,#N/A,FALSE,"WP-H2.23";#N/A,#N/A,FALSE,"WP_H2.24"}</definedName>
    <definedName name="_91" localSheetId="5" hidden="1">{#N/A,#N/A,FALSE,"WP_B3.1";#N/A,#N/A,FALSE,"WP_B3.2";#N/A,#N/A,FALSE,"WP_B3.3";#N/A,#N/A,FALSE,"WP_B3.4";#N/A,#N/A,FALSE,"WP_B3.5";#N/A,#N/A,FALSE,"WP_B3.6";#N/A,#N/A,FALSE,"WP_B3.7";#N/A,#N/A,FALSE,"WP_B3.8";#N/A,#N/A,FALSE,"WPB3.9";#N/A,#N/A,FALSE,"WP_B3.10";#N/A,#N/A,FALSE,"WP_B3.11";#N/A,#N/A,FALSE,"WP_B3.12";#N/A,#N/A,FALSE,"WP_H2.12";#N/A,#N/A,FALSE,"WP_H2.13";#N/A,#N/A,FALSE,"WP_H2.14";#N/A,#N/A,FALSE,"WP_H2.15";#N/A,#N/A,FALSE,"WP_H2.16.1";#N/A,#N/A,FALSE,"WP_H2.16.2";#N/A,#N/A,FALSE,"WP_H2.16.3";#N/A,#N/A,FALSE,"WP_H2.17";#N/A,#N/A,FALSE,"WP_H2.18";#N/A,#N/A,FALSE,"WP_H2.19";#N/A,#N/A,FALSE,"WP_H2.20";#N/A,#N/A,FALSE,"WP_H2.21";#N/A,#N/A,FALSE,"WP_H2.22";#N/A,#N/A,FALSE,"WP-H2.23";#N/A,#N/A,FALSE,"WP_H2.24"}</definedName>
    <definedName name="_91" localSheetId="7" hidden="1">{#N/A,#N/A,FALSE,"WP_B3.1";#N/A,#N/A,FALSE,"WP_B3.2";#N/A,#N/A,FALSE,"WP_B3.3";#N/A,#N/A,FALSE,"WP_B3.4";#N/A,#N/A,FALSE,"WP_B3.5";#N/A,#N/A,FALSE,"WP_B3.6";#N/A,#N/A,FALSE,"WP_B3.7";#N/A,#N/A,FALSE,"WP_B3.8";#N/A,#N/A,FALSE,"WPB3.9";#N/A,#N/A,FALSE,"WP_B3.10";#N/A,#N/A,FALSE,"WP_B3.11";#N/A,#N/A,FALSE,"WP_B3.12";#N/A,#N/A,FALSE,"WP_H2.12";#N/A,#N/A,FALSE,"WP_H2.13";#N/A,#N/A,FALSE,"WP_H2.14";#N/A,#N/A,FALSE,"WP_H2.15";#N/A,#N/A,FALSE,"WP_H2.16.1";#N/A,#N/A,FALSE,"WP_H2.16.2";#N/A,#N/A,FALSE,"WP_H2.16.3";#N/A,#N/A,FALSE,"WP_H2.17";#N/A,#N/A,FALSE,"WP_H2.18";#N/A,#N/A,FALSE,"WP_H2.19";#N/A,#N/A,FALSE,"WP_H2.20";#N/A,#N/A,FALSE,"WP_H2.21";#N/A,#N/A,FALSE,"WP_H2.22";#N/A,#N/A,FALSE,"WP-H2.23";#N/A,#N/A,FALSE,"WP_H2.24"}</definedName>
    <definedName name="_91" hidden="1">{#N/A,#N/A,FALSE,"WP_B3.1";#N/A,#N/A,FALSE,"WP_B3.2";#N/A,#N/A,FALSE,"WP_B3.3";#N/A,#N/A,FALSE,"WP_B3.4";#N/A,#N/A,FALSE,"WP_B3.5";#N/A,#N/A,FALSE,"WP_B3.6";#N/A,#N/A,FALSE,"WP_B3.7";#N/A,#N/A,FALSE,"WP_B3.8";#N/A,#N/A,FALSE,"WPB3.9";#N/A,#N/A,FALSE,"WP_B3.10";#N/A,#N/A,FALSE,"WP_B3.11";#N/A,#N/A,FALSE,"WP_B3.12";#N/A,#N/A,FALSE,"WP_H2.12";#N/A,#N/A,FALSE,"WP_H2.13";#N/A,#N/A,FALSE,"WP_H2.14";#N/A,#N/A,FALSE,"WP_H2.15";#N/A,#N/A,FALSE,"WP_H2.16.1";#N/A,#N/A,FALSE,"WP_H2.16.2";#N/A,#N/A,FALSE,"WP_H2.16.3";#N/A,#N/A,FALSE,"WP_H2.17";#N/A,#N/A,FALSE,"WP_H2.18";#N/A,#N/A,FALSE,"WP_H2.19";#N/A,#N/A,FALSE,"WP_H2.20";#N/A,#N/A,FALSE,"WP_H2.21";#N/A,#N/A,FALSE,"WP_H2.22";#N/A,#N/A,FALSE,"WP-H2.23";#N/A,#N/A,FALSE,"WP_H2.24"}</definedName>
    <definedName name="_92" localSheetId="3" hidden="1">{"summary",#N/A,TRUE,"E93ADJ";"detail",#N/A,TRUE,"E93ADJ"}</definedName>
    <definedName name="_92" localSheetId="5" hidden="1">{"summary",#N/A,TRUE,"E93ADJ";"detail",#N/A,TRUE,"E93ADJ"}</definedName>
    <definedName name="_92" localSheetId="7" hidden="1">{"summary",#N/A,TRUE,"E93ADJ";"detail",#N/A,TRUE,"E93ADJ"}</definedName>
    <definedName name="_92" hidden="1">{"summary",#N/A,TRUE,"E93ADJ";"detail",#N/A,TRUE,"E93ADJ"}</definedName>
    <definedName name="_93" localSheetId="3" hidden="1">{"print1",#N/A,FALSE,"D21CUSTS"}</definedName>
    <definedName name="_93" localSheetId="5" hidden="1">{"print1",#N/A,FALSE,"D21CUSTS"}</definedName>
    <definedName name="_93" localSheetId="7" hidden="1">{"print1",#N/A,FALSE,"D21CUSTS"}</definedName>
    <definedName name="_93" hidden="1">{"print1",#N/A,FALSE,"D21CUSTS"}</definedName>
    <definedName name="_94" localSheetId="3" hidden="1">{"print2",#N/A,FALSE,"D21CUSTS"}</definedName>
    <definedName name="_94" localSheetId="5" hidden="1">{"print2",#N/A,FALSE,"D21CUSTS"}</definedName>
    <definedName name="_94" localSheetId="7" hidden="1">{"print2",#N/A,FALSE,"D21CUSTS"}</definedName>
    <definedName name="_94" hidden="1">{"print2",#N/A,FALSE,"D21CUSTS"}</definedName>
    <definedName name="_95" localSheetId="3" hidden="1">{"print3",#N/A,FALSE,"D21CUSTS"}</definedName>
    <definedName name="_95" localSheetId="5" hidden="1">{"print3",#N/A,FALSE,"D21CUSTS"}</definedName>
    <definedName name="_95" localSheetId="7" hidden="1">{"print3",#N/A,FALSE,"D21CUSTS"}</definedName>
    <definedName name="_95" hidden="1">{"print3",#N/A,FALSE,"D21CUSTS"}</definedName>
    <definedName name="_96" localSheetId="3" hidden="1">{"print4",#N/A,FALSE,"D21CUSTS"}</definedName>
    <definedName name="_96" localSheetId="5" hidden="1">{"print4",#N/A,FALSE,"D21CUSTS"}</definedName>
    <definedName name="_96" localSheetId="7" hidden="1">{"print4",#N/A,FALSE,"D21CUSTS"}</definedName>
    <definedName name="_96" hidden="1">{"print4",#N/A,FALSE,"D21CUSTS"}</definedName>
    <definedName name="_97" localSheetId="3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97" localSheetId="5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97" localSheetId="7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97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98" localSheetId="3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98" localSheetId="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98" localSheetId="7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98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99" localSheetId="3" hidden="1">{#N/A,#N/A,FALSE,"GLDwnLoad"}</definedName>
    <definedName name="_99" localSheetId="5" hidden="1">{#N/A,#N/A,FALSE,"GLDwnLoad"}</definedName>
    <definedName name="_99" localSheetId="7" hidden="1">{#N/A,#N/A,FALSE,"GLDwnLoad"}</definedName>
    <definedName name="_99" hidden="1">{#N/A,#N/A,FALSE,"GLDwnLoad"}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8</definedName>
    <definedName name="_AtRisk_SimSetting_MultipleCPUMode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" localSheetId="3" hidden="1">{#N/A,#N/A,FALSE,"SCA";#N/A,#N/A,FALSE,"NCA";#N/A,#N/A,FALSE,"SAZ";#N/A,#N/A,FALSE,"CAZ";#N/A,#N/A,FALSE,"SNV";#N/A,#N/A,FALSE,"NNV";#N/A,#N/A,FALSE,"PP";#N/A,#N/A,FALSE,"SA"}</definedName>
    <definedName name="_b" localSheetId="5" hidden="1">{#N/A,#N/A,FALSE,"SCA";#N/A,#N/A,FALSE,"NCA";#N/A,#N/A,FALSE,"SAZ";#N/A,#N/A,FALSE,"CAZ";#N/A,#N/A,FALSE,"SNV";#N/A,#N/A,FALSE,"NNV";#N/A,#N/A,FALSE,"PP";#N/A,#N/A,FALSE,"SA"}</definedName>
    <definedName name="_b" localSheetId="7" hidden="1">{#N/A,#N/A,FALSE,"SCA";#N/A,#N/A,FALSE,"NCA";#N/A,#N/A,FALSE,"SAZ";#N/A,#N/A,FALSE,"CAZ";#N/A,#N/A,FALSE,"SNV";#N/A,#N/A,FALSE,"NNV";#N/A,#N/A,FALSE,"PP";#N/A,#N/A,FALSE,"SA"}</definedName>
    <definedName name="_b" hidden="1">{#N/A,#N/A,FALSE,"SCA";#N/A,#N/A,FALSE,"NCA";#N/A,#N/A,FALSE,"SAZ";#N/A,#N/A,FALSE,"CAZ";#N/A,#N/A,FALSE,"SNV";#N/A,#N/A,FALSE,"NNV";#N/A,#N/A,FALSE,"PP";#N/A,#N/A,FALSE,"SA"}</definedName>
    <definedName name="_bdm.0291A1646F1441D7AC944D0E5EFE3283.edm" localSheetId="7" hidden="1">#REF!</definedName>
    <definedName name="_bdm.0291A1646F1441D7AC944D0E5EFE3283.edm" hidden="1">#REF!</definedName>
    <definedName name="_bdm.4DE531A3AAE1459EA607D86D30555044.edm" localSheetId="7" hidden="1">#REF!</definedName>
    <definedName name="_bdm.4DE531A3AAE1459EA607D86D30555044.edm" hidden="1">#REF!</definedName>
    <definedName name="_bdm.61ECA6B5D6964E25B194F839DA09F1DE.edm" localSheetId="7" hidden="1">#REF!</definedName>
    <definedName name="_bdm.61ECA6B5D6964E25B194F839DA09F1DE.edm" hidden="1">#REF!</definedName>
    <definedName name="_bdm.EF8E132A659C430387D12CF4C0897727.edm" hidden="1">#REF!</definedName>
    <definedName name="_d" localSheetId="3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d" localSheetId="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d" localSheetId="7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d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Fill" localSheetId="7" hidden="1">#REF!</definedName>
    <definedName name="_Fill" hidden="1">#REF!</definedName>
    <definedName name="_Key1" hidden="1">#REF!</definedName>
    <definedName name="_Key11" hidden="1">#REF!</definedName>
    <definedName name="_key2" hidden="1">#REF!</definedName>
    <definedName name="_lslkdjf" hidden="1">#REF!</definedName>
    <definedName name="_new22" localSheetId="3" hidden="1">{#N/A,#N/A,FALSE,"SCA";#N/A,#N/A,FALSE,"NCA";#N/A,#N/A,FALSE,"SAZ";#N/A,#N/A,FALSE,"CAZ";#N/A,#N/A,FALSE,"SNV";#N/A,#N/A,FALSE,"NNV";#N/A,#N/A,FALSE,"PP";#N/A,#N/A,FALSE,"SA"}</definedName>
    <definedName name="_new22" localSheetId="5" hidden="1">{#N/A,#N/A,FALSE,"SCA";#N/A,#N/A,FALSE,"NCA";#N/A,#N/A,FALSE,"SAZ";#N/A,#N/A,FALSE,"CAZ";#N/A,#N/A,FALSE,"SNV";#N/A,#N/A,FALSE,"NNV";#N/A,#N/A,FALSE,"PP";#N/A,#N/A,FALSE,"SA"}</definedName>
    <definedName name="_new22" localSheetId="7" hidden="1">{#N/A,#N/A,FALSE,"SCA";#N/A,#N/A,FALSE,"NCA";#N/A,#N/A,FALSE,"SAZ";#N/A,#N/A,FALSE,"CAZ";#N/A,#N/A,FALSE,"SNV";#N/A,#N/A,FALSE,"NNV";#N/A,#N/A,FALSE,"PP";#N/A,#N/A,FALSE,"SA"}</definedName>
    <definedName name="_new22" hidden="1">{#N/A,#N/A,FALSE,"SCA";#N/A,#N/A,FALSE,"NCA";#N/A,#N/A,FALSE,"SAZ";#N/A,#N/A,FALSE,"CAZ";#N/A,#N/A,FALSE,"SNV";#N/A,#N/A,FALSE,"NNV";#N/A,#N/A,FALSE,"PP";#N/A,#N/A,FALSE,"SA"}</definedName>
    <definedName name="_new23" localSheetId="3" hidden="1">{#N/A,#N/A,FALSE,"SCA";#N/A,#N/A,FALSE,"NCA";#N/A,#N/A,FALSE,"SAZ";#N/A,#N/A,FALSE,"CAZ";#N/A,#N/A,FALSE,"SNV";#N/A,#N/A,FALSE,"NNV";#N/A,#N/A,FALSE,"PP";#N/A,#N/A,FALSE,"SA"}</definedName>
    <definedName name="_new23" localSheetId="5" hidden="1">{#N/A,#N/A,FALSE,"SCA";#N/A,#N/A,FALSE,"NCA";#N/A,#N/A,FALSE,"SAZ";#N/A,#N/A,FALSE,"CAZ";#N/A,#N/A,FALSE,"SNV";#N/A,#N/A,FALSE,"NNV";#N/A,#N/A,FALSE,"PP";#N/A,#N/A,FALSE,"SA"}</definedName>
    <definedName name="_new23" localSheetId="7" hidden="1">{#N/A,#N/A,FALSE,"SCA";#N/A,#N/A,FALSE,"NCA";#N/A,#N/A,FALSE,"SAZ";#N/A,#N/A,FALSE,"CAZ";#N/A,#N/A,FALSE,"SNV";#N/A,#N/A,FALSE,"NNV";#N/A,#N/A,FALSE,"PP";#N/A,#N/A,FALSE,"SA"}</definedName>
    <definedName name="_new23" hidden="1">{#N/A,#N/A,FALSE,"SCA";#N/A,#N/A,FALSE,"NCA";#N/A,#N/A,FALSE,"SAZ";#N/A,#N/A,FALSE,"CAZ";#N/A,#N/A,FALSE,"SNV";#N/A,#N/A,FALSE,"NNV";#N/A,#N/A,FALSE,"PP";#N/A,#N/A,FALSE,"SA"}</definedName>
    <definedName name="_new37" localSheetId="3" hidden="1">{#N/A,#N/A,FALSE,"SCA";#N/A,#N/A,FALSE,"NCA";#N/A,#N/A,FALSE,"SAZ";#N/A,#N/A,FALSE,"CAZ";#N/A,#N/A,FALSE,"SNV";#N/A,#N/A,FALSE,"NNV";#N/A,#N/A,FALSE,"PP";#N/A,#N/A,FALSE,"SA"}</definedName>
    <definedName name="_new37" localSheetId="5" hidden="1">{#N/A,#N/A,FALSE,"SCA";#N/A,#N/A,FALSE,"NCA";#N/A,#N/A,FALSE,"SAZ";#N/A,#N/A,FALSE,"CAZ";#N/A,#N/A,FALSE,"SNV";#N/A,#N/A,FALSE,"NNV";#N/A,#N/A,FALSE,"PP";#N/A,#N/A,FALSE,"SA"}</definedName>
    <definedName name="_new37" localSheetId="7" hidden="1">{#N/A,#N/A,FALSE,"SCA";#N/A,#N/A,FALSE,"NCA";#N/A,#N/A,FALSE,"SAZ";#N/A,#N/A,FALSE,"CAZ";#N/A,#N/A,FALSE,"SNV";#N/A,#N/A,FALSE,"NNV";#N/A,#N/A,FALSE,"PP";#N/A,#N/A,FALSE,"SA"}</definedName>
    <definedName name="_new37" hidden="1">{#N/A,#N/A,FALSE,"SCA";#N/A,#N/A,FALSE,"NCA";#N/A,#N/A,FALSE,"SAZ";#N/A,#N/A,FALSE,"CAZ";#N/A,#N/A,FALSE,"SNV";#N/A,#N/A,FALSE,"NNV";#N/A,#N/A,FALSE,"PP";#N/A,#N/A,FALSE,"SA"}</definedName>
    <definedName name="_new41" localSheetId="3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1" localSheetId="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1" localSheetId="7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3" localSheetId="3" hidden="1">{#N/A,#N/A,FALSE,"SCA";#N/A,#N/A,FALSE,"NCA";#N/A,#N/A,FALSE,"SAZ";#N/A,#N/A,FALSE,"CAZ";#N/A,#N/A,FALSE,"SNV";#N/A,#N/A,FALSE,"NNV";#N/A,#N/A,FALSE,"PP";#N/A,#N/A,FALSE,"SA"}</definedName>
    <definedName name="_new43" localSheetId="5" hidden="1">{#N/A,#N/A,FALSE,"SCA";#N/A,#N/A,FALSE,"NCA";#N/A,#N/A,FALSE,"SAZ";#N/A,#N/A,FALSE,"CAZ";#N/A,#N/A,FALSE,"SNV";#N/A,#N/A,FALSE,"NNV";#N/A,#N/A,FALSE,"PP";#N/A,#N/A,FALSE,"SA"}</definedName>
    <definedName name="_new43" localSheetId="7" hidden="1">{#N/A,#N/A,FALSE,"SCA";#N/A,#N/A,FALSE,"NCA";#N/A,#N/A,FALSE,"SAZ";#N/A,#N/A,FALSE,"CAZ";#N/A,#N/A,FALSE,"SNV";#N/A,#N/A,FALSE,"NNV";#N/A,#N/A,FALSE,"PP";#N/A,#N/A,FALSE,"SA"}</definedName>
    <definedName name="_new43" hidden="1">{#N/A,#N/A,FALSE,"SCA";#N/A,#N/A,FALSE,"NCA";#N/A,#N/A,FALSE,"SAZ";#N/A,#N/A,FALSE,"CAZ";#N/A,#N/A,FALSE,"SNV";#N/A,#N/A,FALSE,"NNV";#N/A,#N/A,FALSE,"PP";#N/A,#N/A,FALSE,"SA"}</definedName>
    <definedName name="_new57" localSheetId="3" hidden="1">{#N/A,#N/A,FALSE,"SCA";#N/A,#N/A,FALSE,"NCA";#N/A,#N/A,FALSE,"SAZ";#N/A,#N/A,FALSE,"CAZ";#N/A,#N/A,FALSE,"SNV";#N/A,#N/A,FALSE,"NNV";#N/A,#N/A,FALSE,"PP";#N/A,#N/A,FALSE,"SA"}</definedName>
    <definedName name="_new57" localSheetId="5" hidden="1">{#N/A,#N/A,FALSE,"SCA";#N/A,#N/A,FALSE,"NCA";#N/A,#N/A,FALSE,"SAZ";#N/A,#N/A,FALSE,"CAZ";#N/A,#N/A,FALSE,"SNV";#N/A,#N/A,FALSE,"NNV";#N/A,#N/A,FALSE,"PP";#N/A,#N/A,FALSE,"SA"}</definedName>
    <definedName name="_new57" localSheetId="7" hidden="1">{#N/A,#N/A,FALSE,"SCA";#N/A,#N/A,FALSE,"NCA";#N/A,#N/A,FALSE,"SAZ";#N/A,#N/A,FALSE,"CAZ";#N/A,#N/A,FALSE,"SNV";#N/A,#N/A,FALSE,"NNV";#N/A,#N/A,FALSE,"PP";#N/A,#N/A,FALSE,"SA"}</definedName>
    <definedName name="_new57" hidden="1">{#N/A,#N/A,FALSE,"SCA";#N/A,#N/A,FALSE,"NCA";#N/A,#N/A,FALSE,"SAZ";#N/A,#N/A,FALSE,"CAZ";#N/A,#N/A,FALSE,"SNV";#N/A,#N/A,FALSE,"NNV";#N/A,#N/A,FALSE,"PP";#N/A,#N/A,FALSE,"SA"}</definedName>
    <definedName name="_new58" localSheetId="3" hidden="1">{#N/A,#N/A,FALSE,"SCA";#N/A,#N/A,FALSE,"NCA";#N/A,#N/A,FALSE,"SAZ";#N/A,#N/A,FALSE,"CAZ";#N/A,#N/A,FALSE,"SNV";#N/A,#N/A,FALSE,"NNV";#N/A,#N/A,FALSE,"PP";#N/A,#N/A,FALSE,"SA"}</definedName>
    <definedName name="_new58" localSheetId="5" hidden="1">{#N/A,#N/A,FALSE,"SCA";#N/A,#N/A,FALSE,"NCA";#N/A,#N/A,FALSE,"SAZ";#N/A,#N/A,FALSE,"CAZ";#N/A,#N/A,FALSE,"SNV";#N/A,#N/A,FALSE,"NNV";#N/A,#N/A,FALSE,"PP";#N/A,#N/A,FALSE,"SA"}</definedName>
    <definedName name="_new58" localSheetId="7" hidden="1">{#N/A,#N/A,FALSE,"SCA";#N/A,#N/A,FALSE,"NCA";#N/A,#N/A,FALSE,"SAZ";#N/A,#N/A,FALSE,"CAZ";#N/A,#N/A,FALSE,"SNV";#N/A,#N/A,FALSE,"NNV";#N/A,#N/A,FALSE,"PP";#N/A,#N/A,FALSE,"SA"}</definedName>
    <definedName name="_new58" hidden="1">{#N/A,#N/A,FALSE,"SCA";#N/A,#N/A,FALSE,"NCA";#N/A,#N/A,FALSE,"SAZ";#N/A,#N/A,FALSE,"CAZ";#N/A,#N/A,FALSE,"SNV";#N/A,#N/A,FALSE,"NNV";#N/A,#N/A,FALSE,"PP";#N/A,#N/A,FALSE,"SA"}</definedName>
    <definedName name="_new61" localSheetId="3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61" localSheetId="5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61" localSheetId="7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6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1" localSheetId="3" hidden="1">{#N/A,#N/A,FALSE,"SCA";#N/A,#N/A,FALSE,"NCA";#N/A,#N/A,FALSE,"SAZ";#N/A,#N/A,FALSE,"CAZ";#N/A,#N/A,FALSE,"SNV";#N/A,#N/A,FALSE,"NNV";#N/A,#N/A,FALSE,"PP";#N/A,#N/A,FALSE,"SA"}</definedName>
    <definedName name="_new71" localSheetId="5" hidden="1">{#N/A,#N/A,FALSE,"SCA";#N/A,#N/A,FALSE,"NCA";#N/A,#N/A,FALSE,"SAZ";#N/A,#N/A,FALSE,"CAZ";#N/A,#N/A,FALSE,"SNV";#N/A,#N/A,FALSE,"NNV";#N/A,#N/A,FALSE,"PP";#N/A,#N/A,FALSE,"SA"}</definedName>
    <definedName name="_new71" localSheetId="7" hidden="1">{#N/A,#N/A,FALSE,"SCA";#N/A,#N/A,FALSE,"NCA";#N/A,#N/A,FALSE,"SAZ";#N/A,#N/A,FALSE,"CAZ";#N/A,#N/A,FALSE,"SNV";#N/A,#N/A,FALSE,"NNV";#N/A,#N/A,FALSE,"PP";#N/A,#N/A,FALSE,"SA"}</definedName>
    <definedName name="_new71" hidden="1">{#N/A,#N/A,FALSE,"SCA";#N/A,#N/A,FALSE,"NCA";#N/A,#N/A,FALSE,"SAZ";#N/A,#N/A,FALSE,"CAZ";#N/A,#N/A,FALSE,"SNV";#N/A,#N/A,FALSE,"NNV";#N/A,#N/A,FALSE,"PP";#N/A,#N/A,FALSE,"SA"}</definedName>
    <definedName name="_new72" localSheetId="3" hidden="1">{#N/A,#N/A,FALSE,"SCA";#N/A,#N/A,FALSE,"NCA";#N/A,#N/A,FALSE,"SAZ";#N/A,#N/A,FALSE,"CAZ";#N/A,#N/A,FALSE,"SNV";#N/A,#N/A,FALSE,"NNV";#N/A,#N/A,FALSE,"PP";#N/A,#N/A,FALSE,"SA"}</definedName>
    <definedName name="_new72" localSheetId="5" hidden="1">{#N/A,#N/A,FALSE,"SCA";#N/A,#N/A,FALSE,"NCA";#N/A,#N/A,FALSE,"SAZ";#N/A,#N/A,FALSE,"CAZ";#N/A,#N/A,FALSE,"SNV";#N/A,#N/A,FALSE,"NNV";#N/A,#N/A,FALSE,"PP";#N/A,#N/A,FALSE,"SA"}</definedName>
    <definedName name="_new72" localSheetId="7" hidden="1">{#N/A,#N/A,FALSE,"SCA";#N/A,#N/A,FALSE,"NCA";#N/A,#N/A,FALSE,"SAZ";#N/A,#N/A,FALSE,"CAZ";#N/A,#N/A,FALSE,"SNV";#N/A,#N/A,FALSE,"NNV";#N/A,#N/A,FALSE,"PP";#N/A,#N/A,FALSE,"SA"}</definedName>
    <definedName name="_new72" hidden="1">{#N/A,#N/A,FALSE,"SCA";#N/A,#N/A,FALSE,"NCA";#N/A,#N/A,FALSE,"SAZ";#N/A,#N/A,FALSE,"CAZ";#N/A,#N/A,FALSE,"SNV";#N/A,#N/A,FALSE,"NNV";#N/A,#N/A,FALSE,"PP";#N/A,#N/A,FALSE,"SA"}</definedName>
    <definedName name="_new73" localSheetId="3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3" localSheetId="5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3" localSheetId="7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3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4" localSheetId="3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4" localSheetId="5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4" localSheetId="7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4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5" localSheetId="3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75" localSheetId="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75" localSheetId="7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7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Order1" hidden="1">255</definedName>
    <definedName name="_Order2" hidden="1">255</definedName>
    <definedName name="_Regression_Int" hidden="1">1</definedName>
    <definedName name="_Regression_Out" localSheetId="7" hidden="1">#REF!</definedName>
    <definedName name="_Regression_Out" hidden="1">#REF!</definedName>
    <definedName name="_Regression_X" localSheetId="7" hidden="1">#REF!</definedName>
    <definedName name="_Regression_X" hidden="1">#REF!</definedName>
    <definedName name="_Regression_Y" hidden="1">#REF!</definedName>
    <definedName name="_Sort" hidden="1">#REF!</definedName>
    <definedName name="_sort2" hidden="1">#REF!</definedName>
    <definedName name="_x" hidden="1">#REF!</definedName>
    <definedName name="A" hidden="1">#REF!</definedName>
    <definedName name="aa" localSheetId="3" hidden="1">{"FAC_SUMMARY",#N/A,FALSE,"Summaries"}</definedName>
    <definedName name="aa" localSheetId="5" hidden="1">{"FAC_SUMMARY",#N/A,FALSE,"Summaries"}</definedName>
    <definedName name="aa" localSheetId="7" hidden="1">{"FAC_SUMMARY",#N/A,FALSE,"Summaries"}</definedName>
    <definedName name="aa" hidden="1">{"FAC_SUMMARY",#N/A,FALSE,"Summaries"}</definedName>
    <definedName name="abc" localSheetId="3" hidden="1">{#N/A,#N/A,TRUE,"1990";#N/A,#N/A,TRUE,"1991";#N/A,#N/A,TRUE,"1992";#N/A,#N/A,TRUE,"1993"}</definedName>
    <definedName name="abc" localSheetId="5" hidden="1">{#N/A,#N/A,TRUE,"1990";#N/A,#N/A,TRUE,"1991";#N/A,#N/A,TRUE,"1992";#N/A,#N/A,TRUE,"1993"}</definedName>
    <definedName name="abc" localSheetId="7" hidden="1">{#N/A,#N/A,TRUE,"1990";#N/A,#N/A,TRUE,"1991";#N/A,#N/A,TRUE,"1992";#N/A,#N/A,TRUE,"1993"}</definedName>
    <definedName name="abc" hidden="1">{#N/A,#N/A,TRUE,"1990";#N/A,#N/A,TRUE,"1991";#N/A,#N/A,TRUE,"1992";#N/A,#N/A,TRUE,"1993"}</definedName>
    <definedName name="abcd" localSheetId="3" hidden="1">{#N/A,#N/A,TRUE,"1990";#N/A,#N/A,TRUE,"1991";#N/A,#N/A,TRUE,"1992";#N/A,#N/A,TRUE,"1993"}</definedName>
    <definedName name="abcd" localSheetId="5" hidden="1">{#N/A,#N/A,TRUE,"1990";#N/A,#N/A,TRUE,"1991";#N/A,#N/A,TRUE,"1992";#N/A,#N/A,TRUE,"1993"}</definedName>
    <definedName name="abcd" localSheetId="7" hidden="1">{#N/A,#N/A,TRUE,"1990";#N/A,#N/A,TRUE,"1991";#N/A,#N/A,TRUE,"1992";#N/A,#N/A,TRUE,"1993"}</definedName>
    <definedName name="abcd" hidden="1">{#N/A,#N/A,TRUE,"1990";#N/A,#N/A,TRUE,"1991";#N/A,#N/A,TRUE,"1992";#N/A,#N/A,TRUE,"1993"}</definedName>
    <definedName name="abcde" localSheetId="3" hidden="1">{"summary",#N/A,TRUE,"E93ADJ";"detail",#N/A,TRUE,"E93ADJ"}</definedName>
    <definedName name="abcde" localSheetId="5" hidden="1">{"summary",#N/A,TRUE,"E93ADJ";"detail",#N/A,TRUE,"E93ADJ"}</definedName>
    <definedName name="abcde" localSheetId="7" hidden="1">{"summary",#N/A,TRUE,"E93ADJ";"detail",#N/A,TRUE,"E93ADJ"}</definedName>
    <definedName name="abcde" hidden="1">{"summary",#N/A,TRUE,"E93ADJ";"detail",#N/A,TRUE,"E93ADJ"}</definedName>
    <definedName name="abcdef" localSheetId="3" hidden="1">{"summary",#N/A,TRUE,"E93ADJ";"detail",#N/A,TRUE,"E93ADJ"}</definedName>
    <definedName name="abcdef" localSheetId="5" hidden="1">{"summary",#N/A,TRUE,"E93ADJ";"detail",#N/A,TRUE,"E93ADJ"}</definedName>
    <definedName name="abcdef" localSheetId="7" hidden="1">{"summary",#N/A,TRUE,"E93ADJ";"detail",#N/A,TRUE,"E93ADJ"}</definedName>
    <definedName name="abcdef" hidden="1">{"summary",#N/A,TRUE,"E93ADJ";"detail",#N/A,TRUE,"E93ADJ"}</definedName>
    <definedName name="adfadfdfadsfdsa" hidden="1">'[3]Chart Data'!$K$30:$K$228</definedName>
    <definedName name="aedf" localSheetId="7" hidden="1">#REF!</definedName>
    <definedName name="aedf" hidden="1">#REF!</definedName>
    <definedName name="aewc12" localSheetId="7" hidden="1">#REF!</definedName>
    <definedName name="aewc12" hidden="1">#REF!</definedName>
    <definedName name="afddafadfs" hidden="1">'[3]Chart Data'!$B$30:$B$222</definedName>
    <definedName name="afddfadfdsfafdas" hidden="1">'[3]Chart Data'!$O$30:$O$226</definedName>
    <definedName name="ajw2n" localSheetId="7" hidden="1">#REF!</definedName>
    <definedName name="ajw2n" hidden="1">#REF!</definedName>
    <definedName name="anscount" hidden="1">1</definedName>
    <definedName name="ap" localSheetId="7" hidden="1">#REF!</definedName>
    <definedName name="ap" hidden="1">#REF!</definedName>
    <definedName name="asd" localSheetId="7" hidden="1">#REF!</definedName>
    <definedName name="asd" hidden="1">#REF!</definedName>
    <definedName name="asdf" hidden="1">#REF!</definedName>
    <definedName name="asdij" hidden="1">#REF!</definedName>
    <definedName name="asf" hidden="1">#REF!</definedName>
    <definedName name="aspd" hidden="1">#REF!</definedName>
    <definedName name="aswac" hidden="1">#REF!</definedName>
    <definedName name="aswc" hidden="1">#REF!</definedName>
    <definedName name="aw3dq" hidden="1">#REF!</definedName>
    <definedName name="awd" hidden="1">#REF!</definedName>
    <definedName name="awef" hidden="1">#REF!</definedName>
    <definedName name="AWS" hidden="1">#REF!</definedName>
    <definedName name="az" hidden="1">#REF!</definedName>
    <definedName name="BB" hidden="1">#REF!</definedName>
    <definedName name="bb_mdm" hidden="1">#REF!</definedName>
    <definedName name="bb_MDMyNTU0NDRBODY1NDVEQz" hidden="1">#REF!</definedName>
    <definedName name="bbbb" hidden="1">#REF!</definedName>
    <definedName name="bcd" localSheetId="3" hidden="1">{#N/A,#N/A,TRUE,"1990";#N/A,#N/A,TRUE,"1991";#N/A,#N/A,TRUE,"1992";#N/A,#N/A,TRUE,"1993"}</definedName>
    <definedName name="bcd" localSheetId="5" hidden="1">{#N/A,#N/A,TRUE,"1990";#N/A,#N/A,TRUE,"1991";#N/A,#N/A,TRUE,"1992";#N/A,#N/A,TRUE,"1993"}</definedName>
    <definedName name="bcd" localSheetId="7" hidden="1">{#N/A,#N/A,TRUE,"1990";#N/A,#N/A,TRUE,"1991";#N/A,#N/A,TRUE,"1992";#N/A,#N/A,TRUE,"1993"}</definedName>
    <definedName name="bcd" hidden="1">{#N/A,#N/A,TRUE,"1990";#N/A,#N/A,TRUE,"1991";#N/A,#N/A,TRUE,"1992";#N/A,#N/A,TRUE,"1993"}</definedName>
    <definedName name="bcde" localSheetId="3" hidden="1">{"summary",#N/A,TRUE,"E93ADJ";"detail",#N/A,TRUE,"E93ADJ"}</definedName>
    <definedName name="bcde" localSheetId="5" hidden="1">{"summary",#N/A,TRUE,"E93ADJ";"detail",#N/A,TRUE,"E93ADJ"}</definedName>
    <definedName name="bcde" localSheetId="7" hidden="1">{"summary",#N/A,TRUE,"E93ADJ";"detail",#N/A,TRUE,"E93ADJ"}</definedName>
    <definedName name="bcde" hidden="1">{"summary",#N/A,TRUE,"E93ADJ";"detail",#N/A,TRUE,"E93ADJ"}</definedName>
    <definedName name="bl" localSheetId="7" hidden="1">#REF!</definedName>
    <definedName name="bl" hidden="1">#REF!</definedName>
    <definedName name="Blank" localSheetId="3" hidden="1">{"ARK_JURIS_FUEL",#N/A,FALSE,"Ark_Fuel&amp;Rev"}</definedName>
    <definedName name="Blank" localSheetId="5" hidden="1">{"ARK_JURIS_FUEL",#N/A,FALSE,"Ark_Fuel&amp;Rev"}</definedName>
    <definedName name="Blank" localSheetId="7" hidden="1">{"ARK_JURIS_FUEL",#N/A,FALSE,"Ark_Fuel&amp;Rev"}</definedName>
    <definedName name="Blank" hidden="1">{"ARK_JURIS_FUEL",#N/A,FALSE,"Ark_Fuel&amp;Rev"}</definedName>
    <definedName name="bnca" localSheetId="7" hidden="1">#REF!</definedName>
    <definedName name="bnca" hidden="1">#REF!</definedName>
    <definedName name="bned" localSheetId="7" hidden="1">#REF!</definedName>
    <definedName name="bned" hidden="1">#REF!</definedName>
    <definedName name="borst" hidden="1">#REF!</definedName>
    <definedName name="Bruce" localSheetId="3" hidden="1">{#N/A,#N/A,FALSE,"SCA";#N/A,#N/A,FALSE,"NCA";#N/A,#N/A,FALSE,"SAZ";#N/A,#N/A,FALSE,"CAZ";#N/A,#N/A,FALSE,"SNV";#N/A,#N/A,FALSE,"NNV";#N/A,#N/A,FALSE,"PP";#N/A,#N/A,FALSE,"SA"}</definedName>
    <definedName name="Bruce" localSheetId="5" hidden="1">{#N/A,#N/A,FALSE,"SCA";#N/A,#N/A,FALSE,"NCA";#N/A,#N/A,FALSE,"SAZ";#N/A,#N/A,FALSE,"CAZ";#N/A,#N/A,FALSE,"SNV";#N/A,#N/A,FALSE,"NNV";#N/A,#N/A,FALSE,"PP";#N/A,#N/A,FALSE,"SA"}</definedName>
    <definedName name="Bruce" localSheetId="7" hidden="1">{#N/A,#N/A,FALSE,"SCA";#N/A,#N/A,FALSE,"NCA";#N/A,#N/A,FALSE,"SAZ";#N/A,#N/A,FALSE,"CAZ";#N/A,#N/A,FALSE,"SNV";#N/A,#N/A,FALSE,"NNV";#N/A,#N/A,FALSE,"PP";#N/A,#N/A,FALSE,"SA"}</definedName>
    <definedName name="Bruce" hidden="1">{#N/A,#N/A,FALSE,"SCA";#N/A,#N/A,FALSE,"NCA";#N/A,#N/A,FALSE,"SAZ";#N/A,#N/A,FALSE,"CAZ";#N/A,#N/A,FALSE,"SNV";#N/A,#N/A,FALSE,"NNV";#N/A,#N/A,FALSE,"PP";#N/A,#N/A,FALSE,"SA"}</definedName>
    <definedName name="Bruce1" localSheetId="3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Bruce1" localSheetId="5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Bruce1" localSheetId="7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Bruce1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ca" localSheetId="7" hidden="1">#REF!</definedName>
    <definedName name="ca" hidden="1">#REF!</definedName>
    <definedName name="cbwe" localSheetId="7" hidden="1">#REF!</definedName>
    <definedName name="cbwe" hidden="1">#REF!</definedName>
    <definedName name="chj" hidden="1">#REF!</definedName>
    <definedName name="Common" localSheetId="3" hidden="1">{#N/A,#N/A,FALSE,"SCA";#N/A,#N/A,FALSE,"NCA";#N/A,#N/A,FALSE,"SAZ";#N/A,#N/A,FALSE,"CAZ";#N/A,#N/A,FALSE,"SNV";#N/A,#N/A,FALSE,"NNV";#N/A,#N/A,FALSE,"PP";#N/A,#N/A,FALSE,"SA"}</definedName>
    <definedName name="Common" localSheetId="5" hidden="1">{#N/A,#N/A,FALSE,"SCA";#N/A,#N/A,FALSE,"NCA";#N/A,#N/A,FALSE,"SAZ";#N/A,#N/A,FALSE,"CAZ";#N/A,#N/A,FALSE,"SNV";#N/A,#N/A,FALSE,"NNV";#N/A,#N/A,FALSE,"PP";#N/A,#N/A,FALSE,"SA"}</definedName>
    <definedName name="Common" localSheetId="7" hidden="1">{#N/A,#N/A,FALSE,"SCA";#N/A,#N/A,FALSE,"NCA";#N/A,#N/A,FALSE,"SAZ";#N/A,#N/A,FALSE,"CAZ";#N/A,#N/A,FALSE,"SNV";#N/A,#N/A,FALSE,"NNV";#N/A,#N/A,FALSE,"PP";#N/A,#N/A,FALSE,"SA"}</definedName>
    <definedName name="Common" hidden="1">{#N/A,#N/A,FALSE,"SCA";#N/A,#N/A,FALSE,"NCA";#N/A,#N/A,FALSE,"SAZ";#N/A,#N/A,FALSE,"CAZ";#N/A,#N/A,FALSE,"SNV";#N/A,#N/A,FALSE,"NNV";#N/A,#N/A,FALSE,"PP";#N/A,#N/A,FALSE,"SA"}</definedName>
    <definedName name="cover" localSheetId="7" hidden="1">#REF!</definedName>
    <definedName name="cover" hidden="1">#REF!</definedName>
    <definedName name="cvdsza" localSheetId="7" hidden="1">#REF!</definedName>
    <definedName name="cvdsza" hidden="1">#REF!</definedName>
    <definedName name="CWIP" localSheetId="3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CWIP" localSheetId="5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CWIP" localSheetId="7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CWIP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CWIP2" localSheetId="3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CWIP2" localSheetId="5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CWIP2" localSheetId="7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CWIP2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d" localSheetId="7" hidden="1">#REF!</definedName>
    <definedName name="d" hidden="1">#REF!</definedName>
    <definedName name="da3a" localSheetId="7" hidden="1">#REF!</definedName>
    <definedName name="da3a" hidden="1">#REF!</definedName>
    <definedName name="dadffadfa" localSheetId="7" hidden="1">'[3]Chart Data'!#REF!</definedName>
    <definedName name="dadffadfa" hidden="1">'[16]Chart Data'!#REF!</definedName>
    <definedName name="db" localSheetId="7" hidden="1">#REF!</definedName>
    <definedName name="db" hidden="1">#REF!</definedName>
    <definedName name="dd" localSheetId="3" hidden="1">{"Print_Detail",#N/A,FALSE,"Redemption_Maturity Extract"}</definedName>
    <definedName name="dd" localSheetId="5" hidden="1">{"Print_Detail",#N/A,FALSE,"Redemption_Maturity Extract"}</definedName>
    <definedName name="dd" localSheetId="7" hidden="1">{"Print_Detail",#N/A,FALSE,"Redemption_Maturity Extract"}</definedName>
    <definedName name="dd" hidden="1">{"Print_Detail",#N/A,FALSE,"Redemption_Maturity Extract"}</definedName>
    <definedName name="ddd" localSheetId="3" hidden="1">{"Full",#N/A,FALSE,"Sec MTN B Summary"}</definedName>
    <definedName name="ddd" localSheetId="5" hidden="1">{"Full",#N/A,FALSE,"Sec MTN B Summary"}</definedName>
    <definedName name="ddd" localSheetId="7" hidden="1">{"Full",#N/A,FALSE,"Sec MTN B Summary"}</definedName>
    <definedName name="ddd" hidden="1">{"Full",#N/A,FALSE,"Sec MTN B Summary"}</definedName>
    <definedName name="dddd" localSheetId="3" hidden="1">{"RedPrem_InitRed View",#N/A,FALSE,"Sec MTN B Summary"}</definedName>
    <definedName name="dddd" localSheetId="5" hidden="1">{"RedPrem_InitRed View",#N/A,FALSE,"Sec MTN B Summary"}</definedName>
    <definedName name="dddd" localSheetId="7" hidden="1">{"RedPrem_InitRed View",#N/A,FALSE,"Sec MTN B Summary"}</definedName>
    <definedName name="dddd" hidden="1">{"RedPrem_InitRed View",#N/A,FALSE,"Sec MTN B Summary"}</definedName>
    <definedName name="dddddd" localSheetId="3" hidden="1">{"Pivot1",#N/A,FALSE,"Redemption_Maturity Extract"}</definedName>
    <definedName name="dddddd" localSheetId="5" hidden="1">{"Pivot1",#N/A,FALSE,"Redemption_Maturity Extract"}</definedName>
    <definedName name="dddddd" localSheetId="7" hidden="1">{"Pivot1",#N/A,FALSE,"Redemption_Maturity Extract"}</definedName>
    <definedName name="dddddd" hidden="1">{"Pivot1",#N/A,FALSE,"Redemption_Maturity Extract"}</definedName>
    <definedName name="dddddddd" localSheetId="3" hidden="1">{"Pivot2",#N/A,FALSE,"Redemption_Maturity Extract"}</definedName>
    <definedName name="dddddddd" localSheetId="5" hidden="1">{"Pivot2",#N/A,FALSE,"Redemption_Maturity Extract"}</definedName>
    <definedName name="dddddddd" localSheetId="7" hidden="1">{"Pivot2",#N/A,FALSE,"Redemption_Maturity Extract"}</definedName>
    <definedName name="dddddddd" hidden="1">{"Pivot2",#N/A,FALSE,"Redemption_Maturity Extract"}</definedName>
    <definedName name="dfghj" localSheetId="7" hidden="1">#REF!</definedName>
    <definedName name="dfghj" hidden="1">#REF!</definedName>
    <definedName name="dfl" hidden="1">#REF!</definedName>
    <definedName name="Discount" hidden="1">'[3]Chart Data'!$O$30:$O$226</definedName>
    <definedName name="discount2" hidden="1">'[3]Chart Data'!$C$30:$C$233</definedName>
    <definedName name="distr" localSheetId="3" hidden="1">{"wp_h4.2",#N/A,FALSE,"WP_H4.2";"wp_h4.3",#N/A,FALSE,"WP_H4.3"}</definedName>
    <definedName name="distr" localSheetId="5" hidden="1">{"wp_h4.2",#N/A,FALSE,"WP_H4.2";"wp_h4.3",#N/A,FALSE,"WP_H4.3"}</definedName>
    <definedName name="distr" localSheetId="7" hidden="1">{"wp_h4.2",#N/A,FALSE,"WP_H4.2";"wp_h4.3",#N/A,FALSE,"WP_H4.3"}</definedName>
    <definedName name="distr" hidden="1">{"wp_h4.2",#N/A,FALSE,"WP_H4.2";"wp_h4.3",#N/A,FALSE,"WP_H4.3"}</definedName>
    <definedName name="dle" localSheetId="7" hidden="1">#REF!</definedName>
    <definedName name="dle" hidden="1">#REF!</definedName>
    <definedName name="dp" localSheetId="7" hidden="1">#REF!</definedName>
    <definedName name="dp" hidden="1">#REF!</definedName>
    <definedName name="dsac" hidden="1">#REF!</definedName>
    <definedName name="dslakfjk" hidden="1">#REF!</definedName>
    <definedName name="dsld" hidden="1">#REF!</definedName>
    <definedName name="dud" localSheetId="3" hidden="1">{#N/A,#N/A,TRUE,"1990";#N/A,#N/A,TRUE,"1991";#N/A,#N/A,TRUE,"1992";#N/A,#N/A,TRUE,"1993"}</definedName>
    <definedName name="dud" localSheetId="5" hidden="1">{#N/A,#N/A,TRUE,"1990";#N/A,#N/A,TRUE,"1991";#N/A,#N/A,TRUE,"1992";#N/A,#N/A,TRUE,"1993"}</definedName>
    <definedName name="dud" localSheetId="7" hidden="1">{#N/A,#N/A,TRUE,"1990";#N/A,#N/A,TRUE,"1991";#N/A,#N/A,TRUE,"1992";#N/A,#N/A,TRUE,"1993"}</definedName>
    <definedName name="dud" hidden="1">{#N/A,#N/A,TRUE,"1990";#N/A,#N/A,TRUE,"1991";#N/A,#N/A,TRUE,"1992";#N/A,#N/A,TRUE,"1993"}</definedName>
    <definedName name="ecao" localSheetId="7" hidden="1">#REF!</definedName>
    <definedName name="ecao" hidden="1">#REF!</definedName>
    <definedName name="ecsaop" localSheetId="7" hidden="1">#REF!</definedName>
    <definedName name="ecsaop" hidden="1">#REF!</definedName>
    <definedName name="EEEE" localSheetId="3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EEEE" localSheetId="5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EEEE" localSheetId="7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EEEE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eq" localSheetId="7" hidden="1">#REF!</definedName>
    <definedName name="eq" hidden="1">#REF!</definedName>
    <definedName name="ert" localSheetId="7" hidden="1">#REF!</definedName>
    <definedName name="ert" hidden="1">#REF!</definedName>
    <definedName name="ertyu" localSheetId="7" hidden="1">#REF!</definedName>
    <definedName name="ertyu" hidden="1">#REF!</definedName>
    <definedName name="ETRorig" localSheetId="3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ETRorig" localSheetId="5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ETRorig" localSheetId="7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ETRorig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EV__ALLOWSTOPEXPAND__" hidden="1">1</definedName>
    <definedName name="EV__EVCOM_OPTIONS__" hidden="1">8</definedName>
    <definedName name="EV__EXPOPTIONS__" hidden="1">1</definedName>
    <definedName name="EV__LASTREFTIME__" hidden="1">39198.5712152778</definedName>
    <definedName name="EV__LOCKEDCVW__BGE_FP" hidden="1">"INCOMESTATEMENT,ACTUAL,ALL_COMPANIES,NO_ORG,TOTALADJ,2002.TOTAL,PERIODIC,"</definedName>
    <definedName name="EV__LOCKEDCVW__CAPITAL" hidden="1">"ACTUAL,3XXXXX,CAPITAL_EXP_TYPES,MAJOR_CATEGORY,FACTORS,TOTAL_PORTFOLIO,2002.TOTAL,PERIODIC,"</definedName>
    <definedName name="EV__LOCKEDCVW__CPA" hidden="1">"O_M,ALL_ACTIVITIES,ACTUAL,ALL_SPENDERS,ALL_EXPTYPES,ALL_PROCESSES,OM_MAJOR_CATEGORY,2005.TOTAL,PERIODIC,"</definedName>
    <definedName name="EV__LOCKEDCVW__SLR" hidden="1">"2005_ORIGBUDGET,ALL_EXPTYPES,IN_UNIT,ALL_COMPANIES,ALL_EMPLOYEES,ALL_SPENDERS,2006.TOTAL,PERIODIC,"</definedName>
    <definedName name="EV__LOCKEDCVW__STAFF_PLANNING" hidden="1">"ALL_STAT_ACCOUNTS,ACTUAL,BGE_CC,ALL_EXP_RESOURCES,ALL_RESOURCES,2002.TOTAL,PERIODIC,"</definedName>
    <definedName name="EV__LOCKSTATUS__" hidden="1">1</definedName>
    <definedName name="EV__MAXEXPCOLS__" hidden="1">100</definedName>
    <definedName name="EV__MAXEXPROWS__" hidden="1">20000</definedName>
    <definedName name="EV__MEMORYCVW__" hidden="1">0</definedName>
    <definedName name="EV__WBEVMODE__" hidden="1">0</definedName>
    <definedName name="EV__WBREFOPTIONS__" hidden="1">134217799</definedName>
    <definedName name="EV__WBVERSION__" hidden="1">0</definedName>
    <definedName name="ewqwe" localSheetId="7" hidden="1">#REF!</definedName>
    <definedName name="ewqwe" hidden="1">#REF!</definedName>
    <definedName name="f" hidden="1">#REF!</definedName>
    <definedName name="fdafafdfdafdfafds" hidden="1">'[3]Chart Data'!$I$30:$I$228</definedName>
    <definedName name="fdv" localSheetId="7" hidden="1">#REF!</definedName>
    <definedName name="fdv" hidden="1">#REF!</definedName>
    <definedName name="fff" localSheetId="7" hidden="1">#REF!</definedName>
    <definedName name="fff" hidden="1">#REF!</definedName>
    <definedName name="ffffff" hidden="1">#REF!</definedName>
    <definedName name="ffkf" hidden="1">#REF!</definedName>
    <definedName name="fkfkf" hidden="1">#REF!</definedName>
    <definedName name="fpfl" hidden="1">#REF!</definedName>
    <definedName name="fvgbn" hidden="1">#REF!</definedName>
    <definedName name="Gas.calc" localSheetId="3" hidden="1">{"ARK_JURIS_FAC",#N/A,FALSE,"Ark_Fuel&amp;Rev"}</definedName>
    <definedName name="Gas.calc" localSheetId="5" hidden="1">{"ARK_JURIS_FAC",#N/A,FALSE,"Ark_Fuel&amp;Rev"}</definedName>
    <definedName name="Gas.calc" localSheetId="7" hidden="1">{"ARK_JURIS_FAC",#N/A,FALSE,"Ark_Fuel&amp;Rev"}</definedName>
    <definedName name="Gas.calc" hidden="1">{"ARK_JURIS_FAC",#N/A,FALSE,"Ark_Fuel&amp;Rev"}</definedName>
    <definedName name="gfhj" localSheetId="7" hidden="1">#REF!</definedName>
    <definedName name="gfhj" hidden="1">#REF!</definedName>
    <definedName name="gggggg" localSheetId="7" hidden="1">#REF!</definedName>
    <definedName name="gggggg" hidden="1">#REF!</definedName>
    <definedName name="ghjk" hidden="1">#REF!</definedName>
    <definedName name="got" hidden="1">#REF!</definedName>
    <definedName name="haha" localSheetId="3" hidden="1">{"OMPA_FAC",#N/A,FALSE,"OMPA FAC"}</definedName>
    <definedName name="haha" localSheetId="5" hidden="1">{"OMPA_FAC",#N/A,FALSE,"OMPA FAC"}</definedName>
    <definedName name="haha" localSheetId="7" hidden="1">{"OMPA_FAC",#N/A,FALSE,"OMPA FAC"}</definedName>
    <definedName name="haha" hidden="1">{"OMPA_FAC",#N/A,FALSE,"OMPA FAC"}</definedName>
    <definedName name="hhhhh" localSheetId="7" hidden="1">#REF!</definedName>
    <definedName name="hhhhh" hidden="1">#REF!</definedName>
    <definedName name="HMMM" localSheetId="3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HMMM" localSheetId="5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HMMM" localSheetId="7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HMMM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HTML_CodePage" hidden="1">1252</definedName>
    <definedName name="HTML_Control" localSheetId="3" hidden="1">{"'Sheet1'!$A$1:$O$40"}</definedName>
    <definedName name="HTML_Control" localSheetId="5" hidden="1">{"'Sheet1'!$A$1:$O$40"}</definedName>
    <definedName name="HTML_Control" localSheetId="7" hidden="1">{"'Sheet1'!$A$1:$O$40"}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fch" hidden="1">#REF!</definedName>
    <definedName name="Inflation" localSheetId="7" hidden="1">[17]Data!$C$30:$C$233</definedName>
    <definedName name="Inflation" hidden="1">[18]Data!$C$30:$C$233</definedName>
    <definedName name="ipowAC" localSheetId="7" hidden="1">#REF!</definedName>
    <definedName name="ipowAC" hidden="1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NTH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localSheetId="7" hidden="1">40164.5046875</definedName>
    <definedName name="IQ_NAMES_REVISION_DATE_" hidden="1">43404.683912037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39623.4334259259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uy" hidden="1">#REF!</definedName>
    <definedName name="iuyt" hidden="1">#REF!</definedName>
    <definedName name="j" hidden="1">#REF!</definedName>
    <definedName name="jdn" hidden="1">#REF!</definedName>
    <definedName name="je" localSheetId="3" hidden="1">{#N/A,#N/A,FALSE,"SCA";#N/A,#N/A,FALSE,"NCA";#N/A,#N/A,FALSE,"SAZ";#N/A,#N/A,FALSE,"CAZ";#N/A,#N/A,FALSE,"SNV";#N/A,#N/A,FALSE,"NNV";#N/A,#N/A,FALSE,"PP";#N/A,#N/A,FALSE,"SA"}</definedName>
    <definedName name="je" localSheetId="5" hidden="1">{#N/A,#N/A,FALSE,"SCA";#N/A,#N/A,FALSE,"NCA";#N/A,#N/A,FALSE,"SAZ";#N/A,#N/A,FALSE,"CAZ";#N/A,#N/A,FALSE,"SNV";#N/A,#N/A,FALSE,"NNV";#N/A,#N/A,FALSE,"PP";#N/A,#N/A,FALSE,"SA"}</definedName>
    <definedName name="je" localSheetId="7" hidden="1">{#N/A,#N/A,FALSE,"SCA";#N/A,#N/A,FALSE,"NCA";#N/A,#N/A,FALSE,"SAZ";#N/A,#N/A,FALSE,"CAZ";#N/A,#N/A,FALSE,"SNV";#N/A,#N/A,FALSE,"NNV";#N/A,#N/A,FALSE,"PP";#N/A,#N/A,FALSE,"SA"}</definedName>
    <definedName name="je" hidden="1">{#N/A,#N/A,FALSE,"SCA";#N/A,#N/A,FALSE,"NCA";#N/A,#N/A,FALSE,"SAZ";#N/A,#N/A,FALSE,"CAZ";#N/A,#N/A,FALSE,"SNV";#N/A,#N/A,FALSE,"NNV";#N/A,#N/A,FALSE,"PP";#N/A,#N/A,FALSE,"SA"}</definedName>
    <definedName name="jhlkqFL" localSheetId="3" hidden="1">{"'Sheet1'!$A$1:$O$40"}</definedName>
    <definedName name="jhlkqFL" localSheetId="5" hidden="1">{"'Sheet1'!$A$1:$O$40"}</definedName>
    <definedName name="jhlkqFL" localSheetId="7" hidden="1">{"'Sheet1'!$A$1:$O$40"}</definedName>
    <definedName name="jhlkqFL" hidden="1">{"'Sheet1'!$A$1:$O$40"}</definedName>
    <definedName name="jkdf" hidden="1">#REF!</definedName>
    <definedName name="jkdsac" hidden="1">#REF!</definedName>
    <definedName name="jkfoo" hidden="1">#REF!</definedName>
    <definedName name="jseqf" hidden="1">#REF!</definedName>
    <definedName name="jz" hidden="1">#REF!</definedName>
    <definedName name="jzs" hidden="1">#REF!</definedName>
    <definedName name="k" hidden="1">#REF!</definedName>
    <definedName name="K2_WBEVMODE" hidden="1">0</definedName>
    <definedName name="kal" hidden="1">#REF!</definedName>
    <definedName name="kaw" hidden="1">#REF!</definedName>
    <definedName name="kdkd" hidden="1">#REF!</definedName>
    <definedName name="kdkjrt" hidden="1">#REF!</definedName>
    <definedName name="kdsfj" hidden="1">#REF!</definedName>
    <definedName name="kfdlsg" hidden="1">#REF!</definedName>
    <definedName name="kfkf" hidden="1">#REF!</definedName>
    <definedName name="kfkfkf" hidden="1">#REF!</definedName>
    <definedName name="kfkfkfkf" hidden="1">#REF!</definedName>
    <definedName name="kfkfkfl" hidden="1">#REF!</definedName>
    <definedName name="kfkfksm" hidden="1">#REF!</definedName>
    <definedName name="kiujh" hidden="1">#REF!</definedName>
    <definedName name="kjfjffnnf" hidden="1">#REF!</definedName>
    <definedName name="kjhg" hidden="1">#REF!</definedName>
    <definedName name="kjhgf" hidden="1">#REF!</definedName>
    <definedName name="kjk" localSheetId="7" hidden="1">'[1]Plant in Ser'!#REF!</definedName>
    <definedName name="kjk" hidden="1">'[2]Plant in Ser'!#REF!</definedName>
    <definedName name="kjzd" localSheetId="7" hidden="1">#REF!</definedName>
    <definedName name="kjzd" hidden="1">#REF!</definedName>
    <definedName name="kkkkk" hidden="1">#REF!</definedName>
    <definedName name="kldk" hidden="1">#REF!</definedName>
    <definedName name="klfeqw" hidden="1">#REF!</definedName>
    <definedName name="kqwh" hidden="1">#REF!</definedName>
    <definedName name="ksadfl" hidden="1">#REF!</definedName>
    <definedName name="kw" hidden="1">#REF!</definedName>
    <definedName name="kz" hidden="1">#REF!</definedName>
    <definedName name="l" hidden="1">#REF!</definedName>
    <definedName name="lfkfjnn" hidden="1">#REF!</definedName>
    <definedName name="limcount" hidden="1">1</definedName>
    <definedName name="ListOffset" hidden="1">1</definedName>
    <definedName name="lkajsdfg" localSheetId="7" hidden="1">#REF!</definedName>
    <definedName name="lkajsdfg" hidden="1">#REF!</definedName>
    <definedName name="lkjh" localSheetId="7" hidden="1">#REF!</definedName>
    <definedName name="lkjh" hidden="1">#REF!</definedName>
    <definedName name="lkohsvd" hidden="1">#REF!</definedName>
    <definedName name="llllllllll" hidden="1">#REF!</definedName>
    <definedName name="loke" hidden="1">#REF!</definedName>
    <definedName name="lpoicea" hidden="1">#REF!</definedName>
    <definedName name="ls" localSheetId="3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ls" localSheetId="5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ls" localSheetId="7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ls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mlaw" localSheetId="7" hidden="1">#REF!</definedName>
    <definedName name="mlaw" hidden="1">#REF!</definedName>
    <definedName name="mnbv" localSheetId="7" hidden="1">#REF!</definedName>
    <definedName name="mnbv" hidden="1">#REF!</definedName>
    <definedName name="mnkp" hidden="1">#REF!</definedName>
    <definedName name="mo" hidden="1">#REF!</definedName>
    <definedName name="mol" hidden="1">#REF!</definedName>
    <definedName name="molp" hidden="1">#REF!</definedName>
    <definedName name="NADA" localSheetId="3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DA" localSheetId="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DA" localSheetId="7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DA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mefield" localSheetId="7" hidden="1">#REF!</definedName>
    <definedName name="namefield" hidden="1">#REF!</definedName>
    <definedName name="naow" localSheetId="7" hidden="1">#REF!</definedName>
    <definedName name="naow" hidden="1">#REF!</definedName>
    <definedName name="nbeo" hidden="1">#REF!</definedName>
    <definedName name="nbw" hidden="1">#REF!</definedName>
    <definedName name="niPO" hidden="1">#REF!</definedName>
    <definedName name="nipxre" hidden="1">#REF!</definedName>
    <definedName name="nixre" hidden="1">#REF!</definedName>
    <definedName name="nk" hidden="1">#REF!</definedName>
    <definedName name="nki" hidden="1">#REF!</definedName>
    <definedName name="nkiw" hidden="1">#REF!</definedName>
    <definedName name="nKLqw" hidden="1">#REF!</definedName>
    <definedName name="nkse" hidden="1">#REF!</definedName>
    <definedName name="nkw" hidden="1">#REF!</definedName>
    <definedName name="NMN" hidden="1">#REF!</definedName>
    <definedName name="nmop" hidden="1">#REF!</definedName>
    <definedName name="nmwqi" hidden="1">#REF!</definedName>
    <definedName name="nnnnnnn" hidden="1">#REF!</definedName>
    <definedName name="no" hidden="1">#REF!</definedName>
    <definedName name="noip" hidden="1">#REF!</definedName>
    <definedName name="noipx" hidden="1">#REF!</definedName>
    <definedName name="NONE" localSheetId="3" hidden="1">{#N/A,#N/A,FALSE,"SCA";#N/A,#N/A,FALSE,"NCA";#N/A,#N/A,FALSE,"SAZ";#N/A,#N/A,FALSE,"CAZ";#N/A,#N/A,FALSE,"SNV";#N/A,#N/A,FALSE,"NNV";#N/A,#N/A,FALSE,"PP";#N/A,#N/A,FALSE,"SA"}</definedName>
    <definedName name="NONE" localSheetId="5" hidden="1">{#N/A,#N/A,FALSE,"SCA";#N/A,#N/A,FALSE,"NCA";#N/A,#N/A,FALSE,"SAZ";#N/A,#N/A,FALSE,"CAZ";#N/A,#N/A,FALSE,"SNV";#N/A,#N/A,FALSE,"NNV";#N/A,#N/A,FALSE,"PP";#N/A,#N/A,FALSE,"SA"}</definedName>
    <definedName name="NONE" localSheetId="7" hidden="1">{#N/A,#N/A,FALSE,"SCA";#N/A,#N/A,FALSE,"NCA";#N/A,#N/A,FALSE,"SAZ";#N/A,#N/A,FALSE,"CAZ";#N/A,#N/A,FALSE,"SNV";#N/A,#N/A,FALSE,"NNV";#N/A,#N/A,FALSE,"PP";#N/A,#N/A,FALSE,"SA"}</definedName>
    <definedName name="NONE" hidden="1">{#N/A,#N/A,FALSE,"SCA";#N/A,#N/A,FALSE,"NCA";#N/A,#N/A,FALSE,"SAZ";#N/A,#N/A,FALSE,"CAZ";#N/A,#N/A,FALSE,"SNV";#N/A,#N/A,FALSE,"NNV";#N/A,#N/A,FALSE,"PP";#N/A,#N/A,FALSE,"SA"}</definedName>
    <definedName name="nop" localSheetId="7" hidden="1">#REF!</definedName>
    <definedName name="nop" hidden="1">#REF!</definedName>
    <definedName name="nope" localSheetId="7" hidden="1">#REF!</definedName>
    <definedName name="nope" hidden="1">#REF!</definedName>
    <definedName name="noper" hidden="1">#REF!</definedName>
    <definedName name="nsz" hidden="1">#REF!</definedName>
    <definedName name="o" hidden="1">#REF!</definedName>
    <definedName name="ocq" hidden="1">#REF!</definedName>
    <definedName name="odezscv" hidden="1">#REF!</definedName>
    <definedName name="ofooooo" hidden="1">#REF!</definedName>
    <definedName name="oia" hidden="1">#REF!</definedName>
    <definedName name="oiacew" hidden="1">#REF!</definedName>
    <definedName name="oicw" hidden="1">#REF!</definedName>
    <definedName name="oieac" hidden="1">#REF!</definedName>
    <definedName name="oiewq" hidden="1">#REF!</definedName>
    <definedName name="oihyecv" hidden="1">#REF!</definedName>
    <definedName name="oips" hidden="1">#REF!</definedName>
    <definedName name="ok" hidden="1">#REF!</definedName>
    <definedName name="okey" hidden="1">#REF!</definedName>
    <definedName name="okeydokey" hidden="1">#REF!</definedName>
    <definedName name="oklpwa" hidden="1">#REF!</definedName>
    <definedName name="olpuwce" hidden="1">#REF!</definedName>
    <definedName name="oluw" hidden="1">#REF!</definedName>
    <definedName name="oooofp" hidden="1">#REF!</definedName>
    <definedName name="opec" hidden="1">#REF!</definedName>
    <definedName name="opewqr" hidden="1">#REF!</definedName>
    <definedName name="opicaew" hidden="1">#REF!</definedName>
    <definedName name="opiecv" hidden="1">#REF!</definedName>
    <definedName name="opiyu" hidden="1">#REF!</definedName>
    <definedName name="oplpp" hidden="1">#REF!</definedName>
    <definedName name="opp" hidden="1">#REF!</definedName>
    <definedName name="opuafw" hidden="1">#REF!</definedName>
    <definedName name="opuc3e" hidden="1">#REF!</definedName>
    <definedName name="opueac" hidden="1">#REF!</definedName>
    <definedName name="opufw" hidden="1">#REF!</definedName>
    <definedName name="opuwa" hidden="1">#REF!</definedName>
    <definedName name="opvs" hidden="1">#REF!</definedName>
    <definedName name="os" hidden="1">#REF!</definedName>
    <definedName name="oupc" hidden="1">#REF!</definedName>
    <definedName name="ovwe" hidden="1">#REF!</definedName>
    <definedName name="Pal_Workbook_GUID" hidden="1">"NX3BLV7C1JAFSCFCWAICH8M3"</definedName>
    <definedName name="peqafd" localSheetId="7" hidden="1">#REF!</definedName>
    <definedName name="peqafd" hidden="1">#REF!</definedName>
    <definedName name="PERO" localSheetId="3" hidden="1">{#N/A,#N/A,FALSE,"SCA";#N/A,#N/A,FALSE,"NCA";#N/A,#N/A,FALSE,"SAZ";#N/A,#N/A,FALSE,"CAZ";#N/A,#N/A,FALSE,"SNV";#N/A,#N/A,FALSE,"NNV";#N/A,#N/A,FALSE,"PP";#N/A,#N/A,FALSE,"SA"}</definedName>
    <definedName name="PERO" localSheetId="5" hidden="1">{#N/A,#N/A,FALSE,"SCA";#N/A,#N/A,FALSE,"NCA";#N/A,#N/A,FALSE,"SAZ";#N/A,#N/A,FALSE,"CAZ";#N/A,#N/A,FALSE,"SNV";#N/A,#N/A,FALSE,"NNV";#N/A,#N/A,FALSE,"PP";#N/A,#N/A,FALSE,"SA"}</definedName>
    <definedName name="PERO" localSheetId="7" hidden="1">{#N/A,#N/A,FALSE,"SCA";#N/A,#N/A,FALSE,"NCA";#N/A,#N/A,FALSE,"SAZ";#N/A,#N/A,FALSE,"CAZ";#N/A,#N/A,FALSE,"SNV";#N/A,#N/A,FALSE,"NNV";#N/A,#N/A,FALSE,"PP";#N/A,#N/A,FALSE,"SA"}</definedName>
    <definedName name="PERO" hidden="1">{#N/A,#N/A,FALSE,"SCA";#N/A,#N/A,FALSE,"NCA";#N/A,#N/A,FALSE,"SAZ";#N/A,#N/A,FALSE,"CAZ";#N/A,#N/A,FALSE,"SNV";#N/A,#N/A,FALSE,"NNV";#N/A,#N/A,FALSE,"PP";#N/A,#N/A,FALSE,"SA"}</definedName>
    <definedName name="pert" localSheetId="7" hidden="1">#REF!</definedName>
    <definedName name="pert" hidden="1">#REF!</definedName>
    <definedName name="plk" localSheetId="7" hidden="1">#REF!</definedName>
    <definedName name="plk" hidden="1">#REF!</definedName>
    <definedName name="plo" hidden="1">#REF!</definedName>
    <definedName name="plvsanj" hidden="1">#REF!</definedName>
    <definedName name="pocq" hidden="1">#REF!</definedName>
    <definedName name="poe" hidden="1">#REF!</definedName>
    <definedName name="poeac" hidden="1">#REF!</definedName>
    <definedName name="poec" hidden="1">#REF!</definedName>
    <definedName name="poeca" hidden="1">#REF!</definedName>
    <definedName name="poert" hidden="1">#REF!</definedName>
    <definedName name="poi" hidden="1">#REF!</definedName>
    <definedName name="poica" hidden="1">#REF!</definedName>
    <definedName name="poiea" hidden="1">#REF!</definedName>
    <definedName name="poiv" hidden="1">#REF!</definedName>
    <definedName name="poiy" hidden="1">#REF!</definedName>
    <definedName name="poiyw" hidden="1">#REF!</definedName>
    <definedName name="pouac" hidden="1">#REF!</definedName>
    <definedName name="pouce" hidden="1">#REF!</definedName>
    <definedName name="povrs" hidden="1">#REF!</definedName>
    <definedName name="pppppppp" hidden="1">#REF!</definedName>
    <definedName name="_xlnm.Print_Area" localSheetId="0">'DPU 3.01 Value Line Data'!$A$1:$Z$16</definedName>
    <definedName name="_xlnm.Print_Area" localSheetId="1">'DPU 3.02 ROE Summary'!$A$1:$I$23</definedName>
    <definedName name="_xlnm.Print_Area" localSheetId="2">'DPU 3.03 WACC'!$A$1:$F$20</definedName>
    <definedName name="_xlnm.Print_Area" localSheetId="3">'DPU 3.04 Constant Growth DCF'!$A$1:$L$29</definedName>
    <definedName name="_xlnm.Print_Area" localSheetId="4">'DPU 3.05 Beta Report'!$A$1:$J$15</definedName>
    <definedName name="_xlnm.Print_Area" localSheetId="5">'DPU 3.06 CAPM'!$A$1:$F$37</definedName>
    <definedName name="_xlnm.Print_Area" localSheetId="6">'DPU 3.07 RP on Bond Yields'!$A$1:$G$28</definedName>
    <definedName name="_xlnm.Print_Area" localSheetId="7">'DPU 3.08 Cost of Debt'!$B$4:$N$31</definedName>
    <definedName name="_xlnm.Print_Area" localSheetId="8">'DPU 3.09 Historical Allowed ROE'!$A$1:$U$226</definedName>
    <definedName name="_xlnm.Print_Area" localSheetId="10">'DPU 3.11 VL Fin Strength'!$A$1:$K$64</definedName>
    <definedName name="_xlnm.Print_Titles" localSheetId="8">'DPU 3.09 Historical Allowed ROE'!$72:$73</definedName>
    <definedName name="_xlnm.Print_Titles" localSheetId="9">'DPU 3.10 Current Allowed ROE'!$9:$9</definedName>
    <definedName name="pslf" localSheetId="7" hidden="1">#REF!</definedName>
    <definedName name="pslf" hidden="1">#REF!</definedName>
    <definedName name="psrfdgl" hidden="1">#REF!</definedName>
    <definedName name="pwe" hidden="1">#REF!</definedName>
    <definedName name="qaw" hidden="1">#REF!</definedName>
    <definedName name="qqa" localSheetId="3" hidden="1">{"ARK_JURIS_FUEL",#N/A,FALSE,"Ark_Fuel&amp;Rev"}</definedName>
    <definedName name="qqa" localSheetId="5" hidden="1">{"ARK_JURIS_FUEL",#N/A,FALSE,"Ark_Fuel&amp;Rev"}</definedName>
    <definedName name="qqa" localSheetId="7" hidden="1">{"ARK_JURIS_FUEL",#N/A,FALSE,"Ark_Fuel&amp;Rev"}</definedName>
    <definedName name="qqa" hidden="1">{"ARK_JURIS_FUEL",#N/A,FALSE,"Ark_Fuel&amp;Rev"}</definedName>
    <definedName name="qwr" localSheetId="7" hidden="1">#REF!</definedName>
    <definedName name="qwr" hidden="1">#REF!</definedName>
    <definedName name="repeat" localSheetId="7" hidden="1">#REF!</definedName>
    <definedName name="repeat" hidden="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IsInput" hidden="1">_xll.RiskCellHasTokens(262144+512+524288)</definedName>
    <definedName name="RiskIsOptimization" hidden="1">FALSE</definedName>
    <definedName name="RiskIsOutput" hidden="1">_xll.RiskCellHasTokens(1024)</definedName>
    <definedName name="RiskIsStatistics" hidden="1">_xll.RiskCellHasTokens(4096+32768+65536)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k" localSheetId="3" hidden="1">{#N/A,#N/A,FALSE,"SCA";#N/A,#N/A,FALSE,"NCA";#N/A,#N/A,FALSE,"SAZ";#N/A,#N/A,FALSE,"CAZ";#N/A,#N/A,FALSE,"SNV";#N/A,#N/A,FALSE,"NNV";#N/A,#N/A,FALSE,"PP";#N/A,#N/A,FALSE,"SA"}</definedName>
    <definedName name="rk" localSheetId="5" hidden="1">{#N/A,#N/A,FALSE,"SCA";#N/A,#N/A,FALSE,"NCA";#N/A,#N/A,FALSE,"SAZ";#N/A,#N/A,FALSE,"CAZ";#N/A,#N/A,FALSE,"SNV";#N/A,#N/A,FALSE,"NNV";#N/A,#N/A,FALSE,"PP";#N/A,#N/A,FALSE,"SA"}</definedName>
    <definedName name="rk" localSheetId="7" hidden="1">{#N/A,#N/A,FALSE,"SCA";#N/A,#N/A,FALSE,"NCA";#N/A,#N/A,FALSE,"SAZ";#N/A,#N/A,FALSE,"CAZ";#N/A,#N/A,FALSE,"SNV";#N/A,#N/A,FALSE,"NNV";#N/A,#N/A,FALSE,"PP";#N/A,#N/A,FALSE,"SA"}</definedName>
    <definedName name="rk" hidden="1">{#N/A,#N/A,FALSE,"SCA";#N/A,#N/A,FALSE,"NCA";#N/A,#N/A,FALSE,"SAZ";#N/A,#N/A,FALSE,"CAZ";#N/A,#N/A,FALSE,"SNV";#N/A,#N/A,FALSE,"NNV";#N/A,#N/A,FALSE,"PP";#N/A,#N/A,FALSE,"SA"}</definedName>
    <definedName name="rtyui" localSheetId="7" hidden="1">#REF!</definedName>
    <definedName name="rtyui" hidden="1">#REF!</definedName>
    <definedName name="rtyuiop" localSheetId="7" hidden="1">#REF!</definedName>
    <definedName name="rtyuiop" hidden="1">#REF!</definedName>
    <definedName name="S" hidden="1">#REF!</definedName>
    <definedName name="sac" hidden="1">#REF!</definedName>
    <definedName name="sadf" hidden="1">#REF!</definedName>
    <definedName name="sadfdfafdsfasf" hidden="1">'[3]Chart Data'!$P$30:$P$229</definedName>
    <definedName name="sadfkj" localSheetId="7" hidden="1">#REF!</definedName>
    <definedName name="sadfkj" hidden="1">#REF!</definedName>
    <definedName name="SAPBEXrevision" hidden="1">41</definedName>
    <definedName name="SAPBEXsysID" hidden="1">"PBW"</definedName>
    <definedName name="SAPBEXwbID" hidden="1">"3TD2FVG7ME7U056LVECBWI4A2"</definedName>
    <definedName name="sd" hidden="1">#REF!</definedName>
    <definedName name="sdf" hidden="1">#REF!</definedName>
    <definedName name="sdfp" hidden="1">#REF!</definedName>
    <definedName name="sdklofj" hidden="1">#REF!</definedName>
    <definedName name="sdld" hidden="1">#REF!</definedName>
    <definedName name="sdljgfj" hidden="1">#REF!</definedName>
    <definedName name="sdop" hidden="1">#REF!</definedName>
    <definedName name="sdsdl" hidden="1">#REF!</definedName>
    <definedName name="sdv" hidden="1">#REF!</definedName>
    <definedName name="sedf" hidden="1">#REF!</definedName>
    <definedName name="sevw" hidden="1">#REF!</definedName>
    <definedName name="sfdv" hidden="1">#REF!</definedName>
    <definedName name="shit" localSheetId="3" hidden="1">{#N/A,#N/A,TRUE,"1990";#N/A,#N/A,TRUE,"1991";#N/A,#N/A,TRUE,"1992";#N/A,#N/A,TRUE,"1993"}</definedName>
    <definedName name="shit" localSheetId="5" hidden="1">{#N/A,#N/A,TRUE,"1990";#N/A,#N/A,TRUE,"1991";#N/A,#N/A,TRUE,"1992";#N/A,#N/A,TRUE,"1993"}</definedName>
    <definedName name="shit" localSheetId="7" hidden="1">{#N/A,#N/A,TRUE,"1990";#N/A,#N/A,TRUE,"1991";#N/A,#N/A,TRUE,"1992";#N/A,#N/A,TRUE,"1993"}</definedName>
    <definedName name="shit" hidden="1">{#N/A,#N/A,TRUE,"1990";#N/A,#N/A,TRUE,"1991";#N/A,#N/A,TRUE,"1992";#N/A,#N/A,TRUE,"1993"}</definedName>
    <definedName name="shit2" localSheetId="3" hidden="1">{"summary",#N/A,TRUE,"E93ADJ";"detail",#N/A,TRUE,"E93ADJ"}</definedName>
    <definedName name="shit2" localSheetId="5" hidden="1">{"summary",#N/A,TRUE,"E93ADJ";"detail",#N/A,TRUE,"E93ADJ"}</definedName>
    <definedName name="shit2" localSheetId="7" hidden="1">{"summary",#N/A,TRUE,"E93ADJ";"detail",#N/A,TRUE,"E93ADJ"}</definedName>
    <definedName name="shit2" hidden="1">{"summary",#N/A,TRUE,"E93ADJ";"detail",#N/A,TRUE,"E93ADJ"}</definedName>
    <definedName name="SI" localSheetId="3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I" localSheetId="5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I" localSheetId="7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I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lkd" localSheetId="7" hidden="1">#REF!</definedName>
    <definedName name="slkd" hidden="1">#REF!</definedName>
    <definedName name="SnI_Workbook">#REF!</definedName>
    <definedName name="SpreadsheetBuilder_1" localSheetId="7" hidden="1">#REF!</definedName>
    <definedName name="SpreadsheetBuilder_1" hidden="1">#REF!</definedName>
    <definedName name="SpreadsheetBuilder_3" hidden="1">#REF!</definedName>
    <definedName name="SpreadsheetBuilder_4" hidden="1">#REF!</definedName>
    <definedName name="srg" localSheetId="3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srg" localSheetId="5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srg" localSheetId="7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srg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ssdo" localSheetId="7" hidden="1">#REF!</definedName>
    <definedName name="ssdo" hidden="1">#REF!</definedName>
    <definedName name="sssset" localSheetId="7" hidden="1">#REF!</definedName>
    <definedName name="sssset" hidden="1">#REF!</definedName>
    <definedName name="STWBD_StatToolsBoxPlot_DefaultDataFormat" hidden="1">" 0"</definedName>
    <definedName name="STWBD_StatToolsBoxPlot_HasDefaultInfo" hidden="1">"TRUE"</definedName>
    <definedName name="STWBD_StatToolsBoxPlot_IncludeKey" hidden="1">"FALSE"</definedName>
    <definedName name="STWBD_StatToolsBoxPlot_VariableList" hidden="1">1</definedName>
    <definedName name="STWBD_StatToolsBoxPlot_VariableList_1" hidden="1">"U_x0001_VG27AE830F_x0001_"</definedName>
    <definedName name="STWBD_StatToolsBoxPlot_VarSelectorDefaultDataSet" hidden="1">"DG2C9ED946"</definedName>
    <definedName name="STWBD_StatToolsHistogram_BinMaximum" hidden="1">" 1.01E+300"</definedName>
    <definedName name="STWBD_StatToolsHistogram_BinMinimum" hidden="1">" 1.01E+300"</definedName>
    <definedName name="STWBD_StatToolsHistogram_DefaultDataFormat" hidden="1">" 0"</definedName>
    <definedName name="STWBD_StatToolsHistogram_HasDefaultInfo" hidden="1">"TRUE"</definedName>
    <definedName name="STWBD_StatToolsHistogram_NumBins" hidden="1">"-32767"</definedName>
    <definedName name="STWBD_StatToolsHistogram_VariableList" hidden="1">1</definedName>
    <definedName name="STWBD_StatToolsHistogram_VariableList_1" hidden="1">"U_x0001_VG27AE830F_x0001_"</definedName>
    <definedName name="STWBD_StatToolsHistogram_VarSelectorDefaultDataSet" hidden="1">"DG2C9ED946"</definedName>
    <definedName name="STWBD_StatToolsHistogram_XAxisStyle" hidden="1">" 0"</definedName>
    <definedName name="STWBD_StatToolsHistogram_YAxisStyle" hidden="1">" 0"</definedName>
    <definedName name="STWBD_StatToolsOneVarSummary_Count" hidden="1">"TRUE"</definedName>
    <definedName name="STWBD_StatToolsOneVarSummary_DefaultDataFormat" hidden="1">" 0"</definedName>
    <definedName name="STWBD_StatToolsOneVarSummary_FirstQuartile" hidden="1">"TRUE"</definedName>
    <definedName name="STWBD_StatToolsOneVarSummary_HasDefaultInfo" hidden="1">"TRUE"</definedName>
    <definedName name="STWBD_StatToolsOneVarSummary_InterQuartileRange" hidden="1">"TRUE"</definedName>
    <definedName name="STWBD_StatToolsOneVarSummary_Kurtosis" hidden="1">"TRUE"</definedName>
    <definedName name="STWBD_StatToolsOneVarSummary_Maximum" hidden="1">"TRUE"</definedName>
    <definedName name="STWBD_StatToolsOneVarSummary_Mean" hidden="1">"TRUE"</definedName>
    <definedName name="STWBD_StatToolsOneVarSummary_MeanAbsDeviation" hidden="1">"TRUE"</definedName>
    <definedName name="STWBD_StatToolsOneVarSummary_Median" hidden="1">"TRUE"</definedName>
    <definedName name="STWBD_StatToolsOneVarSummary_Minimum" hidden="1">"TRUE"</definedName>
    <definedName name="STWBD_StatToolsOneVarSummary_OtherPercentiles" hidden="1">"TRUE"</definedName>
    <definedName name="STWBD_StatToolsOneVarSummary_PercentileList" hidden="1">" .01, .025, .05, .1, .2, .8, .9, .95, .975, .99"</definedName>
    <definedName name="STWBD_StatToolsOneVarSummary_Range" hidden="1">"TRUE"</definedName>
    <definedName name="STWBD_StatToolsOneVarSummary_Skewness" hidden="1">"TRUE"</definedName>
    <definedName name="STWBD_StatToolsOneVarSummary_StandardDeviation" hidden="1">"TRUE"</definedName>
    <definedName name="STWBD_StatToolsOneVarSummary_Sum" hidden="1">"TRUE"</definedName>
    <definedName name="STWBD_StatToolsOneVarSummary_ThirdQuartile" hidden="1">"TRUE"</definedName>
    <definedName name="STWBD_StatToolsOneVarSummary_VariableList" hidden="1">1</definedName>
    <definedName name="STWBD_StatToolsOneVarSummary_VariableList_1" hidden="1">"U_x0001_VG27AE830F_x0001_"</definedName>
    <definedName name="STWBD_StatToolsOneVarSummary_Variance" hidden="1">"TRUE"</definedName>
    <definedName name="STWBD_StatToolsOneVarSummary_VarSelectorDefaultDataSet" hidden="1">"DG2C9ED946"</definedName>
    <definedName name="sv" hidden="1">#REF!</definedName>
    <definedName name="svfdv" hidden="1">#REF!</definedName>
    <definedName name="swae" hidden="1">#REF!</definedName>
    <definedName name="TEFRA" localSheetId="3" hidden="1">{"summary",#N/A,TRUE,"E93ADJ";"detail",#N/A,TRUE,"E93ADJ"}</definedName>
    <definedName name="TEFRA" localSheetId="5" hidden="1">{"summary",#N/A,TRUE,"E93ADJ";"detail",#N/A,TRUE,"E93ADJ"}</definedName>
    <definedName name="TEFRA" localSheetId="7" hidden="1">{"summary",#N/A,TRUE,"E93ADJ";"detail",#N/A,TRUE,"E93ADJ"}</definedName>
    <definedName name="TEFRA" hidden="1">{"summary",#N/A,TRUE,"E93ADJ";"detail",#N/A,TRUE,"E93ADJ"}</definedName>
    <definedName name="Temp" localSheetId="3" hidden="1">{"ARK_JURIS_FUEL",#N/A,FALSE,"Ark_Fuel&amp;Rev"}</definedName>
    <definedName name="Temp" localSheetId="5" hidden="1">{"ARK_JURIS_FUEL",#N/A,FALSE,"Ark_Fuel&amp;Rev"}</definedName>
    <definedName name="Temp" localSheetId="7" hidden="1">{"ARK_JURIS_FUEL",#N/A,FALSE,"Ark_Fuel&amp;Rev"}</definedName>
    <definedName name="Temp" hidden="1">{"ARK_JURIS_FUEL",#N/A,FALSE,"Ark_Fuel&amp;Rev"}</definedName>
    <definedName name="test" localSheetId="7" hidden="1">[19]TOPrs!#REF!</definedName>
    <definedName name="test" hidden="1">[20]TOPrs!#REF!</definedName>
    <definedName name="test1" localSheetId="3" hidden="1">{#N/A,#N/A,TRUE,"Bill Comp - 60";#N/A,#N/A,TRUE,"Bill Comp - 70";#N/A,#N/A,TRUE,"Bill Comp - 71";#N/A,#N/A,TRUE,"Bill Comp- 85"}</definedName>
    <definedName name="test1" localSheetId="5" hidden="1">{#N/A,#N/A,TRUE,"Bill Comp - 60";#N/A,#N/A,TRUE,"Bill Comp - 70";#N/A,#N/A,TRUE,"Bill Comp - 71";#N/A,#N/A,TRUE,"Bill Comp- 85"}</definedName>
    <definedName name="test1" localSheetId="7" hidden="1">{#N/A,#N/A,TRUE,"Bill Comp - 60";#N/A,#N/A,TRUE,"Bill Comp - 70";#N/A,#N/A,TRUE,"Bill Comp - 71";#N/A,#N/A,TRUE,"Bill Comp- 85"}</definedName>
    <definedName name="test1" hidden="1">{#N/A,#N/A,TRUE,"Bill Comp - 60";#N/A,#N/A,TRUE,"Bill Comp - 70";#N/A,#N/A,TRUE,"Bill Comp - 71";#N/A,#N/A,TRUE,"Bill Comp- 85"}</definedName>
    <definedName name="TP_Footer_Path" hidden="1">"S:\75886\03WELF\WS\2004 contributions\"</definedName>
    <definedName name="TP_Footer_User" hidden="1">"northc"</definedName>
    <definedName name="TP_Footer_Version" hidden="1">"v3.00"</definedName>
    <definedName name="tran" localSheetId="3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tran" localSheetId="5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tran" localSheetId="7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tran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tttt" hidden="1">#REF!</definedName>
    <definedName name="Turnerabc" localSheetId="3" hidden="1">{#N/A,#N/A,TRUE,"1990";#N/A,#N/A,TRUE,"1991";#N/A,#N/A,TRUE,"1992";#N/A,#N/A,TRUE,"1993"}</definedName>
    <definedName name="Turnerabc" localSheetId="5" hidden="1">{#N/A,#N/A,TRUE,"1990";#N/A,#N/A,TRUE,"1991";#N/A,#N/A,TRUE,"1992";#N/A,#N/A,TRUE,"1993"}</definedName>
    <definedName name="Turnerabc" localSheetId="7" hidden="1">{#N/A,#N/A,TRUE,"1990";#N/A,#N/A,TRUE,"1991";#N/A,#N/A,TRUE,"1992";#N/A,#N/A,TRUE,"1993"}</definedName>
    <definedName name="Turnerabc" hidden="1">{#N/A,#N/A,TRUE,"1990";#N/A,#N/A,TRUE,"1991";#N/A,#N/A,TRUE,"1992";#N/A,#N/A,TRUE,"1993"}</definedName>
    <definedName name="Turnerabcd" localSheetId="3" hidden="1">{#N/A,#N/A,TRUE,"1990";#N/A,#N/A,TRUE,"1991";#N/A,#N/A,TRUE,"1992";#N/A,#N/A,TRUE,"1993"}</definedName>
    <definedName name="Turnerabcd" localSheetId="5" hidden="1">{#N/A,#N/A,TRUE,"1990";#N/A,#N/A,TRUE,"1991";#N/A,#N/A,TRUE,"1992";#N/A,#N/A,TRUE,"1993"}</definedName>
    <definedName name="Turnerabcd" localSheetId="7" hidden="1">{#N/A,#N/A,TRUE,"1990";#N/A,#N/A,TRUE,"1991";#N/A,#N/A,TRUE,"1992";#N/A,#N/A,TRUE,"1993"}</definedName>
    <definedName name="Turnerabcd" hidden="1">{#N/A,#N/A,TRUE,"1990";#N/A,#N/A,TRUE,"1991";#N/A,#N/A,TRUE,"1992";#N/A,#N/A,TRUE,"1993"}</definedName>
    <definedName name="Turnerabcde" localSheetId="3" hidden="1">{"summary",#N/A,TRUE,"E93ADJ";"detail",#N/A,TRUE,"E93ADJ"}</definedName>
    <definedName name="Turnerabcde" localSheetId="5" hidden="1">{"summary",#N/A,TRUE,"E93ADJ";"detail",#N/A,TRUE,"E93ADJ"}</definedName>
    <definedName name="Turnerabcde" localSheetId="7" hidden="1">{"summary",#N/A,TRUE,"E93ADJ";"detail",#N/A,TRUE,"E93ADJ"}</definedName>
    <definedName name="Turnerabcde" hidden="1">{"summary",#N/A,TRUE,"E93ADJ";"detail",#N/A,TRUE,"E93ADJ"}</definedName>
    <definedName name="Turnerabcdef" localSheetId="3" hidden="1">{"summary",#N/A,TRUE,"E93ADJ";"detail",#N/A,TRUE,"E93ADJ"}</definedName>
    <definedName name="Turnerabcdef" localSheetId="5" hidden="1">{"summary",#N/A,TRUE,"E93ADJ";"detail",#N/A,TRUE,"E93ADJ"}</definedName>
    <definedName name="Turnerabcdef" localSheetId="7" hidden="1">{"summary",#N/A,TRUE,"E93ADJ";"detail",#N/A,TRUE,"E93ADJ"}</definedName>
    <definedName name="Turnerabcdef" hidden="1">{"summary",#N/A,TRUE,"E93ADJ";"detail",#N/A,TRUE,"E93ADJ"}</definedName>
    <definedName name="Turnerbcd" localSheetId="3" hidden="1">{#N/A,#N/A,TRUE,"1990";#N/A,#N/A,TRUE,"1991";#N/A,#N/A,TRUE,"1992";#N/A,#N/A,TRUE,"1993"}</definedName>
    <definedName name="Turnerbcd" localSheetId="5" hidden="1">{#N/A,#N/A,TRUE,"1990";#N/A,#N/A,TRUE,"1991";#N/A,#N/A,TRUE,"1992";#N/A,#N/A,TRUE,"1993"}</definedName>
    <definedName name="Turnerbcd" localSheetId="7" hidden="1">{#N/A,#N/A,TRUE,"1990";#N/A,#N/A,TRUE,"1991";#N/A,#N/A,TRUE,"1992";#N/A,#N/A,TRUE,"1993"}</definedName>
    <definedName name="Turnerbcd" hidden="1">{#N/A,#N/A,TRUE,"1990";#N/A,#N/A,TRUE,"1991";#N/A,#N/A,TRUE,"1992";#N/A,#N/A,TRUE,"1993"}</definedName>
    <definedName name="Turnerbcde" localSheetId="3" hidden="1">{"summary",#N/A,TRUE,"E93ADJ";"detail",#N/A,TRUE,"E93ADJ"}</definedName>
    <definedName name="Turnerbcde" localSheetId="5" hidden="1">{"summary",#N/A,TRUE,"E93ADJ";"detail",#N/A,TRUE,"E93ADJ"}</definedName>
    <definedName name="Turnerbcde" localSheetId="7" hidden="1">{"summary",#N/A,TRUE,"E93ADJ";"detail",#N/A,TRUE,"E93ADJ"}</definedName>
    <definedName name="Turnerbcde" hidden="1">{"summary",#N/A,TRUE,"E93ADJ";"detail",#N/A,TRUE,"E93ADJ"}</definedName>
    <definedName name="Turnerdud" localSheetId="3" hidden="1">{#N/A,#N/A,TRUE,"1990";#N/A,#N/A,TRUE,"1991";#N/A,#N/A,TRUE,"1992";#N/A,#N/A,TRUE,"1993"}</definedName>
    <definedName name="Turnerdud" localSheetId="5" hidden="1">{#N/A,#N/A,TRUE,"1990";#N/A,#N/A,TRUE,"1991";#N/A,#N/A,TRUE,"1992";#N/A,#N/A,TRUE,"1993"}</definedName>
    <definedName name="Turnerdud" localSheetId="7" hidden="1">{#N/A,#N/A,TRUE,"1990";#N/A,#N/A,TRUE,"1991";#N/A,#N/A,TRUE,"1992";#N/A,#N/A,TRUE,"1993"}</definedName>
    <definedName name="Turnerdud" hidden="1">{#N/A,#N/A,TRUE,"1990";#N/A,#N/A,TRUE,"1991";#N/A,#N/A,TRUE,"1992";#N/A,#N/A,TRUE,"1993"}</definedName>
    <definedName name="Turnershit" localSheetId="3" hidden="1">{#N/A,#N/A,TRUE,"1990";#N/A,#N/A,TRUE,"1991";#N/A,#N/A,TRUE,"1992";#N/A,#N/A,TRUE,"1993"}</definedName>
    <definedName name="Turnershit" localSheetId="5" hidden="1">{#N/A,#N/A,TRUE,"1990";#N/A,#N/A,TRUE,"1991";#N/A,#N/A,TRUE,"1992";#N/A,#N/A,TRUE,"1993"}</definedName>
    <definedName name="Turnershit" localSheetId="7" hidden="1">{#N/A,#N/A,TRUE,"1990";#N/A,#N/A,TRUE,"1991";#N/A,#N/A,TRUE,"1992";#N/A,#N/A,TRUE,"1993"}</definedName>
    <definedName name="Turnershit" hidden="1">{#N/A,#N/A,TRUE,"1990";#N/A,#N/A,TRUE,"1991";#N/A,#N/A,TRUE,"1992";#N/A,#N/A,TRUE,"1993"}</definedName>
    <definedName name="Turnershit2" localSheetId="3" hidden="1">{"summary",#N/A,TRUE,"E93ADJ";"detail",#N/A,TRUE,"E93ADJ"}</definedName>
    <definedName name="Turnershit2" localSheetId="5" hidden="1">{"summary",#N/A,TRUE,"E93ADJ";"detail",#N/A,TRUE,"E93ADJ"}</definedName>
    <definedName name="Turnershit2" localSheetId="7" hidden="1">{"summary",#N/A,TRUE,"E93ADJ";"detail",#N/A,TRUE,"E93ADJ"}</definedName>
    <definedName name="Turnershit2" hidden="1">{"summary",#N/A,TRUE,"E93ADJ";"detail",#N/A,TRUE,"E93ADJ"}</definedName>
    <definedName name="TurnerTEFRA" localSheetId="3" hidden="1">{"summary",#N/A,TRUE,"E93ADJ";"detail",#N/A,TRUE,"E93ADJ"}</definedName>
    <definedName name="TurnerTEFRA" localSheetId="5" hidden="1">{"summary",#N/A,TRUE,"E93ADJ";"detail",#N/A,TRUE,"E93ADJ"}</definedName>
    <definedName name="TurnerTEFRA" localSheetId="7" hidden="1">{"summary",#N/A,TRUE,"E93ADJ";"detail",#N/A,TRUE,"E93ADJ"}</definedName>
    <definedName name="TurnerTEFRA" hidden="1">{"summary",#N/A,TRUE,"E93ADJ";"detail",#N/A,TRUE,"E93ADJ"}</definedName>
    <definedName name="Turnerwrn.ALL" localSheetId="3" hidden="1">{#N/A,#N/A,TRUE,"1990";#N/A,#N/A,TRUE,"1991";#N/A,#N/A,TRUE,"1992";#N/A,#N/A,TRUE,"1993"}</definedName>
    <definedName name="Turnerwrn.ALL" localSheetId="5" hidden="1">{#N/A,#N/A,TRUE,"1990";#N/A,#N/A,TRUE,"1991";#N/A,#N/A,TRUE,"1992";#N/A,#N/A,TRUE,"1993"}</definedName>
    <definedName name="Turnerwrn.ALL" localSheetId="7" hidden="1">{#N/A,#N/A,TRUE,"1990";#N/A,#N/A,TRUE,"1991";#N/A,#N/A,TRUE,"1992";#N/A,#N/A,TRUE,"1993"}</definedName>
    <definedName name="Turnerwrn.ALL" hidden="1">{#N/A,#N/A,TRUE,"1990";#N/A,#N/A,TRUE,"1991";#N/A,#N/A,TRUE,"1992";#N/A,#N/A,TRUE,"1993"}</definedName>
    <definedName name="Turnerwrn.PRINT_ALL" localSheetId="3" hidden="1">{"summary",#N/A,TRUE,"E93ADJ";"detail",#N/A,TRUE,"E93ADJ"}</definedName>
    <definedName name="Turnerwrn.PRINT_ALL" localSheetId="5" hidden="1">{"summary",#N/A,TRUE,"E93ADJ";"detail",#N/A,TRUE,"E93ADJ"}</definedName>
    <definedName name="Turnerwrn.PRINT_ALL" localSheetId="7" hidden="1">{"summary",#N/A,TRUE,"E93ADJ";"detail",#N/A,TRUE,"E93ADJ"}</definedName>
    <definedName name="Turnerwrn.PRINT_ALL" hidden="1">{"summary",#N/A,TRUE,"E93ADJ";"detail",#N/A,TRUE,"E93ADJ"}</definedName>
    <definedName name="tw" localSheetId="7" hidden="1">#REF!</definedName>
    <definedName name="tw" hidden="1">#REF!</definedName>
    <definedName name="wepfo" hidden="1">#REF!</definedName>
    <definedName name="willdo" hidden="1">#REF!</definedName>
    <definedName name="wrn.AFUDC." localSheetId="3" hidden="1">{#N/A,#N/A,FALSE,"COMPAPER";#N/A,#N/A,FALSE,"AFUDC";#N/A,#N/A,FALSE,"JE"}</definedName>
    <definedName name="wrn.AFUDC." localSheetId="5" hidden="1">{#N/A,#N/A,FALSE,"COMPAPER";#N/A,#N/A,FALSE,"AFUDC";#N/A,#N/A,FALSE,"JE"}</definedName>
    <definedName name="wrn.AFUDC." localSheetId="7" hidden="1">{#N/A,#N/A,FALSE,"COMPAPER";#N/A,#N/A,FALSE,"AFUDC";#N/A,#N/A,FALSE,"JE"}</definedName>
    <definedName name="wrn.AFUDC." hidden="1">{#N/A,#N/A,FALSE,"COMPAPER";#N/A,#N/A,FALSE,"AFUDC";#N/A,#N/A,FALSE,"JE"}</definedName>
    <definedName name="wrn.agexpense." localSheetId="3" hidden="1">{"pb",#N/A,FALSE,"Sheet3";"pd",#N/A,FALSE,"Sheet3";"pe",#N/A,FALSE,"Sheet3"}</definedName>
    <definedName name="wrn.agexpense." localSheetId="5" hidden="1">{"pb",#N/A,FALSE,"Sheet3";"pd",#N/A,FALSE,"Sheet3";"pe",#N/A,FALSE,"Sheet3"}</definedName>
    <definedName name="wrn.agexpense." localSheetId="7" hidden="1">{"pb",#N/A,FALSE,"Sheet3";"pd",#N/A,FALSE,"Sheet3";"pe",#N/A,FALSE,"Sheet3"}</definedName>
    <definedName name="wrn.agexpense." hidden="1">{"pb",#N/A,FALSE,"Sheet3";"pd",#N/A,FALSE,"Sheet3";"pe",#N/A,FALSE,"Sheet3"}</definedName>
    <definedName name="wrn.ALL." localSheetId="3" hidden="1">{#N/A,#N/A,TRUE,"1990";#N/A,#N/A,TRUE,"1991";#N/A,#N/A,TRUE,"1992";#N/A,#N/A,TRUE,"1993"}</definedName>
    <definedName name="wrn.ALL." localSheetId="5" hidden="1">{#N/A,#N/A,TRUE,"1990";#N/A,#N/A,TRUE,"1991";#N/A,#N/A,TRUE,"1992";#N/A,#N/A,TRUE,"1993"}</definedName>
    <definedName name="wrn.ALL." localSheetId="7" hidden="1">{#N/A,#N/A,TRUE,"1990";#N/A,#N/A,TRUE,"1991";#N/A,#N/A,TRUE,"1992";#N/A,#N/A,TRUE,"1993"}</definedName>
    <definedName name="wrn.ALL." hidden="1">{#N/A,#N/A,TRUE,"1990";#N/A,#N/A,TRUE,"1991";#N/A,#N/A,TRUE,"1992";#N/A,#N/A,TRUE,"1993"}</definedName>
    <definedName name="wrn.All._.Sheets." localSheetId="3" hidden="1">{"IncSt",#N/A,FALSE,"IS";"BalSht",#N/A,FALSE,"BS";"IntCash",#N/A,FALSE,"Int. Cash";"Stats",#N/A,FALSE,"Stats"}</definedName>
    <definedName name="wrn.All._.Sheets." localSheetId="5" hidden="1">{"IncSt",#N/A,FALSE,"IS";"BalSht",#N/A,FALSE,"BS";"IntCash",#N/A,FALSE,"Int. Cash";"Stats",#N/A,FALSE,"Stats"}</definedName>
    <definedName name="wrn.All._.Sheets." localSheetId="7" hidden="1">{"IncSt",#N/A,FALSE,"IS";"BalSht",#N/A,FALSE,"BS";"IntCash",#N/A,FALSE,"Int. Cash";"Stats",#N/A,FALSE,"Stats"}</definedName>
    <definedName name="wrn.All._.Sheets." hidden="1">{"IncSt",#N/A,FALSE,"IS";"BalSht",#N/A,FALSE,"BS";"IntCash",#N/A,FALSE,"Int. Cash";"Stats",#N/A,FALSE,"Stats"}</definedName>
    <definedName name="wrn.AllRjs." localSheetId="3" hidden="1">{#N/A,#N/A,FALSE,"SCA";#N/A,#N/A,FALSE,"NCA";#N/A,#N/A,FALSE,"SAZ";#N/A,#N/A,FALSE,"CAZ";#N/A,#N/A,FALSE,"SNV";#N/A,#N/A,FALSE,"NNV";#N/A,#N/A,FALSE,"PP";#N/A,#N/A,FALSE,"SA"}</definedName>
    <definedName name="wrn.AllRjs." localSheetId="5" hidden="1">{#N/A,#N/A,FALSE,"SCA";#N/A,#N/A,FALSE,"NCA";#N/A,#N/A,FALSE,"SAZ";#N/A,#N/A,FALSE,"CAZ";#N/A,#N/A,FALSE,"SNV";#N/A,#N/A,FALSE,"NNV";#N/A,#N/A,FALSE,"PP";#N/A,#N/A,FALSE,"SA"}</definedName>
    <definedName name="wrn.AllRjs." localSheetId="7" hidden="1">{#N/A,#N/A,FALSE,"SCA";#N/A,#N/A,FALSE,"NCA";#N/A,#N/A,FALSE,"SAZ";#N/A,#N/A,FALSE,"CAZ";#N/A,#N/A,FALSE,"SNV";#N/A,#N/A,FALSE,"NNV";#N/A,#N/A,FALSE,"PP";#N/A,#N/A,FALSE,"SA"}</definedName>
    <definedName name="wrn.AllRjs." hidden="1">{#N/A,#N/A,FALSE,"SCA";#N/A,#N/A,FALSE,"NCA";#N/A,#N/A,FALSE,"SAZ";#N/A,#N/A,FALSE,"CAZ";#N/A,#N/A,FALSE,"SNV";#N/A,#N/A,FALSE,"NNV";#N/A,#N/A,FALSE,"PP";#N/A,#N/A,FALSE,"SA"}</definedName>
    <definedName name="wrn.alrjs." localSheetId="3" hidden="1">{#N/A,#N/A,FALSE,"SCA";#N/A,#N/A,FALSE,"NCA";#N/A,#N/A,FALSE,"SAZ";#N/A,#N/A,FALSE,"CAZ";#N/A,#N/A,FALSE,"SNV";#N/A,#N/A,FALSE,"NNV";#N/A,#N/A,FALSE,"PP";#N/A,#N/A,FALSE,"SA"}</definedName>
    <definedName name="wrn.alrjs." localSheetId="5" hidden="1">{#N/A,#N/A,FALSE,"SCA";#N/A,#N/A,FALSE,"NCA";#N/A,#N/A,FALSE,"SAZ";#N/A,#N/A,FALSE,"CAZ";#N/A,#N/A,FALSE,"SNV";#N/A,#N/A,FALSE,"NNV";#N/A,#N/A,FALSE,"PP";#N/A,#N/A,FALSE,"SA"}</definedName>
    <definedName name="wrn.alrjs." localSheetId="7" hidden="1">{#N/A,#N/A,FALSE,"SCA";#N/A,#N/A,FALSE,"NCA";#N/A,#N/A,FALSE,"SAZ";#N/A,#N/A,FALSE,"CAZ";#N/A,#N/A,FALSE,"SNV";#N/A,#N/A,FALSE,"NNV";#N/A,#N/A,FALSE,"PP";#N/A,#N/A,FALSE,"SA"}</definedName>
    <definedName name="wrn.alrjs." hidden="1">{#N/A,#N/A,FALSE,"SCA";#N/A,#N/A,FALSE,"NCA";#N/A,#N/A,FALSE,"SAZ";#N/A,#N/A,FALSE,"CAZ";#N/A,#N/A,FALSE,"SNV";#N/A,#N/A,FALSE,"NNV";#N/A,#N/A,FALSE,"PP";#N/A,#N/A,FALSE,"SA"}</definedName>
    <definedName name="wrn.ARK._.JURIS._.FAC._.CALC." localSheetId="3" hidden="1">{"ARK_JURIS_FAC",#N/A,FALSE,"Ark_Fuel&amp;Rev"}</definedName>
    <definedName name="wrn.ARK._.JURIS._.FAC._.CALC." localSheetId="5" hidden="1">{"ARK_JURIS_FAC",#N/A,FALSE,"Ark_Fuel&amp;Rev"}</definedName>
    <definedName name="wrn.ARK._.JURIS._.FAC._.CALC." localSheetId="7" hidden="1">{"ARK_JURIS_FAC",#N/A,FALSE,"Ark_Fuel&amp;Rev"}</definedName>
    <definedName name="wrn.ARK._.JURIS._.FAC._.CALC." hidden="1">{"ARK_JURIS_FAC",#N/A,FALSE,"Ark_Fuel&amp;Rev"}</definedName>
    <definedName name="wrn.ARK._.JURIS._.FUEL._.COST." localSheetId="3" hidden="1">{"ARK_JURIS_FUEL",#N/A,FALSE,"Ark_Fuel&amp;Rev"}</definedName>
    <definedName name="wrn.ARK._.JURIS._.FUEL._.COST." localSheetId="5" hidden="1">{"ARK_JURIS_FUEL",#N/A,FALSE,"Ark_Fuel&amp;Rev"}</definedName>
    <definedName name="wrn.ARK._.JURIS._.FUEL._.COST." localSheetId="7" hidden="1">{"ARK_JURIS_FUEL",#N/A,FALSE,"Ark_Fuel&amp;Rev"}</definedName>
    <definedName name="wrn.ARK._.JURIS._.FUEL._.COST." hidden="1">{"ARK_JURIS_FUEL",#N/A,FALSE,"Ark_Fuel&amp;Rev"}</definedName>
    <definedName name="wrn.ATOKA._.FAC._.CALC." localSheetId="3" hidden="1">{"ATOKA_FAC",#N/A,FALSE,"Atoka"}</definedName>
    <definedName name="wrn.ATOKA._.FAC._.CALC." localSheetId="5" hidden="1">{"ATOKA_FAC",#N/A,FALSE,"Atoka"}</definedName>
    <definedName name="wrn.ATOKA._.FAC._.CALC." localSheetId="7" hidden="1">{"ATOKA_FAC",#N/A,FALSE,"Atoka"}</definedName>
    <definedName name="wrn.ATOKA._.FAC._.CALC." hidden="1">{"ATOKA_FAC",#N/A,FALSE,"Atoka"}</definedName>
    <definedName name="wrn.Benefits." localSheetId="3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5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7" hidden="1">{"Benefits Summary",#N/A,FALSE,"Benefits Info without WC Amount";"Medical and Dental Costs",#N/A,FALSE,"Benefits Info without WC Amount";"Workers' Compensation",#N/A,FALSE,"Benefits Info without WC Amount"}</definedName>
    <definedName name="wrn.Benefits." hidden="1">{"Benefits Summary",#N/A,FALSE,"Benefits Info without WC Amount";"Medical and Dental Costs",#N/A,FALSE,"Benefits Info without WC Amount";"Workers' Compensation",#N/A,FALSE,"Benefits Info without WC Amount"}</definedName>
    <definedName name="wrn.Bill._.Comparisons." localSheetId="3" hidden="1">{#N/A,#N/A,TRUE,"Bill Comp - 60";#N/A,#N/A,TRUE,"Bill Comp - 70";#N/A,#N/A,TRUE,"Bill Comp - 71";#N/A,#N/A,TRUE,"Bill Comp- 85"}</definedName>
    <definedName name="wrn.Bill._.Comparisons." localSheetId="5" hidden="1">{#N/A,#N/A,TRUE,"Bill Comp - 60";#N/A,#N/A,TRUE,"Bill Comp - 70";#N/A,#N/A,TRUE,"Bill Comp - 71";#N/A,#N/A,TRUE,"Bill Comp- 85"}</definedName>
    <definedName name="wrn.Bill._.Comparisons." localSheetId="7" hidden="1">{#N/A,#N/A,TRUE,"Bill Comp - 60";#N/A,#N/A,TRUE,"Bill Comp - 70";#N/A,#N/A,TRUE,"Bill Comp - 71";#N/A,#N/A,TRUE,"Bill Comp- 85"}</definedName>
    <definedName name="wrn.Bill._.Comparisons." hidden="1">{#N/A,#N/A,TRUE,"Bill Comp - 60";#N/A,#N/A,TRUE,"Bill Comp - 70";#N/A,#N/A,TRUE,"Bill Comp - 71";#N/A,#N/A,TRUE,"Bill Comp- 85"}</definedName>
    <definedName name="wrn.Budget._.Exhibits." localSheetId="3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rn.Budget._.Exhibits." localSheetId="5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rn.Budget._.Exhibits." localSheetId="7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rn.Budget._.Exhibits.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rn.CLP._.SEG._.INPUTS." localSheetId="3" hidden="1">{#N/A,#N/A,FALSE,"Rev Seg Taxes";#N/A,#N/A,FALSE,"BookRev Seg";#N/A,#N/A,FALSE,"Supp Adj Seg";#N/A,#N/A,FALSE,"outside prov seg taxes"}</definedName>
    <definedName name="wrn.CLP._.SEG._.INPUTS." localSheetId="5" hidden="1">{#N/A,#N/A,FALSE,"Rev Seg Taxes";#N/A,#N/A,FALSE,"BookRev Seg";#N/A,#N/A,FALSE,"Supp Adj Seg";#N/A,#N/A,FALSE,"outside prov seg taxes"}</definedName>
    <definedName name="wrn.CLP._.SEG._.INPUTS." localSheetId="7" hidden="1">{#N/A,#N/A,FALSE,"Rev Seg Taxes";#N/A,#N/A,FALSE,"BookRev Seg";#N/A,#N/A,FALSE,"Supp Adj Seg";#N/A,#N/A,FALSE,"outside prov seg taxes"}</definedName>
    <definedName name="wrn.CLP._.SEG._.INPUTS." hidden="1">{#N/A,#N/A,FALSE,"Rev Seg Taxes";#N/A,#N/A,FALSE,"BookRev Seg";#N/A,#N/A,FALSE,"Supp Adj Seg";#N/A,#N/A,FALSE,"outside prov seg taxes"}</definedName>
    <definedName name="wrn.CLP._.SEG._.PROV." localSheetId="3" hidden="1">{#N/A,#N/A,FALSE,"Book Tax Inc Seg";#N/A,#N/A,FALSE,"CCBT Seg";#N/A,#N/A,FALSE,"Perm Diff Seg";#N/A,#N/A,FALSE,"Temp Diff Seg";#N/A,#N/A,FALSE,"Temp Diff Detail Op Seg";#N/A,#N/A,FALSE,"Def Tax Detail OP Seg";#N/A,#N/A,FALSE,"Temp Diff Detail NonOp Seg";#N/A,#N/A,FALSE,"Def Tax Detail NonOp Seg";#N/A,#N/A,FALSE,"Total Seg Taxes";#N/A,#N/A,FALSE,"SYSJRNLsegmented";#N/A,#N/A,FALSE,"ETR"}</definedName>
    <definedName name="wrn.CLP._.SEG._.PROV." localSheetId="5" hidden="1">{#N/A,#N/A,FALSE,"Book Tax Inc Seg";#N/A,#N/A,FALSE,"CCBT Seg";#N/A,#N/A,FALSE,"Perm Diff Seg";#N/A,#N/A,FALSE,"Temp Diff Seg";#N/A,#N/A,FALSE,"Temp Diff Detail Op Seg";#N/A,#N/A,FALSE,"Def Tax Detail OP Seg";#N/A,#N/A,FALSE,"Temp Diff Detail NonOp Seg";#N/A,#N/A,FALSE,"Def Tax Detail NonOp Seg";#N/A,#N/A,FALSE,"Total Seg Taxes";#N/A,#N/A,FALSE,"SYSJRNLsegmented";#N/A,#N/A,FALSE,"ETR"}</definedName>
    <definedName name="wrn.CLP._.SEG._.PROV." localSheetId="7" hidden="1">{#N/A,#N/A,FALSE,"Book Tax Inc Seg";#N/A,#N/A,FALSE,"CCBT Seg";#N/A,#N/A,FALSE,"Perm Diff Seg";#N/A,#N/A,FALSE,"Temp Diff Seg";#N/A,#N/A,FALSE,"Temp Diff Detail Op Seg";#N/A,#N/A,FALSE,"Def Tax Detail OP Seg";#N/A,#N/A,FALSE,"Temp Diff Detail NonOp Seg";#N/A,#N/A,FALSE,"Def Tax Detail NonOp Seg";#N/A,#N/A,FALSE,"Total Seg Taxes";#N/A,#N/A,FALSE,"SYSJRNLsegmented";#N/A,#N/A,FALSE,"ETR"}</definedName>
    <definedName name="wrn.CLP._.SEG._.PROV." hidden="1">{#N/A,#N/A,FALSE,"Book Tax Inc Seg";#N/A,#N/A,FALSE,"CCBT Seg";#N/A,#N/A,FALSE,"Perm Diff Seg";#N/A,#N/A,FALSE,"Temp Diff Seg";#N/A,#N/A,FALSE,"Temp Diff Detail Op Seg";#N/A,#N/A,FALSE,"Def Tax Detail OP Seg";#N/A,#N/A,FALSE,"Temp Diff Detail NonOp Seg";#N/A,#N/A,FALSE,"Def Tax Detail NonOp Seg";#N/A,#N/A,FALSE,"Total Seg Taxes";#N/A,#N/A,FALSE,"SYSJRNLsegmented";#N/A,#N/A,FALSE,"ETR"}</definedName>
    <definedName name="wrn.CLP_GL." localSheetId="3" hidden="1">{#N/A,#N/A,FALSE,"GLDwnLoad"}</definedName>
    <definedName name="wrn.CLP_GL." localSheetId="5" hidden="1">{#N/A,#N/A,FALSE,"GLDwnLoad"}</definedName>
    <definedName name="wrn.CLP_GL." localSheetId="7" hidden="1">{#N/A,#N/A,FALSE,"GLDwnLoad"}</definedName>
    <definedName name="wrn.CLP_GL." hidden="1">{#N/A,#N/A,FALSE,"GLDwnLoad"}</definedName>
    <definedName name="wrn.CLP_INPUTS." localSheetId="3" hidden="1">{#N/A,#N/A,FALSE,"OTHERINPUTS";#N/A,#N/A,FALSE,"DITRATEINPUTS";#N/A,#N/A,FALSE,"SUPPLIEDADJINPUT";#N/A,#N/A,FALSE,"BR&amp;SUPADJ."}</definedName>
    <definedName name="wrn.CLP_INPUTS." localSheetId="5" hidden="1">{#N/A,#N/A,FALSE,"OTHERINPUTS";#N/A,#N/A,FALSE,"DITRATEINPUTS";#N/A,#N/A,FALSE,"SUPPLIEDADJINPUT";#N/A,#N/A,FALSE,"BR&amp;SUPADJ."}</definedName>
    <definedName name="wrn.CLP_INPUTS." localSheetId="7" hidden="1">{#N/A,#N/A,FALSE,"OTHERINPUTS";#N/A,#N/A,FALSE,"DITRATEINPUTS";#N/A,#N/A,FALSE,"SUPPLIEDADJINPUT";#N/A,#N/A,FALSE,"BR&amp;SUPADJ."}</definedName>
    <definedName name="wrn.CLP_INPUTS." hidden="1">{#N/A,#N/A,FALSE,"OTHERINPUTS";#N/A,#N/A,FALSE,"DITRATEINPUTS";#N/A,#N/A,FALSE,"SUPPLIEDADJINPUT";#N/A,#N/A,FALSE,"BR&amp;SUPADJ."}</definedName>
    <definedName name="wrn.CLP_PROV." localSheetId="3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_SUMMARY"}</definedName>
    <definedName name="wrn.CLP_PROV." localSheetId="5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_SUMMARY"}</definedName>
    <definedName name="wrn.CLP_PROV." localSheetId="7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_SUMMARY"}</definedName>
    <definedName name="wrn.CLP_PROV.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_SUMMARY"}</definedName>
    <definedName name="wrn.CONOCO._.FAC." localSheetId="3" hidden="1">{"CONOCO_FAC",#N/A,FALSE,"Conoco FAC"}</definedName>
    <definedName name="wrn.CONOCO._.FAC." localSheetId="5" hidden="1">{"CONOCO_FAC",#N/A,FALSE,"Conoco FAC"}</definedName>
    <definedName name="wrn.CONOCO._.FAC." localSheetId="7" hidden="1">{"CONOCO_FAC",#N/A,FALSE,"Conoco FAC"}</definedName>
    <definedName name="wrn.CONOCO._.FAC." hidden="1">{"CONOCO_FAC",#N/A,FALSE,"Conoco FAC"}</definedName>
    <definedName name="wrn.CY_GL." localSheetId="3" hidden="1">{#N/A,#N/A,FALSE,"GLDwnLoad"}</definedName>
    <definedName name="wrn.CY_GL." localSheetId="5" hidden="1">{#N/A,#N/A,FALSE,"GLDwnLoad"}</definedName>
    <definedName name="wrn.CY_GL." localSheetId="7" hidden="1">{#N/A,#N/A,FALSE,"GLDwnLoad"}</definedName>
    <definedName name="wrn.CY_GL." hidden="1">{#N/A,#N/A,FALSE,"GLDwnLoad"}</definedName>
    <definedName name="wrn.CY_INPUTS." localSheetId="3" hidden="1">{#N/A,#N/A,FALSE,"OTHERINPUTS";#N/A,#N/A,FALSE,"DITRATEINPUTS";#N/A,#N/A,FALSE,"SUPPLIEDADJINPUT";#N/A,#N/A,FALSE,"TIMINGDIFFINPUTS";#N/A,#N/A,FALSE,"COSSINPUT";#N/A,#N/A,FALSE,"BR&amp;SUPADJ."}</definedName>
    <definedName name="wrn.CY_INPUTS." localSheetId="5" hidden="1">{#N/A,#N/A,FALSE,"OTHERINPUTS";#N/A,#N/A,FALSE,"DITRATEINPUTS";#N/A,#N/A,FALSE,"SUPPLIEDADJINPUT";#N/A,#N/A,FALSE,"TIMINGDIFFINPUTS";#N/A,#N/A,FALSE,"COSSINPUT";#N/A,#N/A,FALSE,"BR&amp;SUPADJ."}</definedName>
    <definedName name="wrn.CY_INPUTS." localSheetId="7" hidden="1">{#N/A,#N/A,FALSE,"OTHERINPUTS";#N/A,#N/A,FALSE,"DITRATEINPUTS";#N/A,#N/A,FALSE,"SUPPLIEDADJINPUT";#N/A,#N/A,FALSE,"TIMINGDIFFINPUTS";#N/A,#N/A,FALSE,"COSSINPUT";#N/A,#N/A,FALSE,"BR&amp;SUPADJ."}</definedName>
    <definedName name="wrn.CY_INPUTS." hidden="1">{#N/A,#N/A,FALSE,"OTHERINPUTS";#N/A,#N/A,FALSE,"DITRATEINPUTS";#N/A,#N/A,FALSE,"SUPPLIEDADJINPUT";#N/A,#N/A,FALSE,"TIMINGDIFFINPUTS";#N/A,#N/A,FALSE,"COSSINPUT";#N/A,#N/A,FALSE,"BR&amp;SUPADJ."}</definedName>
    <definedName name="wrn.CY_PROV." localSheetId="3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wrn.CY_PROV." localSheetId="5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wrn.CY_PROV." localSheetId="7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wrn.CY_PROV.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wrn.CYFAS109." localSheetId="3" hidden="1">{#N/A,#N/A,FALSE,"FAS109 Summary";#N/A,#N/A,FALSE,"FAS109 OPER 190 ITC";#N/A,#N/A,FALSE,"FAS109 OPER 190 Other";#N/A,#N/A,FALSE,"FAS109 OPER 282";#N/A,#N/A,FALSE,"FAS109 OPER 283";#N/A,#N/A,FALSE,"FAS109 Non OPER 283 ";#N/A,#N/A,FALSE,"J.E.UPLOAD DATA"}</definedName>
    <definedName name="wrn.CYFAS109." localSheetId="5" hidden="1">{#N/A,#N/A,FALSE,"FAS109 Summary";#N/A,#N/A,FALSE,"FAS109 OPER 190 ITC";#N/A,#N/A,FALSE,"FAS109 OPER 190 Other";#N/A,#N/A,FALSE,"FAS109 OPER 282";#N/A,#N/A,FALSE,"FAS109 OPER 283";#N/A,#N/A,FALSE,"FAS109 Non OPER 283 ";#N/A,#N/A,FALSE,"J.E.UPLOAD DATA"}</definedName>
    <definedName name="wrn.CYFAS109." localSheetId="7" hidden="1">{#N/A,#N/A,FALSE,"FAS109 Summary";#N/A,#N/A,FALSE,"FAS109 OPER 190 ITC";#N/A,#N/A,FALSE,"FAS109 OPER 190 Other";#N/A,#N/A,FALSE,"FAS109 OPER 282";#N/A,#N/A,FALSE,"FAS109 OPER 283";#N/A,#N/A,FALSE,"FAS109 Non OPER 283 ";#N/A,#N/A,FALSE,"J.E.UPLOAD DATA"}</definedName>
    <definedName name="wrn.CYFAS109." hidden="1">{#N/A,#N/A,FALSE,"FAS109 Summary";#N/A,#N/A,FALSE,"FAS109 OPER 190 ITC";#N/A,#N/A,FALSE,"FAS109 OPER 190 Other";#N/A,#N/A,FALSE,"FAS109 OPER 282";#N/A,#N/A,FALSE,"FAS109 OPER 283";#N/A,#N/A,FALSE,"FAS109 Non OPER 283 ";#N/A,#N/A,FALSE,"J.E.UPLOAD DATA"}</definedName>
    <definedName name="wrn.Detail." localSheetId="3" hidden="1">{"Print_Detail",#N/A,FALSE,"Redemption_Maturity Extract"}</definedName>
    <definedName name="wrn.Detail." localSheetId="5" hidden="1">{"Print_Detail",#N/A,FALSE,"Redemption_Maturity Extract"}</definedName>
    <definedName name="wrn.Detail." localSheetId="7" hidden="1">{"Print_Detail",#N/A,FALSE,"Redemption_Maturity Extract"}</definedName>
    <definedName name="wrn.Detail." hidden="1">{"Print_Detail",#N/A,FALSE,"Redemption_Maturity Extract"}</definedName>
    <definedName name="wrn.Diane._.s._.Version." localSheetId="3" hidden="1">{"Full",#N/A,FALSE,"Sec MTN B Summary"}</definedName>
    <definedName name="wrn.Diane._.s._.Version." localSheetId="5" hidden="1">{"Full",#N/A,FALSE,"Sec MTN B Summary"}</definedName>
    <definedName name="wrn.Diane._.s._.Version." localSheetId="7" hidden="1">{"Full",#N/A,FALSE,"Sec MTN B Summary"}</definedName>
    <definedName name="wrn.Diane._.s._.Version." hidden="1">{"Full",#N/A,FALSE,"Sec MTN B Summary"}</definedName>
    <definedName name="wrn.Distribution._.Version." localSheetId="3" hidden="1">{"RedPrem_InitRed View",#N/A,FALSE,"Sec MTN B Summary"}</definedName>
    <definedName name="wrn.Distribution._.Version." localSheetId="5" hidden="1">{"RedPrem_InitRed View",#N/A,FALSE,"Sec MTN B Summary"}</definedName>
    <definedName name="wrn.Distribution._.Version." localSheetId="7" hidden="1">{"RedPrem_InitRed View",#N/A,FALSE,"Sec MTN B Summary"}</definedName>
    <definedName name="wrn.Distribution._.Version." hidden="1">{"RedPrem_InitRed View",#N/A,FALSE,"Sec MTN B Summary"}</definedName>
    <definedName name="wrn.FAC._.SUMMARY." localSheetId="3" hidden="1">{"FAC_SUMMARY",#N/A,FALSE,"Summaries"}</definedName>
    <definedName name="wrn.FAC._.SUMMARY." localSheetId="5" hidden="1">{"FAC_SUMMARY",#N/A,FALSE,"Summaries"}</definedName>
    <definedName name="wrn.FAC._.SUMMARY." localSheetId="7" hidden="1">{"FAC_SUMMARY",#N/A,FALSE,"Summaries"}</definedName>
    <definedName name="wrn.FAC._.SUMMARY." hidden="1">{"FAC_SUMMARY",#N/A,FALSE,"Summaries"}</definedName>
    <definedName name="wrn.FERC._.FAC._.CALC." localSheetId="3" hidden="1">{"FERC_FAC",#N/A,FALSE,"FERC_Fuel&amp;Rev"}</definedName>
    <definedName name="wrn.FERC._.FAC._.CALC." localSheetId="5" hidden="1">{"FERC_FAC",#N/A,FALSE,"FERC_Fuel&amp;Rev"}</definedName>
    <definedName name="wrn.FERC._.FAC._.CALC." localSheetId="7" hidden="1">{"FERC_FAC",#N/A,FALSE,"FERC_Fuel&amp;Rev"}</definedName>
    <definedName name="wrn.FERC._.FAC._.CALC." hidden="1">{"FERC_FAC",#N/A,FALSE,"FERC_Fuel&amp;Rev"}</definedName>
    <definedName name="wrn.FERC._.WEATHER._.and._.JURIS._.FUEL." localSheetId="3" hidden="1">{"FERC_WEATHER_AND_FUEL",#N/A,FALSE,"FERC_Fuel&amp;Rev"}</definedName>
    <definedName name="wrn.FERC._.WEATHER._.and._.JURIS._.FUEL." localSheetId="5" hidden="1">{"FERC_WEATHER_AND_FUEL",#N/A,FALSE,"FERC_Fuel&amp;Rev"}</definedName>
    <definedName name="wrn.FERC._.WEATHER._.and._.JURIS._.FUEL." localSheetId="7" hidden="1">{"FERC_WEATHER_AND_FUEL",#N/A,FALSE,"FERC_Fuel&amp;Rev"}</definedName>
    <definedName name="wrn.FERC._.WEATHER._.and._.JURIS._.FUEL." hidden="1">{"FERC_WEATHER_AND_FUEL",#N/A,FALSE,"FERC_Fuel&amp;Rev"}</definedName>
    <definedName name="wrn.go." localSheetId="3" hidden="1">{"wp_h4.2",#N/A,FALSE,"WP_H4.2";"wp_h4.3",#N/A,FALSE,"WP_H4.3"}</definedName>
    <definedName name="wrn.go." localSheetId="5" hidden="1">{"wp_h4.2",#N/A,FALSE,"WP_H4.2";"wp_h4.3",#N/A,FALSE,"WP_H4.3"}</definedName>
    <definedName name="wrn.go." localSheetId="7" hidden="1">{"wp_h4.2",#N/A,FALSE,"WP_H4.2";"wp_h4.3",#N/A,FALSE,"WP_H4.3"}</definedName>
    <definedName name="wrn.go." hidden="1">{"wp_h4.2",#N/A,FALSE,"WP_H4.2";"wp_h4.3",#N/A,FALSE,"WP_H4.3"}</definedName>
    <definedName name="wrn.HWP_GL." localSheetId="3" hidden="1">{#N/A,#N/A,FALSE,"GLDwnLoad"}</definedName>
    <definedName name="wrn.HWP_GL." localSheetId="5" hidden="1">{#N/A,#N/A,FALSE,"GLDwnLoad"}</definedName>
    <definedName name="wrn.HWP_GL." localSheetId="7" hidden="1">{#N/A,#N/A,FALSE,"GLDwnLoad"}</definedName>
    <definedName name="wrn.HWP_GL." hidden="1">{#N/A,#N/A,FALSE,"GLDwnLoad"}</definedName>
    <definedName name="wrn.HWP_INPUTS." localSheetId="3" hidden="1">{#N/A,#N/A,FALSE,"OTHERINPUTS";#N/A,#N/A,FALSE,"SUPPLIEDADJINPUT";#N/A,#N/A,FALSE,"BR&amp;SUPADJ."}</definedName>
    <definedName name="wrn.HWP_INPUTS." localSheetId="5" hidden="1">{#N/A,#N/A,FALSE,"OTHERINPUTS";#N/A,#N/A,FALSE,"SUPPLIEDADJINPUT";#N/A,#N/A,FALSE,"BR&amp;SUPADJ."}</definedName>
    <definedName name="wrn.HWP_INPUTS." localSheetId="7" hidden="1">{#N/A,#N/A,FALSE,"OTHERINPUTS";#N/A,#N/A,FALSE,"SUPPLIEDADJINPUT";#N/A,#N/A,FALSE,"BR&amp;SUPADJ."}</definedName>
    <definedName name="wrn.HWP_INPUTS." hidden="1">{#N/A,#N/A,FALSE,"OTHERINPUTS";#N/A,#N/A,FALSE,"SUPPLIEDADJINPUT";#N/A,#N/A,FALSE,"BR&amp;SUPADJ."}</definedName>
    <definedName name="wrn.HWP_PROV." localSheetId="3" hidden="1">{#N/A,#N/A,FALSE,"Title Page";#N/A,#N/A,FALSE,"INDEX";#N/A,#N/A,FALSE,"BKTAXINCOME";#N/A,#N/A,FALSE,"INTERESTALLOC";#N/A,#N/A,FALSE,"FITCALC";#N/A,#N/A,FALSE,"CCBT";#N/A,#N/A,FALSE,"MET";#N/A,#N/A,FALSE,"PERMDIFFEVENTS";#N/A,#N/A,FALSE,"TIMDIFFEVENTS";#N/A,#N/A,FALSE,"DEPREC";#N/A,#N/A,FALSE,"PERMDIFF";#N/A,#N/A,FALSE,"OPTIMDIFF";#N/A,#N/A,FALSE,"NONOPTIMDIFF";#N/A,#N/A,FALSE,"190CRQTR";#N/A,#N/A,FALSE,"190CRYTD";#N/A,#N/A,FALSE,"190PRYTD";#N/A,#N/A,FALSE,"282CRQTR";#N/A,#N/A,FALSE,"282CRYTD";#N/A,#N/A,FALSE,"282PRYTD";#N/A,#N/A,FALSE,"283CRQTR";#N/A,#N/A,FALSE,"283CRYTD";#N/A,#N/A,FALSE,"283PRYTD";#N/A,#N/A,FALSE,"DITSUM";#N/A,#N/A,FALSE,"CRYTDACREC";#N/A,#N/A,FALSE,"PRYTDACREC";#N/A,#N/A,FALSE,"SYSJRNL"}</definedName>
    <definedName name="wrn.HWP_PROV." localSheetId="5" hidden="1">{#N/A,#N/A,FALSE,"Title Page";#N/A,#N/A,FALSE,"INDEX";#N/A,#N/A,FALSE,"BKTAXINCOME";#N/A,#N/A,FALSE,"INTERESTALLOC";#N/A,#N/A,FALSE,"FITCALC";#N/A,#N/A,FALSE,"CCBT";#N/A,#N/A,FALSE,"MET";#N/A,#N/A,FALSE,"PERMDIFFEVENTS";#N/A,#N/A,FALSE,"TIMDIFFEVENTS";#N/A,#N/A,FALSE,"DEPREC";#N/A,#N/A,FALSE,"PERMDIFF";#N/A,#N/A,FALSE,"OPTIMDIFF";#N/A,#N/A,FALSE,"NONOPTIMDIFF";#N/A,#N/A,FALSE,"190CRQTR";#N/A,#N/A,FALSE,"190CRYTD";#N/A,#N/A,FALSE,"190PRYTD";#N/A,#N/A,FALSE,"282CRQTR";#N/A,#N/A,FALSE,"282CRYTD";#N/A,#N/A,FALSE,"282PRYTD";#N/A,#N/A,FALSE,"283CRQTR";#N/A,#N/A,FALSE,"283CRYTD";#N/A,#N/A,FALSE,"283PRYTD";#N/A,#N/A,FALSE,"DITSUM";#N/A,#N/A,FALSE,"CRYTDACREC";#N/A,#N/A,FALSE,"PRYTDACREC";#N/A,#N/A,FALSE,"SYSJRNL"}</definedName>
    <definedName name="wrn.HWP_PROV." localSheetId="7" hidden="1">{#N/A,#N/A,FALSE,"Title Page";#N/A,#N/A,FALSE,"INDEX";#N/A,#N/A,FALSE,"BKTAXINCOME";#N/A,#N/A,FALSE,"INTERESTALLOC";#N/A,#N/A,FALSE,"FITCALC";#N/A,#N/A,FALSE,"CCBT";#N/A,#N/A,FALSE,"MET";#N/A,#N/A,FALSE,"PERMDIFFEVENTS";#N/A,#N/A,FALSE,"TIMDIFFEVENTS";#N/A,#N/A,FALSE,"DEPREC";#N/A,#N/A,FALSE,"PERMDIFF";#N/A,#N/A,FALSE,"OPTIMDIFF";#N/A,#N/A,FALSE,"NONOPTIMDIFF";#N/A,#N/A,FALSE,"190CRQTR";#N/A,#N/A,FALSE,"190CRYTD";#N/A,#N/A,FALSE,"190PRYTD";#N/A,#N/A,FALSE,"282CRQTR";#N/A,#N/A,FALSE,"282CRYTD";#N/A,#N/A,FALSE,"282PRYTD";#N/A,#N/A,FALSE,"283CRQTR";#N/A,#N/A,FALSE,"283CRYTD";#N/A,#N/A,FALSE,"283PRYTD";#N/A,#N/A,FALSE,"DITSUM";#N/A,#N/A,FALSE,"CRYTDACREC";#N/A,#N/A,FALSE,"PRYTDACREC";#N/A,#N/A,FALSE,"SYSJRNL"}</definedName>
    <definedName name="wrn.HWP_PROV." hidden="1">{#N/A,#N/A,FALSE,"Title Page";#N/A,#N/A,FALSE,"INDEX";#N/A,#N/A,FALSE,"BKTAXINCOME";#N/A,#N/A,FALSE,"INTERESTALLOC";#N/A,#N/A,FALSE,"FITCALC";#N/A,#N/A,FALSE,"CCBT";#N/A,#N/A,FALSE,"MET";#N/A,#N/A,FALSE,"PERMDIFFEVENTS";#N/A,#N/A,FALSE,"TIMDIFFEVENTS";#N/A,#N/A,FALSE,"DEPREC";#N/A,#N/A,FALSE,"PERMDIFF";#N/A,#N/A,FALSE,"OPTIMDIFF";#N/A,#N/A,FALSE,"NONOPTIMDIFF";#N/A,#N/A,FALSE,"190CRQTR";#N/A,#N/A,FALSE,"190CRYTD";#N/A,#N/A,FALSE,"190PRYTD";#N/A,#N/A,FALSE,"282CRQTR";#N/A,#N/A,FALSE,"282CRYTD";#N/A,#N/A,FALSE,"282PRYTD";#N/A,#N/A,FALSE,"283CRQTR";#N/A,#N/A,FALSE,"283CRYTD";#N/A,#N/A,FALSE,"283PRYTD";#N/A,#N/A,FALSE,"DITSUM";#N/A,#N/A,FALSE,"CRYTDACREC";#N/A,#N/A,FALSE,"PRYTDACREC";#N/A,#N/A,FALSE,"SYSJRNL"}</definedName>
    <definedName name="wrn.MFR." localSheetId="3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5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7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2" localSheetId="3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2" localSheetId="5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2" localSheetId="7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2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MFRENT." localSheetId="3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." localSheetId="5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." localSheetId="7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.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localSheetId="3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localSheetId="5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localSheetId="7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OK._.FUEL._.COMPARISON." localSheetId="3" hidden="1">{"OK_FUEL_COMPARISON",#N/A,FALSE,"Ok_Fuel&amp;Rev"}</definedName>
    <definedName name="wrn.OK._.FUEL._.COMPARISON." localSheetId="5" hidden="1">{"OK_FUEL_COMPARISON",#N/A,FALSE,"Ok_Fuel&amp;Rev"}</definedName>
    <definedName name="wrn.OK._.FUEL._.COMPARISON." localSheetId="7" hidden="1">{"OK_FUEL_COMPARISON",#N/A,FALSE,"Ok_Fuel&amp;Rev"}</definedName>
    <definedName name="wrn.OK._.FUEL._.COMPARISON." hidden="1">{"OK_FUEL_COMPARISON",#N/A,FALSE,"Ok_Fuel&amp;Rev"}</definedName>
    <definedName name="wrn.OK._.JURIS._.FAC._.CALCULATION." localSheetId="3" hidden="1">{"OK_JURIS_FAC",#N/A,FALSE,"Ok_Fuel&amp;Rev"}</definedName>
    <definedName name="wrn.OK._.JURIS._.FAC._.CALCULATION." localSheetId="5" hidden="1">{"OK_JURIS_FAC",#N/A,FALSE,"Ok_Fuel&amp;Rev"}</definedName>
    <definedName name="wrn.OK._.JURIS._.FAC._.CALCULATION." localSheetId="7" hidden="1">{"OK_JURIS_FAC",#N/A,FALSE,"Ok_Fuel&amp;Rev"}</definedName>
    <definedName name="wrn.OK._.JURIS._.FAC._.CALCULATION." hidden="1">{"OK_JURIS_FAC",#N/A,FALSE,"Ok_Fuel&amp;Rev"}</definedName>
    <definedName name="wrn.OK._.JURIS._.FUEL._.COST." localSheetId="3" hidden="1">{"OK_JURIS_FUEL",#N/A,FALSE,"Ok_Fuel&amp;Rev"}</definedName>
    <definedName name="wrn.OK._.JURIS._.FUEL._.COST." localSheetId="5" hidden="1">{"OK_JURIS_FUEL",#N/A,FALSE,"Ok_Fuel&amp;Rev"}</definedName>
    <definedName name="wrn.OK._.JURIS._.FUEL._.COST." localSheetId="7" hidden="1">{"OK_JURIS_FUEL",#N/A,FALSE,"Ok_Fuel&amp;Rev"}</definedName>
    <definedName name="wrn.OK._.JURIS._.FUEL._.COST." hidden="1">{"OK_JURIS_FUEL",#N/A,FALSE,"Ok_Fuel&amp;Rev"}</definedName>
    <definedName name="wrn.OKLA._.PRO._.FORMA._.FUEL." localSheetId="3" hidden="1">{"OK_PRO_FORMA_FUEL",#N/A,FALSE,"Ok_Fuel&amp;Rev"}</definedName>
    <definedName name="wrn.OKLA._.PRO._.FORMA._.FUEL." localSheetId="5" hidden="1">{"OK_PRO_FORMA_FUEL",#N/A,FALSE,"Ok_Fuel&amp;Rev"}</definedName>
    <definedName name="wrn.OKLA._.PRO._.FORMA._.FUEL." localSheetId="7" hidden="1">{"OK_PRO_FORMA_FUEL",#N/A,FALSE,"Ok_Fuel&amp;Rev"}</definedName>
    <definedName name="wrn.OKLA._.PRO._.FORMA._.FUEL." hidden="1">{"OK_PRO_FORMA_FUEL",#N/A,FALSE,"Ok_Fuel&amp;Rev"}</definedName>
    <definedName name="wrn.OMEXPENSE." localSheetId="3" hidden="1">{"PF",#N/A,FALSE,"Sheet4";"PG",#N/A,FALSE,"Sheet4";"PH",#N/A,FALSE,"Sheet4";"PI",#N/A,FALSE,"Sheet4";"PJ",#N/A,FALSE,"Sheet4"}</definedName>
    <definedName name="wrn.OMEXPENSE." localSheetId="5" hidden="1">{"PF",#N/A,FALSE,"Sheet4";"PG",#N/A,FALSE,"Sheet4";"PH",#N/A,FALSE,"Sheet4";"PI",#N/A,FALSE,"Sheet4";"PJ",#N/A,FALSE,"Sheet4"}</definedName>
    <definedName name="wrn.OMEXPENSE." localSheetId="7" hidden="1">{"PF",#N/A,FALSE,"Sheet4";"PG",#N/A,FALSE,"Sheet4";"PH",#N/A,FALSE,"Sheet4";"PI",#N/A,FALSE,"Sheet4";"PJ",#N/A,FALSE,"Sheet4"}</definedName>
    <definedName name="wrn.OMEXPENSE." hidden="1">{"PF",#N/A,FALSE,"Sheet4";"PG",#N/A,FALSE,"Sheet4";"PH",#N/A,FALSE,"Sheet4";"PI",#N/A,FALSE,"Sheet4";"PJ",#N/A,FALSE,"Sheet4"}</definedName>
    <definedName name="wrn.OMPA._.FAC." localSheetId="3" hidden="1">{"OMPA_FAC",#N/A,FALSE,"OMPA FAC"}</definedName>
    <definedName name="wrn.OMPA._.FAC." localSheetId="5" hidden="1">{"OMPA_FAC",#N/A,FALSE,"OMPA FAC"}</definedName>
    <definedName name="wrn.OMPA._.FAC." localSheetId="7" hidden="1">{"OMPA_FAC",#N/A,FALSE,"OMPA FAC"}</definedName>
    <definedName name="wrn.OMPA._.FAC." hidden="1">{"OMPA_FAC",#N/A,FALSE,"OMPA FAC"}</definedName>
    <definedName name="wrn.OTHER._.DATA." localSheetId="3" hidden="1">{"OTHER_DATA",#N/A,FALSE,"Ok_Fuel&amp;Rev"}</definedName>
    <definedName name="wrn.OTHER._.DATA." localSheetId="5" hidden="1">{"OTHER_DATA",#N/A,FALSE,"Ok_Fuel&amp;Rev"}</definedName>
    <definedName name="wrn.OTHER._.DATA." localSheetId="7" hidden="1">{"OTHER_DATA",#N/A,FALSE,"Ok_Fuel&amp;Rev"}</definedName>
    <definedName name="wrn.OTHER._.DATA." hidden="1">{"OTHER_DATA",#N/A,FALSE,"Ok_Fuel&amp;Rev"}</definedName>
    <definedName name="wrn.Pivot1." localSheetId="3" hidden="1">{"Pivot1",#N/A,FALSE,"Redemption_Maturity Extract"}</definedName>
    <definedName name="wrn.Pivot1." localSheetId="5" hidden="1">{"Pivot1",#N/A,FALSE,"Redemption_Maturity Extract"}</definedName>
    <definedName name="wrn.Pivot1." localSheetId="7" hidden="1">{"Pivot1",#N/A,FALSE,"Redemption_Maturity Extract"}</definedName>
    <definedName name="wrn.Pivot1." hidden="1">{"Pivot1",#N/A,FALSE,"Redemption_Maturity Extract"}</definedName>
    <definedName name="wrn.Pivot2." localSheetId="3" hidden="1">{"Pivot2",#N/A,FALSE,"Redemption_Maturity Extract"}</definedName>
    <definedName name="wrn.Pivot2." localSheetId="5" hidden="1">{"Pivot2",#N/A,FALSE,"Redemption_Maturity Extract"}</definedName>
    <definedName name="wrn.Pivot2." localSheetId="7" hidden="1">{"Pivot2",#N/A,FALSE,"Redemption_Maturity Extract"}</definedName>
    <definedName name="wrn.Pivot2." hidden="1">{"Pivot2",#N/A,FALSE,"Redemption_Maturity Extract"}</definedName>
    <definedName name="wrn.print." localSheetId="3" hidden="1">{#N/A,#N/A,FALSE,"WP_B3.1";#N/A,#N/A,FALSE,"WP_B3.2";#N/A,#N/A,FALSE,"WP_B3.3";#N/A,#N/A,FALSE,"WP_B3.4";#N/A,#N/A,FALSE,"WP_B3.5";#N/A,#N/A,FALSE,"WP_B3.6";#N/A,#N/A,FALSE,"WP_B3.7";#N/A,#N/A,FALSE,"WP_B3.8";#N/A,#N/A,FALSE,"WPB3.9";#N/A,#N/A,FALSE,"WP_B3.10";#N/A,#N/A,FALSE,"WP_B3.11";#N/A,#N/A,FALSE,"WP_B3.12";#N/A,#N/A,FALSE,"WP_H2.12";#N/A,#N/A,FALSE,"WP_H2.13";#N/A,#N/A,FALSE,"WP_H2.14";#N/A,#N/A,FALSE,"WP_H2.15";#N/A,#N/A,FALSE,"WP_H2.16.1";#N/A,#N/A,FALSE,"WP_H2.16.2";#N/A,#N/A,FALSE,"WP_H2.16.3";#N/A,#N/A,FALSE,"WP_H2.17";#N/A,#N/A,FALSE,"WP_H2.18";#N/A,#N/A,FALSE,"WP_H2.19";#N/A,#N/A,FALSE,"WP_H2.20";#N/A,#N/A,FALSE,"WP_H2.21";#N/A,#N/A,FALSE,"WP_H2.22";#N/A,#N/A,FALSE,"WP-H2.23";#N/A,#N/A,FALSE,"WP_H2.24"}</definedName>
    <definedName name="wrn.print." localSheetId="5" hidden="1">{#N/A,#N/A,FALSE,"WP_B3.1";#N/A,#N/A,FALSE,"WP_B3.2";#N/A,#N/A,FALSE,"WP_B3.3";#N/A,#N/A,FALSE,"WP_B3.4";#N/A,#N/A,FALSE,"WP_B3.5";#N/A,#N/A,FALSE,"WP_B3.6";#N/A,#N/A,FALSE,"WP_B3.7";#N/A,#N/A,FALSE,"WP_B3.8";#N/A,#N/A,FALSE,"WPB3.9";#N/A,#N/A,FALSE,"WP_B3.10";#N/A,#N/A,FALSE,"WP_B3.11";#N/A,#N/A,FALSE,"WP_B3.12";#N/A,#N/A,FALSE,"WP_H2.12";#N/A,#N/A,FALSE,"WP_H2.13";#N/A,#N/A,FALSE,"WP_H2.14";#N/A,#N/A,FALSE,"WP_H2.15";#N/A,#N/A,FALSE,"WP_H2.16.1";#N/A,#N/A,FALSE,"WP_H2.16.2";#N/A,#N/A,FALSE,"WP_H2.16.3";#N/A,#N/A,FALSE,"WP_H2.17";#N/A,#N/A,FALSE,"WP_H2.18";#N/A,#N/A,FALSE,"WP_H2.19";#N/A,#N/A,FALSE,"WP_H2.20";#N/A,#N/A,FALSE,"WP_H2.21";#N/A,#N/A,FALSE,"WP_H2.22";#N/A,#N/A,FALSE,"WP-H2.23";#N/A,#N/A,FALSE,"WP_H2.24"}</definedName>
    <definedName name="wrn.print." localSheetId="7" hidden="1">{#N/A,#N/A,FALSE,"WP_B3.1";#N/A,#N/A,FALSE,"WP_B3.2";#N/A,#N/A,FALSE,"WP_B3.3";#N/A,#N/A,FALSE,"WP_B3.4";#N/A,#N/A,FALSE,"WP_B3.5";#N/A,#N/A,FALSE,"WP_B3.6";#N/A,#N/A,FALSE,"WP_B3.7";#N/A,#N/A,FALSE,"WP_B3.8";#N/A,#N/A,FALSE,"WPB3.9";#N/A,#N/A,FALSE,"WP_B3.10";#N/A,#N/A,FALSE,"WP_B3.11";#N/A,#N/A,FALSE,"WP_B3.12";#N/A,#N/A,FALSE,"WP_H2.12";#N/A,#N/A,FALSE,"WP_H2.13";#N/A,#N/A,FALSE,"WP_H2.14";#N/A,#N/A,FALSE,"WP_H2.15";#N/A,#N/A,FALSE,"WP_H2.16.1";#N/A,#N/A,FALSE,"WP_H2.16.2";#N/A,#N/A,FALSE,"WP_H2.16.3";#N/A,#N/A,FALSE,"WP_H2.17";#N/A,#N/A,FALSE,"WP_H2.18";#N/A,#N/A,FALSE,"WP_H2.19";#N/A,#N/A,FALSE,"WP_H2.20";#N/A,#N/A,FALSE,"WP_H2.21";#N/A,#N/A,FALSE,"WP_H2.22";#N/A,#N/A,FALSE,"WP-H2.23";#N/A,#N/A,FALSE,"WP_H2.24"}</definedName>
    <definedName name="wrn.print." hidden="1">{#N/A,#N/A,FALSE,"WP_B3.1";#N/A,#N/A,FALSE,"WP_B3.2";#N/A,#N/A,FALSE,"WP_B3.3";#N/A,#N/A,FALSE,"WP_B3.4";#N/A,#N/A,FALSE,"WP_B3.5";#N/A,#N/A,FALSE,"WP_B3.6";#N/A,#N/A,FALSE,"WP_B3.7";#N/A,#N/A,FALSE,"WP_B3.8";#N/A,#N/A,FALSE,"WPB3.9";#N/A,#N/A,FALSE,"WP_B3.10";#N/A,#N/A,FALSE,"WP_B3.11";#N/A,#N/A,FALSE,"WP_B3.12";#N/A,#N/A,FALSE,"WP_H2.12";#N/A,#N/A,FALSE,"WP_H2.13";#N/A,#N/A,FALSE,"WP_H2.14";#N/A,#N/A,FALSE,"WP_H2.15";#N/A,#N/A,FALSE,"WP_H2.16.1";#N/A,#N/A,FALSE,"WP_H2.16.2";#N/A,#N/A,FALSE,"WP_H2.16.3";#N/A,#N/A,FALSE,"WP_H2.17";#N/A,#N/A,FALSE,"WP_H2.18";#N/A,#N/A,FALSE,"WP_H2.19";#N/A,#N/A,FALSE,"WP_H2.20";#N/A,#N/A,FALSE,"WP_H2.21";#N/A,#N/A,FALSE,"WP_H2.22";#N/A,#N/A,FALSE,"WP-H2.23";#N/A,#N/A,FALSE,"WP_H2.24"}</definedName>
    <definedName name="wrn.PRINT_ALL." localSheetId="3" hidden="1">{"summary",#N/A,TRUE,"E93ADJ";"detail",#N/A,TRUE,"E93ADJ"}</definedName>
    <definedName name="wrn.PRINT_ALL." localSheetId="5" hidden="1">{"summary",#N/A,TRUE,"E93ADJ";"detail",#N/A,TRUE,"E93ADJ"}</definedName>
    <definedName name="wrn.PRINT_ALL." localSheetId="7" hidden="1">{"summary",#N/A,TRUE,"E93ADJ";"detail",#N/A,TRUE,"E93ADJ"}</definedName>
    <definedName name="wrn.PRINT_ALL." hidden="1">{"summary",#N/A,TRUE,"E93ADJ";"detail",#N/A,TRUE,"E93ADJ"}</definedName>
    <definedName name="wrn.printtable1." localSheetId="3" hidden="1">{"print1",#N/A,FALSE,"D21CUSTS"}</definedName>
    <definedName name="wrn.printtable1." localSheetId="5" hidden="1">{"print1",#N/A,FALSE,"D21CUSTS"}</definedName>
    <definedName name="wrn.printtable1." localSheetId="7" hidden="1">{"print1",#N/A,FALSE,"D21CUSTS"}</definedName>
    <definedName name="wrn.printtable1." hidden="1">{"print1",#N/A,FALSE,"D21CUSTS"}</definedName>
    <definedName name="wrn.printtable2." localSheetId="3" hidden="1">{"print2",#N/A,FALSE,"D21CUSTS"}</definedName>
    <definedName name="wrn.printtable2." localSheetId="5" hidden="1">{"print2",#N/A,FALSE,"D21CUSTS"}</definedName>
    <definedName name="wrn.printtable2." localSheetId="7" hidden="1">{"print2",#N/A,FALSE,"D21CUSTS"}</definedName>
    <definedName name="wrn.printtable2." hidden="1">{"print2",#N/A,FALSE,"D21CUSTS"}</definedName>
    <definedName name="wrn.printtable3." localSheetId="3" hidden="1">{"print3",#N/A,FALSE,"D21CUSTS"}</definedName>
    <definedName name="wrn.printtable3." localSheetId="5" hidden="1">{"print3",#N/A,FALSE,"D21CUSTS"}</definedName>
    <definedName name="wrn.printtable3." localSheetId="7" hidden="1">{"print3",#N/A,FALSE,"D21CUSTS"}</definedName>
    <definedName name="wrn.printtable3." hidden="1">{"print3",#N/A,FALSE,"D21CUSTS"}</definedName>
    <definedName name="wrn.printtable4." localSheetId="3" hidden="1">{"print4",#N/A,FALSE,"D21CUSTS"}</definedName>
    <definedName name="wrn.printtable4." localSheetId="5" hidden="1">{"print4",#N/A,FALSE,"D21CUSTS"}</definedName>
    <definedName name="wrn.printtable4." localSheetId="7" hidden="1">{"print4",#N/A,FALSE,"D21CUSTS"}</definedName>
    <definedName name="wrn.printtable4." hidden="1">{"print4",#N/A,FALSE,"D21CUSTS"}</definedName>
    <definedName name="wrn.Projected._.Def._.Adjustments." localSheetId="3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._.Adjustments." localSheetId="5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._.Adjustments." localSheetId="7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._.Adjustments.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iency." localSheetId="3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Projected._.Defiency." localSheetId="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Projected._.Defiency." localSheetId="7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Projected._.Defiency.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PSNH_GL." localSheetId="3" hidden="1">{#N/A,#N/A,FALSE,"GLDwnLoad"}</definedName>
    <definedName name="wrn.PSNH_GL." localSheetId="5" hidden="1">{#N/A,#N/A,FALSE,"GLDwnLoad"}</definedName>
    <definedName name="wrn.PSNH_GL." localSheetId="7" hidden="1">{#N/A,#N/A,FALSE,"GLDwnLoad"}</definedName>
    <definedName name="wrn.PSNH_GL." hidden="1">{#N/A,#N/A,FALSE,"GLDwnLoad"}</definedName>
    <definedName name="wrn.PSNH_INPUTS." localSheetId="3" hidden="1">{#N/A,#N/A,FALSE,"OTHERINPUTS";#N/A,#N/A,FALSE,"DITRATEINPUTS";#N/A,#N/A,FALSE,"SUPPLIEDADJINPUT";#N/A,#N/A,FALSE,"TIMINGDIFFINPUTS";#N/A,#N/A,FALSE,"BR&amp;SUPADJ."}</definedName>
    <definedName name="wrn.PSNH_INPUTS." localSheetId="5" hidden="1">{#N/A,#N/A,FALSE,"OTHERINPUTS";#N/A,#N/A,FALSE,"DITRATEINPUTS";#N/A,#N/A,FALSE,"SUPPLIEDADJINPUT";#N/A,#N/A,FALSE,"TIMINGDIFFINPUTS";#N/A,#N/A,FALSE,"BR&amp;SUPADJ."}</definedName>
    <definedName name="wrn.PSNH_INPUTS." localSheetId="7" hidden="1">{#N/A,#N/A,FALSE,"OTHERINPUTS";#N/A,#N/A,FALSE,"DITRATEINPUTS";#N/A,#N/A,FALSE,"SUPPLIEDADJINPUT";#N/A,#N/A,FALSE,"TIMINGDIFFINPUTS";#N/A,#N/A,FALSE,"BR&amp;SUPADJ."}</definedName>
    <definedName name="wrn.PSNH_INPUTS." hidden="1">{#N/A,#N/A,FALSE,"OTHERINPUTS";#N/A,#N/A,FALSE,"DITRATEINPUTS";#N/A,#N/A,FALSE,"SUPPLIEDADJINPUT";#N/A,#N/A,FALSE,"TIMINGDIFFINPUTS";#N/A,#N/A,FALSE,"BR&amp;SUPADJ."}</definedName>
    <definedName name="wrn.PSNH_PROV." localSheetId="3" hidden="1">{#N/A,#N/A,FALSE,"TITLEPG";#N/A,#N/A,FALSE,"INDEX";#N/A,#N/A,FALSE,"BKTAXINCOME";#N/A,#N/A,FALSE,"INTERESTALLOC";#N/A,#N/A,FALSE,"FITCALC";#N/A,#N/A,FALSE,"NHBPT";#N/A,#N/A,FALSE,"CCBT";#N/A,#N/A,FALSE,"PERMDIFFEVENTS";#N/A,#N/A,FALSE,"OPTIMEVENTS";#N/A,#N/A,FALSE,"NONOPTIMEVENTS";#N/A,#N/A,FALSE,"DEPREC";#N/A,#N/A,FALSE,"PERMDIFF";#N/A,#N/A,FALSE,"OPTIMDIFF";#N/A,#N/A,FALSE,"NONOPTIMDIFF";#N/A,#N/A,FALSE,"OP190CRQTR";#N/A,#N/A,FALSE,"NONOP190CRQTR";#N/A,#N/A,FALSE,"OP190CRYTD";#N/A,#N/A,FALSE,"NONOP190CRYTD";#N/A,#N/A,FALSE,"OP190PRYTD";#N/A,#N/A,FALSE,"NONOP190PRYTD";#N/A,#N/A,FALSE,"AC282CRQTR";#N/A,#N/A,FALSE,"AC282CRYTD";#N/A,#N/A,FALSE,"AC282PRYTD";#N/A,#N/A,FALSE,"AC283CRQTR";#N/A,#N/A,FALSE,"AC283CRYTD";#N/A,#N/A,FALSE,"AC283PRYTD";#N/A,#N/A,FALSE,"DITSUM";#N/A,#N/A,FALSE,"CRYTDACREC";#N/A,#N/A,FALSE,"PRYTDACREC";#N/A,#N/A,FALSE,"SYSJRNL";#N/A,#N/A,FALSE,"Reason.Test";#N/A,#N/A,FALSE,"FAS109 Study";#N/A,#N/A,FALSE,"FAS109 Plant"}</definedName>
    <definedName name="wrn.PSNH_PROV." localSheetId="5" hidden="1">{#N/A,#N/A,FALSE,"TITLEPG";#N/A,#N/A,FALSE,"INDEX";#N/A,#N/A,FALSE,"BKTAXINCOME";#N/A,#N/A,FALSE,"INTERESTALLOC";#N/A,#N/A,FALSE,"FITCALC";#N/A,#N/A,FALSE,"NHBPT";#N/A,#N/A,FALSE,"CCBT";#N/A,#N/A,FALSE,"PERMDIFFEVENTS";#N/A,#N/A,FALSE,"OPTIMEVENTS";#N/A,#N/A,FALSE,"NONOPTIMEVENTS";#N/A,#N/A,FALSE,"DEPREC";#N/A,#N/A,FALSE,"PERMDIFF";#N/A,#N/A,FALSE,"OPTIMDIFF";#N/A,#N/A,FALSE,"NONOPTIMDIFF";#N/A,#N/A,FALSE,"OP190CRQTR";#N/A,#N/A,FALSE,"NONOP190CRQTR";#N/A,#N/A,FALSE,"OP190CRYTD";#N/A,#N/A,FALSE,"NONOP190CRYTD";#N/A,#N/A,FALSE,"OP190PRYTD";#N/A,#N/A,FALSE,"NONOP190PRYTD";#N/A,#N/A,FALSE,"AC282CRQTR";#N/A,#N/A,FALSE,"AC282CRYTD";#N/A,#N/A,FALSE,"AC282PRYTD";#N/A,#N/A,FALSE,"AC283CRQTR";#N/A,#N/A,FALSE,"AC283CRYTD";#N/A,#N/A,FALSE,"AC283PRYTD";#N/A,#N/A,FALSE,"DITSUM";#N/A,#N/A,FALSE,"CRYTDACREC";#N/A,#N/A,FALSE,"PRYTDACREC";#N/A,#N/A,FALSE,"SYSJRNL";#N/A,#N/A,FALSE,"Reason.Test";#N/A,#N/A,FALSE,"FAS109 Study";#N/A,#N/A,FALSE,"FAS109 Plant"}</definedName>
    <definedName name="wrn.PSNH_PROV." localSheetId="7" hidden="1">{#N/A,#N/A,FALSE,"TITLEPG";#N/A,#N/A,FALSE,"INDEX";#N/A,#N/A,FALSE,"BKTAXINCOME";#N/A,#N/A,FALSE,"INTERESTALLOC";#N/A,#N/A,FALSE,"FITCALC";#N/A,#N/A,FALSE,"NHBPT";#N/A,#N/A,FALSE,"CCBT";#N/A,#N/A,FALSE,"PERMDIFFEVENTS";#N/A,#N/A,FALSE,"OPTIMEVENTS";#N/A,#N/A,FALSE,"NONOPTIMEVENTS";#N/A,#N/A,FALSE,"DEPREC";#N/A,#N/A,FALSE,"PERMDIFF";#N/A,#N/A,FALSE,"OPTIMDIFF";#N/A,#N/A,FALSE,"NONOPTIMDIFF";#N/A,#N/A,FALSE,"OP190CRQTR";#N/A,#N/A,FALSE,"NONOP190CRQTR";#N/A,#N/A,FALSE,"OP190CRYTD";#N/A,#N/A,FALSE,"NONOP190CRYTD";#N/A,#N/A,FALSE,"OP190PRYTD";#N/A,#N/A,FALSE,"NONOP190PRYTD";#N/A,#N/A,FALSE,"AC282CRQTR";#N/A,#N/A,FALSE,"AC282CRYTD";#N/A,#N/A,FALSE,"AC282PRYTD";#N/A,#N/A,FALSE,"AC283CRQTR";#N/A,#N/A,FALSE,"AC283CRYTD";#N/A,#N/A,FALSE,"AC283PRYTD";#N/A,#N/A,FALSE,"DITSUM";#N/A,#N/A,FALSE,"CRYTDACREC";#N/A,#N/A,FALSE,"PRYTDACREC";#N/A,#N/A,FALSE,"SYSJRNL";#N/A,#N/A,FALSE,"Reason.Test";#N/A,#N/A,FALSE,"FAS109 Study";#N/A,#N/A,FALSE,"FAS109 Plant"}</definedName>
    <definedName name="wrn.PSNH_PROV." hidden="1">{#N/A,#N/A,FALSE,"TITLEPG";#N/A,#N/A,FALSE,"INDEX";#N/A,#N/A,FALSE,"BKTAXINCOME";#N/A,#N/A,FALSE,"INTERESTALLOC";#N/A,#N/A,FALSE,"FITCALC";#N/A,#N/A,FALSE,"NHBPT";#N/A,#N/A,FALSE,"CCBT";#N/A,#N/A,FALSE,"PERMDIFFEVENTS";#N/A,#N/A,FALSE,"OPTIMEVENTS";#N/A,#N/A,FALSE,"NONOPTIMEVENTS";#N/A,#N/A,FALSE,"DEPREC";#N/A,#N/A,FALSE,"PERMDIFF";#N/A,#N/A,FALSE,"OPTIMDIFF";#N/A,#N/A,FALSE,"NONOPTIMDIFF";#N/A,#N/A,FALSE,"OP190CRQTR";#N/A,#N/A,FALSE,"NONOP190CRQTR";#N/A,#N/A,FALSE,"OP190CRYTD";#N/A,#N/A,FALSE,"NONOP190CRYTD";#N/A,#N/A,FALSE,"OP190PRYTD";#N/A,#N/A,FALSE,"NONOP190PRYTD";#N/A,#N/A,FALSE,"AC282CRQTR";#N/A,#N/A,FALSE,"AC282CRYTD";#N/A,#N/A,FALSE,"AC282PRYTD";#N/A,#N/A,FALSE,"AC283CRQTR";#N/A,#N/A,FALSE,"AC283CRYTD";#N/A,#N/A,FALSE,"AC283PRYTD";#N/A,#N/A,FALSE,"DITSUM";#N/A,#N/A,FALSE,"CRYTDACREC";#N/A,#N/A,FALSE,"PRYTDACREC";#N/A,#N/A,FALSE,"SYSJRNL";#N/A,#N/A,FALSE,"Reason.Test";#N/A,#N/A,FALSE,"FAS109 Study";#N/A,#N/A,FALSE,"FAS109 Plant"}</definedName>
    <definedName name="wrn.Rate._.Design." localSheetId="3" hidden="1">{#N/A,#N/A,TRUE,"Rev Alloc Stmt";#N/A,#N/A,TRUE,"Summary";#N/A,#N/A,TRUE,"Effective Rates";#N/A,#N/A,TRUE,"Margins";#N/A,#N/A,TRUE,"Rate 60";#N/A,#N/A,TRUE,"Rate 62";#N/A,#N/A,TRUE,"Rate 70";#N/A,#N/A,TRUE,"Rate 71";#N/A,#N/A,TRUE,"SI Reconciliation";#N/A,#N/A,TRUE,"Rate 85";#N/A,#N/A,TRUE,"Rates 81, 82, 84";#N/A,#N/A,TRUE,"LI Reconciliation";#N/A,#N/A,TRUE,"Seasonal Differential"}</definedName>
    <definedName name="wrn.Rate._.Design." localSheetId="5" hidden="1">{#N/A,#N/A,TRUE,"Rev Alloc Stmt";#N/A,#N/A,TRUE,"Summary";#N/A,#N/A,TRUE,"Effective Rates";#N/A,#N/A,TRUE,"Margins";#N/A,#N/A,TRUE,"Rate 60";#N/A,#N/A,TRUE,"Rate 62";#N/A,#N/A,TRUE,"Rate 70";#N/A,#N/A,TRUE,"Rate 71";#N/A,#N/A,TRUE,"SI Reconciliation";#N/A,#N/A,TRUE,"Rate 85";#N/A,#N/A,TRUE,"Rates 81, 82, 84";#N/A,#N/A,TRUE,"LI Reconciliation";#N/A,#N/A,TRUE,"Seasonal Differential"}</definedName>
    <definedName name="wrn.Rate._.Design." localSheetId="7" hidden="1">{#N/A,#N/A,TRUE,"Rev Alloc Stmt";#N/A,#N/A,TRUE,"Summary";#N/A,#N/A,TRUE,"Effective Rates";#N/A,#N/A,TRUE,"Margins";#N/A,#N/A,TRUE,"Rate 60";#N/A,#N/A,TRUE,"Rate 62";#N/A,#N/A,TRUE,"Rate 70";#N/A,#N/A,TRUE,"Rate 71";#N/A,#N/A,TRUE,"SI Reconciliation";#N/A,#N/A,TRUE,"Rate 85";#N/A,#N/A,TRUE,"Rates 81, 82, 84";#N/A,#N/A,TRUE,"LI Reconciliation";#N/A,#N/A,TRUE,"Seasonal Differential"}</definedName>
    <definedName name="wrn.Rate._.Design." hidden="1">{#N/A,#N/A,TRUE,"Rev Alloc Stmt";#N/A,#N/A,TRUE,"Summary";#N/A,#N/A,TRUE,"Effective Rates";#N/A,#N/A,TRUE,"Margins";#N/A,#N/A,TRUE,"Rate 60";#N/A,#N/A,TRUE,"Rate 62";#N/A,#N/A,TRUE,"Rate 70";#N/A,#N/A,TRUE,"Rate 71";#N/A,#N/A,TRUE,"SI Reconciliation";#N/A,#N/A,TRUE,"Rate 85";#N/A,#N/A,TRUE,"Rates 81, 82, 84";#N/A,#N/A,TRUE,"LI Reconciliation";#N/A,#N/A,TRUE,"Seasonal Differential"}</definedName>
    <definedName name="wrn.ROR_MEMO." localSheetId="3" hidden="1">{#N/A,#N/A,FALSE,"RORMEMO";#N/A,#N/A,FALSE,"RORSUMMARY";#N/A,#N/A,FALSE,"RORDETAIL"}</definedName>
    <definedName name="wrn.ROR_MEMO." localSheetId="5" hidden="1">{#N/A,#N/A,FALSE,"RORMEMO";#N/A,#N/A,FALSE,"RORSUMMARY";#N/A,#N/A,FALSE,"RORDETAIL"}</definedName>
    <definedName name="wrn.ROR_MEMO." localSheetId="7" hidden="1">{#N/A,#N/A,FALSE,"RORMEMO";#N/A,#N/A,FALSE,"RORSUMMARY";#N/A,#N/A,FALSE,"RORDETAIL"}</definedName>
    <definedName name="wrn.ROR_MEMO." hidden="1">{#N/A,#N/A,FALSE,"RORMEMO";#N/A,#N/A,FALSE,"RORSUMMARY";#N/A,#N/A,FALSE,"RORDETAIL"}</definedName>
    <definedName name="wrn.SELECT_GL." localSheetId="3" hidden="1">{#N/A,#N/A,FALSE,"GLDwnLoad"}</definedName>
    <definedName name="wrn.SELECT_GL." localSheetId="5" hidden="1">{#N/A,#N/A,FALSE,"GLDwnLoad"}</definedName>
    <definedName name="wrn.SELECT_GL." localSheetId="7" hidden="1">{#N/A,#N/A,FALSE,"GLDwnLoad"}</definedName>
    <definedName name="wrn.SELECT_GL." hidden="1">{#N/A,#N/A,FALSE,"GLDwnLoad"}</definedName>
    <definedName name="wrn.SELECT_INPUTS." localSheetId="3" hidden="1">{#N/A,#N/A,FALSE,"OTHERINPUTS";#N/A,#N/A,FALSE,"SUPPLIEDADJINPUT";#N/A,#N/A,FALSE,"BR&amp;SUPADJ."}</definedName>
    <definedName name="wrn.SELECT_INPUTS." localSheetId="5" hidden="1">{#N/A,#N/A,FALSE,"OTHERINPUTS";#N/A,#N/A,FALSE,"SUPPLIEDADJINPUT";#N/A,#N/A,FALSE,"BR&amp;SUPADJ."}</definedName>
    <definedName name="wrn.SELECT_INPUTS." localSheetId="7" hidden="1">{#N/A,#N/A,FALSE,"OTHERINPUTS";#N/A,#N/A,FALSE,"SUPPLIEDADJINPUT";#N/A,#N/A,FALSE,"BR&amp;SUPADJ."}</definedName>
    <definedName name="wrn.SELECT_INPUTS." hidden="1">{#N/A,#N/A,FALSE,"OTHERINPUTS";#N/A,#N/A,FALSE,"SUPPLIEDADJINPUT";#N/A,#N/A,FALSE,"BR&amp;SUPADJ."}</definedName>
    <definedName name="wrn.SELECT_PROV." localSheetId="3" hidden="1">{#N/A,#N/A,FALSE,"TITLEPG";#N/A,#N/A,FALSE,"INDEX";#N/A,#N/A,FALSE,"BKTAXINCOME";#N/A,#N/A,FALSE,"FITCALC";#N/A,#N/A,FALSE,"CCBT";#N/A,#N/A,FALSE,"MET";#N/A,#N/A,FALSE,"New York";#N/A,#N/A,FALSE,"New Jersey";#N/A,#N/A,FALSE,"Penn";#N/A,#N/A,FALSE,"Other States";#N/A,#N/A,FALSE,"PERMDIFFEVENTS";#N/A,#N/A,FALSE,"TIMDIFFEVENTS";#N/A,#N/A,FALSE,"DEPREC";#N/A,#N/A,FALSE,"PERMDIFF";#N/A,#N/A,FALSE,"OPTIMDIFF";#N/A,#N/A,FALSE,"NONOPTIMDIFF";#N/A,#N/A,FALSE,"Deferred Tax Analysis";#N/A,#N/A,FALSE,"Net Plant";#N/A,#N/A,FALSE,"Def Tax Entry";#N/A,#N/A,FALSE,"Other Comprehensive Income";#N/A,#N/A,FALSE,"Pre Close ETR";#N/A,#N/A,FALSE,"CRYTDACREC";#N/A,#N/A,FALSE,"SYSJRNL"}</definedName>
    <definedName name="wrn.SELECT_PROV." localSheetId="5" hidden="1">{#N/A,#N/A,FALSE,"TITLEPG";#N/A,#N/A,FALSE,"INDEX";#N/A,#N/A,FALSE,"BKTAXINCOME";#N/A,#N/A,FALSE,"FITCALC";#N/A,#N/A,FALSE,"CCBT";#N/A,#N/A,FALSE,"MET";#N/A,#N/A,FALSE,"New York";#N/A,#N/A,FALSE,"New Jersey";#N/A,#N/A,FALSE,"Penn";#N/A,#N/A,FALSE,"Other States";#N/A,#N/A,FALSE,"PERMDIFFEVENTS";#N/A,#N/A,FALSE,"TIMDIFFEVENTS";#N/A,#N/A,FALSE,"DEPREC";#N/A,#N/A,FALSE,"PERMDIFF";#N/A,#N/A,FALSE,"OPTIMDIFF";#N/A,#N/A,FALSE,"NONOPTIMDIFF";#N/A,#N/A,FALSE,"Deferred Tax Analysis";#N/A,#N/A,FALSE,"Net Plant";#N/A,#N/A,FALSE,"Def Tax Entry";#N/A,#N/A,FALSE,"Other Comprehensive Income";#N/A,#N/A,FALSE,"Pre Close ETR";#N/A,#N/A,FALSE,"CRYTDACREC";#N/A,#N/A,FALSE,"SYSJRNL"}</definedName>
    <definedName name="wrn.SELECT_PROV." localSheetId="7" hidden="1">{#N/A,#N/A,FALSE,"TITLEPG";#N/A,#N/A,FALSE,"INDEX";#N/A,#N/A,FALSE,"BKTAXINCOME";#N/A,#N/A,FALSE,"FITCALC";#N/A,#N/A,FALSE,"CCBT";#N/A,#N/A,FALSE,"MET";#N/A,#N/A,FALSE,"New York";#N/A,#N/A,FALSE,"New Jersey";#N/A,#N/A,FALSE,"Penn";#N/A,#N/A,FALSE,"Other States";#N/A,#N/A,FALSE,"PERMDIFFEVENTS";#N/A,#N/A,FALSE,"TIMDIFFEVENTS";#N/A,#N/A,FALSE,"DEPREC";#N/A,#N/A,FALSE,"PERMDIFF";#N/A,#N/A,FALSE,"OPTIMDIFF";#N/A,#N/A,FALSE,"NONOPTIMDIFF";#N/A,#N/A,FALSE,"Deferred Tax Analysis";#N/A,#N/A,FALSE,"Net Plant";#N/A,#N/A,FALSE,"Def Tax Entry";#N/A,#N/A,FALSE,"Other Comprehensive Income";#N/A,#N/A,FALSE,"Pre Close ETR";#N/A,#N/A,FALSE,"CRYTDACREC";#N/A,#N/A,FALSE,"SYSJRNL"}</definedName>
    <definedName name="wrn.SELECT_PROV." hidden="1">{#N/A,#N/A,FALSE,"TITLEPG";#N/A,#N/A,FALSE,"INDEX";#N/A,#N/A,FALSE,"BKTAXINCOME";#N/A,#N/A,FALSE,"FITCALC";#N/A,#N/A,FALSE,"CCBT";#N/A,#N/A,FALSE,"MET";#N/A,#N/A,FALSE,"New York";#N/A,#N/A,FALSE,"New Jersey";#N/A,#N/A,FALSE,"Penn";#N/A,#N/A,FALSE,"Other States";#N/A,#N/A,FALSE,"PERMDIFFEVENTS";#N/A,#N/A,FALSE,"TIMDIFFEVENTS";#N/A,#N/A,FALSE,"DEPREC";#N/A,#N/A,FALSE,"PERMDIFF";#N/A,#N/A,FALSE,"OPTIMDIFF";#N/A,#N/A,FALSE,"NONOPTIMDIFF";#N/A,#N/A,FALSE,"Deferred Tax Analysis";#N/A,#N/A,FALSE,"Net Plant";#N/A,#N/A,FALSE,"Def Tax Entry";#N/A,#N/A,FALSE,"Other Comprehensive Income";#N/A,#N/A,FALSE,"Pre Close ETR";#N/A,#N/A,FALSE,"CRYTDACREC";#N/A,#N/A,FALSE,"SYSJRNL"}</definedName>
    <definedName name="wrn.SPA._.FAC." localSheetId="3" hidden="1">{"SPA_FAC",#N/A,FALSE,"OMPA SPA FAC"}</definedName>
    <definedName name="wrn.SPA._.FAC." localSheetId="5" hidden="1">{"SPA_FAC",#N/A,FALSE,"OMPA SPA FAC"}</definedName>
    <definedName name="wrn.SPA._.FAC." localSheetId="7" hidden="1">{"SPA_FAC",#N/A,FALSE,"OMPA SPA FAC"}</definedName>
    <definedName name="wrn.SPA._.FAC." hidden="1">{"SPA_FAC",#N/A,FALSE,"OMPA SPA FAC"}</definedName>
    <definedName name="wrn.Summary_GL." localSheetId="3" hidden="1">{#N/A,#N/A,FALSE,"GLDwnLoad"}</definedName>
    <definedName name="wrn.Summary_GL." localSheetId="5" hidden="1">{#N/A,#N/A,FALSE,"GLDwnLoad"}</definedName>
    <definedName name="wrn.Summary_GL." localSheetId="7" hidden="1">{#N/A,#N/A,FALSE,"GLDwnLoad"}</definedName>
    <definedName name="wrn.Summary_GL." hidden="1">{#N/A,#N/A,FALSE,"GLDwnLoad"}</definedName>
    <definedName name="wrn.SUP." localSheetId="3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5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7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2." localSheetId="3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wrn.SUP2." localSheetId="5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wrn.SUP2." localSheetId="7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wrn.SUP2.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wrn.tables." localSheetId="3" hidden="1">{"print1",#N/A,FALSE,"D21CUSTS";"print2",#N/A,FALSE,"D21CUSTS";"print3",#N/A,FALSE,"D21CUSTS";"print4",#N/A,FALSE,"D21CUSTS"}</definedName>
    <definedName name="wrn.tables." localSheetId="5" hidden="1">{"print1",#N/A,FALSE,"D21CUSTS";"print2",#N/A,FALSE,"D21CUSTS";"print3",#N/A,FALSE,"D21CUSTS";"print4",#N/A,FALSE,"D21CUSTS"}</definedName>
    <definedName name="wrn.tables." localSheetId="7" hidden="1">{"print1",#N/A,FALSE,"D21CUSTS";"print2",#N/A,FALSE,"D21CUSTS";"print3",#N/A,FALSE,"D21CUSTS";"print4",#N/A,FALSE,"D21CUSTS"}</definedName>
    <definedName name="wrn.tables." hidden="1">{"print1",#N/A,FALSE,"D21CUSTS";"print2",#N/A,FALSE,"D21CUSTS";"print3",#N/A,FALSE,"D21CUSTS";"print4",#N/A,FALSE,"D21CUSTS"}</definedName>
    <definedName name="wrn.Total._.Report." localSheetId="3" hidden="1">{"Fuel by Type",#N/A,FALSE,"00whfuel";"Fuel by Account",#N/A,FALSE,"00whfuel";"NTEC",#N/A,FALSE,"00whfuel";"Hope",#N/A,FALSE,"00whfuel";"Net Energy Load",#N/A,FALSE,"00whfuel";"Purchased Power",#N/A,FALSE,"00whfuel"}</definedName>
    <definedName name="wrn.Total._.Report." localSheetId="5" hidden="1">{"Fuel by Type",#N/A,FALSE,"00whfuel";"Fuel by Account",#N/A,FALSE,"00whfuel";"NTEC",#N/A,FALSE,"00whfuel";"Hope",#N/A,FALSE,"00whfuel";"Net Energy Load",#N/A,FALSE,"00whfuel";"Purchased Power",#N/A,FALSE,"00whfuel"}</definedName>
    <definedName name="wrn.Total._.Report." localSheetId="7" hidden="1">{"Fuel by Type",#N/A,FALSE,"00whfuel";"Fuel by Account",#N/A,FALSE,"00whfuel";"NTEC",#N/A,FALSE,"00whfuel";"Hope",#N/A,FALSE,"00whfuel";"Net Energy Load",#N/A,FALSE,"00whfuel";"Purchased Power",#N/A,FALSE,"00whfuel"}</definedName>
    <definedName name="wrn.Total._.Report." hidden="1">{"Fuel by Type",#N/A,FALSE,"00whfuel";"Fuel by Account",#N/A,FALSE,"00whfuel";"NTEC",#N/A,FALSE,"00whfuel";"Hope",#N/A,FALSE,"00whfuel";"Net Energy Load",#N/A,FALSE,"00whfuel";"Purchased Power",#N/A,FALSE,"00whfuel"}</definedName>
    <definedName name="wrn.WEATHER._.AND._.YR._.END._.CUST._.ADJ." localSheetId="3" hidden="1">{"WEATHER_CUSTOMERS",#N/A,FALSE,"Ok_Fuel&amp;Rev"}</definedName>
    <definedName name="wrn.WEATHER._.AND._.YR._.END._.CUST._.ADJ." localSheetId="5" hidden="1">{"WEATHER_CUSTOMERS",#N/A,FALSE,"Ok_Fuel&amp;Rev"}</definedName>
    <definedName name="wrn.WEATHER._.AND._.YR._.END._.CUST._.ADJ." localSheetId="7" hidden="1">{"WEATHER_CUSTOMERS",#N/A,FALSE,"Ok_Fuel&amp;Rev"}</definedName>
    <definedName name="wrn.WEATHER._.AND._.YR._.END._.CUST._.ADJ." hidden="1">{"WEATHER_CUSTOMERS",#N/A,FALSE,"Ok_Fuel&amp;Rev"}</definedName>
    <definedName name="wrn.WMECO_GL." localSheetId="3" hidden="1">{#N/A,#N/A,FALSE,"GLDwnLoad"}</definedName>
    <definedName name="wrn.WMECO_GL." localSheetId="5" hidden="1">{#N/A,#N/A,FALSE,"GLDwnLoad"}</definedName>
    <definedName name="wrn.WMECO_GL." localSheetId="7" hidden="1">{#N/A,#N/A,FALSE,"GLDwnLoad"}</definedName>
    <definedName name="wrn.WMECO_GL." hidden="1">{#N/A,#N/A,FALSE,"GLDwnLoad"}</definedName>
    <definedName name="wrn.WMECO_INPUTS." localSheetId="3" hidden="1">{#N/A,#N/A,FALSE,"OTHERINPUTS";#N/A,#N/A,FALSE,"DITRATEINPUTS";#N/A,#N/A,FALSE,"SUPPLIEDADJINPUT";#N/A,#N/A,FALSE,"TIMINGDIFFINPUTS";#N/A,#N/A,FALSE,"BR&amp;SUPADJ."}</definedName>
    <definedName name="wrn.WMECO_INPUTS." localSheetId="5" hidden="1">{#N/A,#N/A,FALSE,"OTHERINPUTS";#N/A,#N/A,FALSE,"DITRATEINPUTS";#N/A,#N/A,FALSE,"SUPPLIEDADJINPUT";#N/A,#N/A,FALSE,"TIMINGDIFFINPUTS";#N/A,#N/A,FALSE,"BR&amp;SUPADJ."}</definedName>
    <definedName name="wrn.WMECO_INPUTS." localSheetId="7" hidden="1">{#N/A,#N/A,FALSE,"OTHERINPUTS";#N/A,#N/A,FALSE,"DITRATEINPUTS";#N/A,#N/A,FALSE,"SUPPLIEDADJINPUT";#N/A,#N/A,FALSE,"TIMINGDIFFINPUTS";#N/A,#N/A,FALSE,"BR&amp;SUPADJ."}</definedName>
    <definedName name="wrn.WMECO_INPUTS." hidden="1">{#N/A,#N/A,FALSE,"OTHERINPUTS";#N/A,#N/A,FALSE,"DITRATEINPUTS";#N/A,#N/A,FALSE,"SUPPLIEDADJINPUT";#N/A,#N/A,FALSE,"TIMINGDIFFINPUTS";#N/A,#N/A,FALSE,"BR&amp;SUPADJ."}</definedName>
    <definedName name="wrn.WMECO_PROV." localSheetId="3" hidden="1">{#N/A,#N/A,FALSE,"TITLEPG";#N/A,#N/A,FALSE,"INDEX";#N/A,#N/A,FALSE,"BKTAXINCOME";#N/A,#N/A,FALSE,"INTERESTALLOC";#N/A,#N/A,FALSE,"FITCALC";#N/A,#N/A,FALSE,"CCBT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Summary";#N/A,#N/A,FALSE,"FAS109 OPER 190 ITC";#N/A,#N/A,FALSE,"FAS109 OPER 190 Other";#N/A,#N/A,FALSE,"FAS109 OPER 282";#N/A,#N/A,FALSE,"FAS109 OPER 283";#N/A,#N/A,FALSE,"FAS109 NONOPER 282"}</definedName>
    <definedName name="wrn.WMECO_PROV." localSheetId="5" hidden="1">{#N/A,#N/A,FALSE,"TITLEPG";#N/A,#N/A,FALSE,"INDEX";#N/A,#N/A,FALSE,"BKTAXINCOME";#N/A,#N/A,FALSE,"INTERESTALLOC";#N/A,#N/A,FALSE,"FITCALC";#N/A,#N/A,FALSE,"CCBT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Summary";#N/A,#N/A,FALSE,"FAS109 OPER 190 ITC";#N/A,#N/A,FALSE,"FAS109 OPER 190 Other";#N/A,#N/A,FALSE,"FAS109 OPER 282";#N/A,#N/A,FALSE,"FAS109 OPER 283";#N/A,#N/A,FALSE,"FAS109 NONOPER 282"}</definedName>
    <definedName name="wrn.WMECO_PROV." localSheetId="7" hidden="1">{#N/A,#N/A,FALSE,"TITLEPG";#N/A,#N/A,FALSE,"INDEX";#N/A,#N/A,FALSE,"BKTAXINCOME";#N/A,#N/A,FALSE,"INTERESTALLOC";#N/A,#N/A,FALSE,"FITCALC";#N/A,#N/A,FALSE,"CCBT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Summary";#N/A,#N/A,FALSE,"FAS109 OPER 190 ITC";#N/A,#N/A,FALSE,"FAS109 OPER 190 Other";#N/A,#N/A,FALSE,"FAS109 OPER 282";#N/A,#N/A,FALSE,"FAS109 OPER 283";#N/A,#N/A,FALSE,"FAS109 NONOPER 282"}</definedName>
    <definedName name="wrn.WMECO_PROV." hidden="1">{#N/A,#N/A,FALSE,"TITLEPG";#N/A,#N/A,FALSE,"INDEX";#N/A,#N/A,FALSE,"BKTAXINCOME";#N/A,#N/A,FALSE,"INTERESTALLOC";#N/A,#N/A,FALSE,"FITCALC";#N/A,#N/A,FALSE,"CCBT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Summary";#N/A,#N/A,FALSE,"FAS109 OPER 190 ITC";#N/A,#N/A,FALSE,"FAS109 OPER 190 Other";#N/A,#N/A,FALSE,"FAS109 OPER 282";#N/A,#N/A,FALSE,"FAS109 OPER 283";#N/A,#N/A,FALSE,"FAS109 NONOPER 282"}</definedName>
    <definedName name="X" localSheetId="7" hidden="1">#REF!</definedName>
    <definedName name="X" hidden="1">#REF!</definedName>
    <definedName name="xxx" localSheetId="3" hidden="1">{#N/A,#N/A,FALSE,"GLDwnLoad"}</definedName>
    <definedName name="xxx" localSheetId="5" hidden="1">{#N/A,#N/A,FALSE,"GLDwnLoad"}</definedName>
    <definedName name="xxx" localSheetId="7" hidden="1">{#N/A,#N/A,FALSE,"GLDwnLoad"}</definedName>
    <definedName name="xxx" hidden="1">{#N/A,#N/A,FALSE,"GLDwnLoad"}</definedName>
    <definedName name="xxxx" localSheetId="3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" localSheetId="5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" localSheetId="7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localSheetId="3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localSheetId="5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localSheetId="7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Y" localSheetId="7" hidden="1">#REF!</definedName>
    <definedName name="Y" hidden="1">#REF!</definedName>
    <definedName name="yes" localSheetId="7" hidden="1">#REF!</definedName>
    <definedName name="yes" hidden="1">#REF!</definedName>
    <definedName name="yesindeed" hidden="1">#REF!</definedName>
    <definedName name="yesir" hidden="1">#REF!</definedName>
    <definedName name="yyyyyy" hidden="1">#REF!</definedName>
    <definedName name="Z" hidden="1">#REF!</definedName>
    <definedName name="Z_23F18827_7997_11D6_8750_00508BD3B3BA_.wvu.Cols" localSheetId="7" hidden="1">#REF!,#REF!</definedName>
    <definedName name="Z_23F18827_7997_11D6_8750_00508BD3B3BA_.wvu.Cols" hidden="1">#REF!,#REF!</definedName>
    <definedName name="Z_23F18827_7997_11D6_8750_00508BD3B3BA_.wvu.PrintArea" localSheetId="7" hidden="1">#REF!</definedName>
    <definedName name="Z_23F18827_7997_11D6_8750_00508BD3B3BA_.wvu.PrintArea" hidden="1">#REF!</definedName>
    <definedName name="zdcw" localSheetId="7" hidden="1">#REF!</definedName>
    <definedName name="zdcw" hidden="1">#REF!</definedName>
    <definedName name="zj" localSheetId="7" hidden="1">#REF!</definedName>
    <definedName name="zj" hidden="1">#REF!</definedName>
    <definedName name="znh" hidden="1">#REF!</definedName>
    <definedName name="zxcvb" hidden="1">#REF!</definedName>
    <definedName name="zxd" hidden="1">#REF!</definedName>
    <definedName name="ZZ_EVCOMOPTS" hidden="1">10</definedName>
    <definedName name="zzz" localSheetId="3" hidden="1">{"'Sheet1'!$A$1:$O$40"}</definedName>
    <definedName name="zzz" localSheetId="5" hidden="1">{"'Sheet1'!$A$1:$O$40"}</definedName>
    <definedName name="zzz" localSheetId="7" hidden="1">{"'Sheet1'!$A$1:$O$40"}</definedName>
    <definedName name="zzz" hidden="1">{"'Sheet1'!$A$1:$O$40"}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2" l="1"/>
  <c r="G13" i="16" l="1"/>
  <c r="G24" i="15"/>
  <c r="F25" i="12" l="1"/>
  <c r="F23" i="12"/>
  <c r="F20" i="12"/>
  <c r="F24" i="12"/>
  <c r="F22" i="12"/>
  <c r="F21" i="12"/>
  <c r="F19" i="12"/>
  <c r="H11" i="12"/>
  <c r="H25" i="12" s="1"/>
  <c r="H10" i="12"/>
  <c r="H24" i="12" s="1"/>
  <c r="H9" i="12"/>
  <c r="H23" i="12" s="1"/>
  <c r="H8" i="12"/>
  <c r="H22" i="12" s="1"/>
  <c r="H7" i="12"/>
  <c r="H21" i="12" s="1"/>
  <c r="H6" i="12"/>
  <c r="H20" i="12" s="1"/>
  <c r="H5" i="12"/>
  <c r="G11" i="12"/>
  <c r="G10" i="12"/>
  <c r="K10" i="12" s="1"/>
  <c r="G9" i="12"/>
  <c r="G8" i="12"/>
  <c r="G6" i="12"/>
  <c r="K6" i="12" s="1"/>
  <c r="G5" i="12"/>
  <c r="K11" i="12" l="1"/>
  <c r="K9" i="12"/>
  <c r="K8" i="12"/>
  <c r="H13" i="12"/>
  <c r="J21" i="12"/>
  <c r="K5" i="12"/>
  <c r="H19" i="12"/>
  <c r="H28" i="12" s="1"/>
  <c r="J25" i="12"/>
  <c r="J24" i="12"/>
  <c r="J23" i="12"/>
  <c r="J22" i="12"/>
  <c r="F28" i="12"/>
  <c r="J20" i="12"/>
  <c r="F27" i="12"/>
  <c r="J19" i="12"/>
  <c r="H14" i="12"/>
  <c r="G14" i="12"/>
  <c r="G13" i="12"/>
  <c r="K14" i="12" l="1"/>
  <c r="H27" i="12"/>
  <c r="K13" i="12"/>
  <c r="J27" i="12"/>
  <c r="J28" i="12"/>
  <c r="G19" i="15" l="1"/>
  <c r="G16" i="15"/>
  <c r="G10" i="15"/>
  <c r="Y14" i="10" l="1"/>
  <c r="X14" i="10" l="1"/>
  <c r="Z14" i="10"/>
  <c r="Y13" i="10"/>
  <c r="Z13" i="10"/>
  <c r="K14" i="10"/>
  <c r="K13" i="10"/>
  <c r="F14" i="10"/>
  <c r="G14" i="10"/>
  <c r="H14" i="10"/>
  <c r="I14" i="10"/>
  <c r="J14" i="10"/>
  <c r="L14" i="10"/>
  <c r="M14" i="10"/>
  <c r="P14" i="10"/>
  <c r="Q14" i="10"/>
  <c r="R14" i="10"/>
  <c r="V14" i="10"/>
  <c r="X13" i="10"/>
  <c r="J13" i="10"/>
  <c r="I13" i="10"/>
  <c r="P1744" i="22" l="1"/>
  <c r="O1744" i="22"/>
  <c r="N1744" i="22"/>
  <c r="M1744" i="22"/>
  <c r="L1744" i="22"/>
  <c r="K1744" i="22"/>
  <c r="J1744" i="22"/>
  <c r="I1744" i="22"/>
  <c r="H1744" i="22"/>
  <c r="G1744" i="22"/>
  <c r="F1744" i="22"/>
  <c r="P1743" i="22"/>
  <c r="O1743" i="22"/>
  <c r="N1743" i="22"/>
  <c r="M1743" i="22"/>
  <c r="L1743" i="22"/>
  <c r="K1743" i="22"/>
  <c r="J1743" i="22"/>
  <c r="I1743" i="22"/>
  <c r="H1743" i="22"/>
  <c r="G1743" i="22"/>
  <c r="E1747" i="22" s="1"/>
  <c r="F1743" i="22"/>
  <c r="P1742" i="22"/>
  <c r="O1742" i="22"/>
  <c r="N1742" i="22"/>
  <c r="M1742" i="22"/>
  <c r="L1742" i="22"/>
  <c r="K1742" i="22"/>
  <c r="J1742" i="22"/>
  <c r="I1742" i="22"/>
  <c r="H1742" i="22"/>
  <c r="G1742" i="22"/>
  <c r="F1742" i="22"/>
  <c r="P1741" i="22"/>
  <c r="O1741" i="22"/>
  <c r="N1741" i="22"/>
  <c r="M1741" i="22"/>
  <c r="L1741" i="22"/>
  <c r="K1741" i="22"/>
  <c r="J1741" i="22"/>
  <c r="I1741" i="22"/>
  <c r="H1741" i="22"/>
  <c r="G1741" i="22"/>
  <c r="F1741" i="22"/>
  <c r="G1745" i="22" s="1"/>
  <c r="E1672" i="22"/>
  <c r="P1669" i="22"/>
  <c r="O1669" i="22"/>
  <c r="N1669" i="22"/>
  <c r="M1669" i="22"/>
  <c r="L1669" i="22"/>
  <c r="K1669" i="22"/>
  <c r="J1669" i="22"/>
  <c r="I1669" i="22"/>
  <c r="H1669" i="22"/>
  <c r="G1669" i="22"/>
  <c r="F1669" i="22"/>
  <c r="P1668" i="22"/>
  <c r="O1668" i="22"/>
  <c r="N1668" i="22"/>
  <c r="M1668" i="22"/>
  <c r="L1668" i="22"/>
  <c r="K1668" i="22"/>
  <c r="J1668" i="22"/>
  <c r="I1668" i="22"/>
  <c r="H1668" i="22"/>
  <c r="G1668" i="22"/>
  <c r="F1668" i="22"/>
  <c r="P1667" i="22"/>
  <c r="O1667" i="22"/>
  <c r="N1667" i="22"/>
  <c r="M1667" i="22"/>
  <c r="L1667" i="22"/>
  <c r="K1667" i="22"/>
  <c r="J1667" i="22"/>
  <c r="I1667" i="22"/>
  <c r="H1667" i="22"/>
  <c r="G1667" i="22"/>
  <c r="F1667" i="22"/>
  <c r="G1670" i="22" s="1"/>
  <c r="P1666" i="22"/>
  <c r="O1666" i="22"/>
  <c r="N1666" i="22"/>
  <c r="M1666" i="22"/>
  <c r="L1666" i="22"/>
  <c r="K1666" i="22"/>
  <c r="J1666" i="22"/>
  <c r="I1666" i="22"/>
  <c r="H1666" i="22"/>
  <c r="G1666" i="22"/>
  <c r="F1666" i="22"/>
  <c r="F1670" i="22" s="1"/>
  <c r="E1627" i="22"/>
  <c r="P1624" i="22"/>
  <c r="O1624" i="22"/>
  <c r="N1624" i="22"/>
  <c r="M1624" i="22"/>
  <c r="L1624" i="22"/>
  <c r="K1624" i="22"/>
  <c r="J1624" i="22"/>
  <c r="I1624" i="22"/>
  <c r="H1624" i="22"/>
  <c r="G1624" i="22"/>
  <c r="F1624" i="22"/>
  <c r="P1623" i="22"/>
  <c r="O1623" i="22"/>
  <c r="N1623" i="22"/>
  <c r="M1623" i="22"/>
  <c r="L1623" i="22"/>
  <c r="K1623" i="22"/>
  <c r="J1623" i="22"/>
  <c r="I1623" i="22"/>
  <c r="H1623" i="22"/>
  <c r="G1623" i="22"/>
  <c r="F1623" i="22"/>
  <c r="P1622" i="22"/>
  <c r="O1622" i="22"/>
  <c r="N1622" i="22"/>
  <c r="M1622" i="22"/>
  <c r="L1622" i="22"/>
  <c r="K1622" i="22"/>
  <c r="J1622" i="22"/>
  <c r="I1622" i="22"/>
  <c r="H1622" i="22"/>
  <c r="G1622" i="22"/>
  <c r="F1622" i="22"/>
  <c r="P1621" i="22"/>
  <c r="O1621" i="22"/>
  <c r="N1621" i="22"/>
  <c r="M1621" i="22"/>
  <c r="L1621" i="22"/>
  <c r="K1621" i="22"/>
  <c r="J1621" i="22"/>
  <c r="I1621" i="22"/>
  <c r="H1621" i="22"/>
  <c r="G1621" i="22"/>
  <c r="F1621" i="22"/>
  <c r="F1625" i="22" s="1"/>
  <c r="G1607" i="22"/>
  <c r="P1606" i="22"/>
  <c r="O1606" i="22"/>
  <c r="N1606" i="22"/>
  <c r="M1606" i="22"/>
  <c r="L1606" i="22"/>
  <c r="K1606" i="22"/>
  <c r="J1606" i="22"/>
  <c r="I1606" i="22"/>
  <c r="H1606" i="22"/>
  <c r="G1606" i="22"/>
  <c r="F1606" i="22"/>
  <c r="P1605" i="22"/>
  <c r="O1605" i="22"/>
  <c r="N1605" i="22"/>
  <c r="M1605" i="22"/>
  <c r="L1605" i="22"/>
  <c r="K1605" i="22"/>
  <c r="J1605" i="22"/>
  <c r="I1605" i="22"/>
  <c r="H1605" i="22"/>
  <c r="G1605" i="22"/>
  <c r="E1609" i="22" s="1"/>
  <c r="F1605" i="22"/>
  <c r="P1604" i="22"/>
  <c r="O1604" i="22"/>
  <c r="N1604" i="22"/>
  <c r="M1604" i="22"/>
  <c r="L1604" i="22"/>
  <c r="K1604" i="22"/>
  <c r="J1604" i="22"/>
  <c r="I1604" i="22"/>
  <c r="H1604" i="22"/>
  <c r="G1604" i="22"/>
  <c r="F1604" i="22"/>
  <c r="P1603" i="22"/>
  <c r="O1603" i="22"/>
  <c r="N1603" i="22"/>
  <c r="M1603" i="22"/>
  <c r="L1603" i="22"/>
  <c r="K1603" i="22"/>
  <c r="J1603" i="22"/>
  <c r="I1603" i="22"/>
  <c r="H1603" i="22"/>
  <c r="G1603" i="22"/>
  <c r="F1603" i="22"/>
  <c r="F1607" i="22" s="1"/>
  <c r="P1187" i="22"/>
  <c r="O1187" i="22"/>
  <c r="N1187" i="22"/>
  <c r="M1187" i="22"/>
  <c r="L1187" i="22"/>
  <c r="K1187" i="22"/>
  <c r="J1187" i="22"/>
  <c r="I1187" i="22"/>
  <c r="H1187" i="22"/>
  <c r="G1187" i="22"/>
  <c r="F1187" i="22"/>
  <c r="P1186" i="22"/>
  <c r="O1186" i="22"/>
  <c r="N1186" i="22"/>
  <c r="M1186" i="22"/>
  <c r="L1186" i="22"/>
  <c r="K1186" i="22"/>
  <c r="J1186" i="22"/>
  <c r="I1186" i="22"/>
  <c r="H1186" i="22"/>
  <c r="G1186" i="22"/>
  <c r="E1190" i="22" s="1"/>
  <c r="F1186" i="22"/>
  <c r="P1185" i="22"/>
  <c r="O1185" i="22"/>
  <c r="N1185" i="22"/>
  <c r="M1185" i="22"/>
  <c r="L1185" i="22"/>
  <c r="K1185" i="22"/>
  <c r="J1185" i="22"/>
  <c r="I1185" i="22"/>
  <c r="H1185" i="22"/>
  <c r="G1185" i="22"/>
  <c r="F1185" i="22"/>
  <c r="P1184" i="22"/>
  <c r="O1184" i="22"/>
  <c r="N1184" i="22"/>
  <c r="M1184" i="22"/>
  <c r="L1184" i="22"/>
  <c r="K1184" i="22"/>
  <c r="J1184" i="22"/>
  <c r="I1184" i="22"/>
  <c r="H1184" i="22"/>
  <c r="G1184" i="22"/>
  <c r="F1184" i="22"/>
  <c r="G1188" i="22" s="1"/>
  <c r="P729" i="22"/>
  <c r="O729" i="22"/>
  <c r="N729" i="22"/>
  <c r="M729" i="22"/>
  <c r="L729" i="22"/>
  <c r="K729" i="22"/>
  <c r="J729" i="22"/>
  <c r="I729" i="22"/>
  <c r="H729" i="22"/>
  <c r="G729" i="22"/>
  <c r="C17" i="21" s="1"/>
  <c r="F729" i="22"/>
  <c r="P728" i="22"/>
  <c r="O728" i="22"/>
  <c r="N728" i="22"/>
  <c r="M728" i="22"/>
  <c r="L728" i="22"/>
  <c r="K728" i="22"/>
  <c r="J728" i="22"/>
  <c r="I728" i="22"/>
  <c r="H728" i="22"/>
  <c r="G728" i="22"/>
  <c r="E732" i="22" s="1"/>
  <c r="F728" i="22"/>
  <c r="P727" i="22"/>
  <c r="O727" i="22"/>
  <c r="N727" i="22"/>
  <c r="M727" i="22"/>
  <c r="L727" i="22"/>
  <c r="K727" i="22"/>
  <c r="J727" i="22"/>
  <c r="I727" i="22"/>
  <c r="H727" i="22"/>
  <c r="G727" i="22"/>
  <c r="F727" i="22"/>
  <c r="G730" i="22" s="1"/>
  <c r="P726" i="22"/>
  <c r="O726" i="22"/>
  <c r="N726" i="22"/>
  <c r="M726" i="22"/>
  <c r="L726" i="22"/>
  <c r="K726" i="22"/>
  <c r="J726" i="22"/>
  <c r="I726" i="22"/>
  <c r="H726" i="22"/>
  <c r="G726" i="22"/>
  <c r="F726" i="22"/>
  <c r="F730" i="22" s="1"/>
  <c r="E421" i="22"/>
  <c r="G419" i="22"/>
  <c r="P418" i="22"/>
  <c r="O418" i="22"/>
  <c r="N418" i="22"/>
  <c r="M418" i="22"/>
  <c r="L418" i="22"/>
  <c r="K418" i="22"/>
  <c r="J418" i="22"/>
  <c r="I418" i="22"/>
  <c r="H418" i="22"/>
  <c r="G418" i="22"/>
  <c r="C12" i="21" s="1"/>
  <c r="F418" i="22"/>
  <c r="P417" i="22"/>
  <c r="O417" i="22"/>
  <c r="N417" i="22"/>
  <c r="M417" i="22"/>
  <c r="L417" i="22"/>
  <c r="K417" i="22"/>
  <c r="J417" i="22"/>
  <c r="I417" i="22"/>
  <c r="H417" i="22"/>
  <c r="G417" i="22"/>
  <c r="F417" i="22"/>
  <c r="P416" i="22"/>
  <c r="O416" i="22"/>
  <c r="N416" i="22"/>
  <c r="M416" i="22"/>
  <c r="L416" i="22"/>
  <c r="K416" i="22"/>
  <c r="J416" i="22"/>
  <c r="I416" i="22"/>
  <c r="H416" i="22"/>
  <c r="G416" i="22"/>
  <c r="F416" i="22"/>
  <c r="P415" i="22"/>
  <c r="O415" i="22"/>
  <c r="N415" i="22"/>
  <c r="M415" i="22"/>
  <c r="L415" i="22"/>
  <c r="K415" i="22"/>
  <c r="J415" i="22"/>
  <c r="I415" i="22"/>
  <c r="H415" i="22"/>
  <c r="G415" i="22"/>
  <c r="F415" i="22"/>
  <c r="F419" i="22" s="1"/>
  <c r="P339" i="22"/>
  <c r="O339" i="22"/>
  <c r="N339" i="22"/>
  <c r="M339" i="22"/>
  <c r="L339" i="22"/>
  <c r="K339" i="22"/>
  <c r="J339" i="22"/>
  <c r="I339" i="22"/>
  <c r="H339" i="22"/>
  <c r="G339" i="22"/>
  <c r="F339" i="22"/>
  <c r="P338" i="22"/>
  <c r="O338" i="22"/>
  <c r="N338" i="22"/>
  <c r="M338" i="22"/>
  <c r="L338" i="22"/>
  <c r="K338" i="22"/>
  <c r="J338" i="22"/>
  <c r="I338" i="22"/>
  <c r="H338" i="22"/>
  <c r="G338" i="22"/>
  <c r="E342" i="22" s="1"/>
  <c r="F338" i="22"/>
  <c r="P337" i="22"/>
  <c r="O337" i="22"/>
  <c r="N337" i="22"/>
  <c r="M337" i="22"/>
  <c r="L337" i="22"/>
  <c r="K337" i="22"/>
  <c r="J337" i="22"/>
  <c r="I337" i="22"/>
  <c r="H337" i="22"/>
  <c r="G337" i="22"/>
  <c r="F337" i="22"/>
  <c r="P336" i="22"/>
  <c r="O336" i="22"/>
  <c r="N336" i="22"/>
  <c r="M336" i="22"/>
  <c r="L336" i="22"/>
  <c r="K336" i="22"/>
  <c r="J336" i="22"/>
  <c r="I336" i="22"/>
  <c r="H336" i="22"/>
  <c r="G336" i="22"/>
  <c r="D13" i="21" s="1"/>
  <c r="F336" i="22"/>
  <c r="G340" i="22" s="1"/>
  <c r="P246" i="22"/>
  <c r="O246" i="22"/>
  <c r="N246" i="22"/>
  <c r="M246" i="22"/>
  <c r="L246" i="22"/>
  <c r="K246" i="22"/>
  <c r="J246" i="22"/>
  <c r="I246" i="22"/>
  <c r="H246" i="22"/>
  <c r="G246" i="22"/>
  <c r="F246" i="22"/>
  <c r="P245" i="22"/>
  <c r="O245" i="22"/>
  <c r="N245" i="22"/>
  <c r="M245" i="22"/>
  <c r="L245" i="22"/>
  <c r="K245" i="22"/>
  <c r="J245" i="22"/>
  <c r="I245" i="22"/>
  <c r="H245" i="22"/>
  <c r="G245" i="22"/>
  <c r="E249" i="22" s="1"/>
  <c r="F245" i="22"/>
  <c r="P244" i="22"/>
  <c r="O244" i="22"/>
  <c r="N244" i="22"/>
  <c r="M244" i="22"/>
  <c r="L244" i="22"/>
  <c r="K244" i="22"/>
  <c r="J244" i="22"/>
  <c r="I244" i="22"/>
  <c r="H244" i="22"/>
  <c r="G244" i="22"/>
  <c r="I14" i="21" s="1"/>
  <c r="F244" i="22"/>
  <c r="P243" i="22"/>
  <c r="O243" i="22"/>
  <c r="N243" i="22"/>
  <c r="M243" i="22"/>
  <c r="L243" i="22"/>
  <c r="K243" i="22"/>
  <c r="J243" i="22"/>
  <c r="I243" i="22"/>
  <c r="H243" i="22"/>
  <c r="G243" i="22"/>
  <c r="F243" i="22"/>
  <c r="G247" i="22" s="1"/>
  <c r="X56" i="21"/>
  <c r="E28" i="21" s="1"/>
  <c r="X55" i="21"/>
  <c r="X54" i="21"/>
  <c r="U54" i="21"/>
  <c r="O34" i="21" s="1"/>
  <c r="Q42" i="21"/>
  <c r="AB42" i="21" s="1"/>
  <c r="Q41" i="21"/>
  <c r="AB41" i="21" s="1"/>
  <c r="AC40" i="21"/>
  <c r="Q40" i="21"/>
  <c r="AB40" i="21" s="1"/>
  <c r="Q39" i="21"/>
  <c r="AB39" i="21" s="1"/>
  <c r="Q38" i="21"/>
  <c r="AB38" i="21" s="1"/>
  <c r="Q37" i="21"/>
  <c r="AB37" i="21" s="1"/>
  <c r="AB36" i="21"/>
  <c r="Q36" i="21"/>
  <c r="AB35" i="21"/>
  <c r="Q35" i="21"/>
  <c r="Q34" i="21"/>
  <c r="AB34" i="21" s="1"/>
  <c r="J28" i="21"/>
  <c r="I28" i="21"/>
  <c r="D28" i="21"/>
  <c r="D26" i="21"/>
  <c r="P20" i="21"/>
  <c r="I20" i="21"/>
  <c r="E20" i="21"/>
  <c r="D20" i="21"/>
  <c r="C20" i="21"/>
  <c r="P19" i="21"/>
  <c r="I19" i="21"/>
  <c r="E19" i="21"/>
  <c r="D19" i="21"/>
  <c r="C19" i="21"/>
  <c r="Q18" i="21"/>
  <c r="P18" i="21"/>
  <c r="R40" i="21" s="1"/>
  <c r="G18" i="21" s="1"/>
  <c r="I18" i="21"/>
  <c r="E18" i="21"/>
  <c r="D18" i="21"/>
  <c r="C18" i="21"/>
  <c r="Q17" i="21"/>
  <c r="AC39" i="21" s="1"/>
  <c r="P17" i="21"/>
  <c r="R39" i="21" s="1"/>
  <c r="G17" i="21" s="1"/>
  <c r="I17" i="21"/>
  <c r="E17" i="21"/>
  <c r="D17" i="21"/>
  <c r="P16" i="21"/>
  <c r="I16" i="21"/>
  <c r="E16" i="21"/>
  <c r="D16" i="21"/>
  <c r="C16" i="21"/>
  <c r="P15" i="21"/>
  <c r="I15" i="21"/>
  <c r="E15" i="21"/>
  <c r="D15" i="21"/>
  <c r="C15" i="21"/>
  <c r="Q14" i="21"/>
  <c r="R36" i="21" s="1"/>
  <c r="G14" i="21" s="1"/>
  <c r="P14" i="21"/>
  <c r="AC36" i="21" s="1"/>
  <c r="D14" i="21"/>
  <c r="C14" i="21"/>
  <c r="Q13" i="21"/>
  <c r="AC35" i="21" s="1"/>
  <c r="P13" i="21"/>
  <c r="R35" i="21" s="1"/>
  <c r="G13" i="21" s="1"/>
  <c r="I13" i="21"/>
  <c r="E13" i="21"/>
  <c r="C13" i="21"/>
  <c r="P12" i="21"/>
  <c r="I12" i="21"/>
  <c r="E12" i="21"/>
  <c r="D12" i="21"/>
  <c r="R42" i="21" l="1"/>
  <c r="G20" i="21" s="1"/>
  <c r="C22" i="21"/>
  <c r="I23" i="21" s="1"/>
  <c r="O35" i="21"/>
  <c r="S36" i="21" s="1"/>
  <c r="G28" i="21"/>
  <c r="F340" i="22"/>
  <c r="G1625" i="22"/>
  <c r="F1745" i="22"/>
  <c r="AC42" i="21"/>
  <c r="Q12" i="21"/>
  <c r="AC34" i="21" s="1"/>
  <c r="Q16" i="21"/>
  <c r="AC38" i="21" s="1"/>
  <c r="Q20" i="21"/>
  <c r="F247" i="22"/>
  <c r="F1188" i="22"/>
  <c r="Q15" i="21"/>
  <c r="AC37" i="21" s="1"/>
  <c r="Q19" i="21"/>
  <c r="AC41" i="21" s="1"/>
  <c r="R38" i="21"/>
  <c r="G16" i="21" s="1"/>
  <c r="E14" i="21"/>
  <c r="E23" i="21" s="1"/>
  <c r="J19" i="21" l="1"/>
  <c r="J15" i="21"/>
  <c r="J18" i="21"/>
  <c r="J17" i="21"/>
  <c r="J12" i="21"/>
  <c r="J13" i="21"/>
  <c r="J14" i="21"/>
  <c r="J20" i="21"/>
  <c r="K20" i="21" s="1"/>
  <c r="J16" i="21"/>
  <c r="R37" i="21"/>
  <c r="G15" i="21" s="1"/>
  <c r="R34" i="21"/>
  <c r="G12" i="21" s="1"/>
  <c r="AD36" i="21"/>
  <c r="K28" i="21" s="1"/>
  <c r="D23" i="21"/>
  <c r="R41" i="21"/>
  <c r="G19" i="21" s="1"/>
  <c r="B23" i="21"/>
  <c r="F14" i="21" l="1"/>
  <c r="I34" i="21"/>
  <c r="F17" i="21"/>
  <c r="I35" i="21"/>
  <c r="F18" i="21"/>
  <c r="F16" i="21"/>
  <c r="F20" i="21"/>
  <c r="F15" i="21"/>
  <c r="F19" i="21"/>
  <c r="F13" i="21"/>
  <c r="F12" i="21"/>
  <c r="K14" i="21"/>
  <c r="K18" i="21"/>
  <c r="K13" i="21"/>
  <c r="K15" i="21"/>
  <c r="K17" i="21"/>
  <c r="G23" i="21"/>
  <c r="H12" i="21"/>
  <c r="K16" i="21"/>
  <c r="K12" i="21"/>
  <c r="K19" i="21"/>
  <c r="H17" i="21" l="1"/>
  <c r="H18" i="21"/>
  <c r="H14" i="21"/>
  <c r="H13" i="21"/>
  <c r="H16" i="21"/>
  <c r="H20" i="21"/>
  <c r="H28" i="21"/>
  <c r="K23" i="21"/>
  <c r="F28" i="21"/>
  <c r="H15" i="21"/>
  <c r="H19" i="21"/>
  <c r="S335" i="20" l="1"/>
  <c r="S334" i="20"/>
  <c r="S333" i="20"/>
  <c r="J333" i="20"/>
  <c r="S277" i="20"/>
  <c r="S276" i="20"/>
  <c r="S275" i="20"/>
  <c r="J275" i="20"/>
  <c r="S205" i="20"/>
  <c r="S204" i="20"/>
  <c r="S203" i="20"/>
  <c r="J203" i="20"/>
  <c r="O226" i="19" l="1"/>
  <c r="O225" i="19"/>
  <c r="O224" i="19"/>
  <c r="U222" i="19"/>
  <c r="U221" i="19"/>
  <c r="U220" i="19"/>
  <c r="U217" i="19"/>
  <c r="U214" i="19"/>
  <c r="U213" i="19"/>
  <c r="U212" i="19"/>
  <c r="U226" i="19" s="1"/>
  <c r="U210" i="19"/>
  <c r="U208" i="19"/>
  <c r="U207" i="19"/>
  <c r="U206" i="19"/>
  <c r="U204" i="19"/>
  <c r="U197" i="19"/>
  <c r="U195" i="19"/>
  <c r="U225" i="19" s="1"/>
  <c r="U193" i="19"/>
  <c r="U192" i="19"/>
  <c r="U224" i="19" s="1"/>
  <c r="O189" i="19"/>
  <c r="O188" i="19"/>
  <c r="O187" i="19"/>
  <c r="U154" i="19"/>
  <c r="U153" i="19"/>
  <c r="U152" i="19"/>
  <c r="U151" i="19"/>
  <c r="U150" i="19"/>
  <c r="U149" i="19"/>
  <c r="U148" i="19"/>
  <c r="U147" i="19"/>
  <c r="U146" i="19"/>
  <c r="U145" i="19"/>
  <c r="U144" i="19"/>
  <c r="U143" i="19"/>
  <c r="U189" i="19" s="1"/>
  <c r="U142" i="19"/>
  <c r="U141" i="19"/>
  <c r="U135" i="19"/>
  <c r="U134" i="19"/>
  <c r="U133" i="19"/>
  <c r="U132" i="19"/>
  <c r="U131" i="19"/>
  <c r="U130" i="19"/>
  <c r="U188" i="19" s="1"/>
  <c r="U129" i="19"/>
  <c r="U128" i="19"/>
  <c r="U127" i="19"/>
  <c r="U126" i="19"/>
  <c r="U125" i="19"/>
  <c r="U124" i="19"/>
  <c r="U123" i="19"/>
  <c r="U121" i="19"/>
  <c r="U120" i="19"/>
  <c r="U119" i="19"/>
  <c r="U118" i="19"/>
  <c r="U117" i="19"/>
  <c r="U116" i="19"/>
  <c r="U115" i="19"/>
  <c r="U114" i="19"/>
  <c r="U187" i="19" s="1"/>
  <c r="U110" i="19"/>
  <c r="O110" i="19"/>
  <c r="O109" i="19"/>
  <c r="O108" i="19"/>
  <c r="U106" i="19"/>
  <c r="U103" i="19"/>
  <c r="U102" i="19"/>
  <c r="U101" i="19"/>
  <c r="U97" i="19"/>
  <c r="U109" i="19" s="1"/>
  <c r="U95" i="19"/>
  <c r="U94" i="19"/>
  <c r="U93" i="19"/>
  <c r="U92" i="19"/>
  <c r="U89" i="19"/>
  <c r="U86" i="19"/>
  <c r="U85" i="19"/>
  <c r="U84" i="19"/>
  <c r="U83" i="19"/>
  <c r="U82" i="19"/>
  <c r="U80" i="19"/>
  <c r="U78" i="19"/>
  <c r="U77" i="19"/>
  <c r="U76" i="19"/>
  <c r="U74" i="19"/>
  <c r="U108" i="19" s="1"/>
  <c r="O66" i="19"/>
  <c r="D46" i="12" l="1"/>
  <c r="D45" i="12"/>
  <c r="D44" i="12"/>
  <c r="D43" i="12"/>
  <c r="D42" i="12"/>
  <c r="D41" i="12"/>
  <c r="D40" i="12"/>
  <c r="D33" i="18"/>
  <c r="I33" i="18"/>
  <c r="H33" i="18"/>
  <c r="G33" i="18"/>
  <c r="F33" i="18"/>
  <c r="E33" i="18"/>
  <c r="C33" i="18"/>
  <c r="B33" i="18"/>
  <c r="I1" i="18"/>
  <c r="H1" i="18"/>
  <c r="G1" i="18"/>
  <c r="F1" i="18"/>
  <c r="E1" i="18"/>
  <c r="D1" i="18"/>
  <c r="C1" i="18"/>
  <c r="B1" i="18"/>
  <c r="E46" i="12"/>
  <c r="F11" i="12" s="1"/>
  <c r="L11" i="12" s="1"/>
  <c r="E45" i="12"/>
  <c r="F10" i="12" s="1"/>
  <c r="L10" i="12" s="1"/>
  <c r="E44" i="12"/>
  <c r="F9" i="12" s="1"/>
  <c r="L9" i="12" s="1"/>
  <c r="E43" i="12"/>
  <c r="F8" i="12" s="1"/>
  <c r="L8" i="12" s="1"/>
  <c r="E42" i="12"/>
  <c r="F7" i="12" s="1"/>
  <c r="E41" i="12"/>
  <c r="F6" i="12" s="1"/>
  <c r="L6" i="12" s="1"/>
  <c r="E40" i="12"/>
  <c r="F5" i="12" s="1"/>
  <c r="L5" i="12" s="1"/>
  <c r="I46" i="12"/>
  <c r="I45" i="12"/>
  <c r="I44" i="12"/>
  <c r="I43" i="12"/>
  <c r="I41" i="12"/>
  <c r="I40" i="12"/>
  <c r="B9" i="9"/>
  <c r="B8" i="9"/>
  <c r="B7" i="9"/>
  <c r="B6" i="9"/>
  <c r="B5" i="9"/>
  <c r="B4" i="9"/>
  <c r="B3" i="9"/>
  <c r="F13" i="10"/>
  <c r="T13" i="10"/>
  <c r="U12" i="10"/>
  <c r="S13" i="10"/>
  <c r="R13" i="10"/>
  <c r="Q13" i="10"/>
  <c r="P13" i="10"/>
  <c r="G13" i="10"/>
  <c r="L13" i="10"/>
  <c r="V13" i="10"/>
  <c r="W12" i="10"/>
  <c r="L14" i="12" l="1"/>
  <c r="L13" i="12"/>
  <c r="G6" i="16" s="1"/>
  <c r="J11" i="12"/>
  <c r="I11" i="12"/>
  <c r="I8" i="12"/>
  <c r="J8" i="12"/>
  <c r="I5" i="12"/>
  <c r="J5" i="12"/>
  <c r="I9" i="12"/>
  <c r="J9" i="12"/>
  <c r="J7" i="12"/>
  <c r="I6" i="12"/>
  <c r="J6" i="12"/>
  <c r="I10" i="12"/>
  <c r="J10" i="12"/>
  <c r="F14" i="12"/>
  <c r="F13" i="12"/>
  <c r="G17" i="15"/>
  <c r="G20" i="15"/>
  <c r="D26" i="2"/>
  <c r="D25" i="2"/>
  <c r="D12" i="2"/>
  <c r="D11" i="2"/>
  <c r="E22" i="2"/>
  <c r="E23" i="2" s="1"/>
  <c r="E24" i="2" s="1"/>
  <c r="D18" i="2"/>
  <c r="E18" i="2" s="1"/>
  <c r="C13" i="8"/>
  <c r="I5" i="9"/>
  <c r="J5" i="9"/>
  <c r="C15" i="8"/>
  <c r="I19" i="16"/>
  <c r="H19" i="16"/>
  <c r="J13" i="12" l="1"/>
  <c r="J14" i="12"/>
  <c r="I14" i="12"/>
  <c r="I13" i="12"/>
  <c r="E25" i="2"/>
  <c r="F25" i="2" l="1"/>
  <c r="E26" i="2"/>
  <c r="F26" i="2" s="1"/>
  <c r="G22" i="15" l="1"/>
  <c r="G13" i="15"/>
  <c r="I14" i="16" l="1"/>
  <c r="H14" i="16"/>
  <c r="H13" i="16"/>
  <c r="I13" i="16"/>
  <c r="G11" i="9" l="1"/>
  <c r="G12" i="9"/>
  <c r="L46" i="12"/>
  <c r="G25" i="12" s="1"/>
  <c r="L45" i="12"/>
  <c r="G24" i="12" s="1"/>
  <c r="L44" i="12"/>
  <c r="G23" i="12" s="1"/>
  <c r="L43" i="12"/>
  <c r="G22" i="12" s="1"/>
  <c r="L42" i="12"/>
  <c r="L41" i="12"/>
  <c r="G20" i="12" s="1"/>
  <c r="L40" i="12"/>
  <c r="G19" i="12" s="1"/>
  <c r="K20" i="12" l="1"/>
  <c r="L20" i="12" s="1"/>
  <c r="I20" i="12"/>
  <c r="K21" i="12"/>
  <c r="L21" i="12" s="1"/>
  <c r="I21" i="12"/>
  <c r="K22" i="12"/>
  <c r="L22" i="12" s="1"/>
  <c r="I22" i="12"/>
  <c r="K24" i="12"/>
  <c r="L24" i="12" s="1"/>
  <c r="I24" i="12"/>
  <c r="K25" i="12"/>
  <c r="L25" i="12" s="1"/>
  <c r="I25" i="12"/>
  <c r="G27" i="12"/>
  <c r="I19" i="12"/>
  <c r="K19" i="12"/>
  <c r="G28" i="12"/>
  <c r="K23" i="12"/>
  <c r="L23" i="12" s="1"/>
  <c r="I23" i="12"/>
  <c r="L49" i="12"/>
  <c r="L48" i="12"/>
  <c r="I28" i="12" l="1"/>
  <c r="I27" i="12"/>
  <c r="L19" i="12"/>
  <c r="K27" i="12"/>
  <c r="K28" i="12"/>
  <c r="M13" i="10"/>
  <c r="H13" i="10"/>
  <c r="D13" i="10"/>
  <c r="I49" i="12"/>
  <c r="H49" i="12"/>
  <c r="G49" i="12"/>
  <c r="I48" i="12"/>
  <c r="H48" i="12"/>
  <c r="G48" i="12"/>
  <c r="J46" i="12"/>
  <c r="F46" i="12"/>
  <c r="N46" i="12" s="1"/>
  <c r="J45" i="12"/>
  <c r="F45" i="12"/>
  <c r="N45" i="12" s="1"/>
  <c r="J44" i="12"/>
  <c r="F44" i="12"/>
  <c r="N44" i="12" s="1"/>
  <c r="J43" i="12"/>
  <c r="F43" i="12"/>
  <c r="N43" i="12" s="1"/>
  <c r="J42" i="12"/>
  <c r="K42" i="12" s="1"/>
  <c r="F42" i="12"/>
  <c r="N42" i="12" s="1"/>
  <c r="J41" i="12"/>
  <c r="K41" i="12" s="1"/>
  <c r="F41" i="12"/>
  <c r="N41" i="12" s="1"/>
  <c r="J40" i="12"/>
  <c r="K40" i="12" s="1"/>
  <c r="F40" i="12"/>
  <c r="N40" i="12" s="1"/>
  <c r="T14" i="10"/>
  <c r="S14" i="10"/>
  <c r="O14" i="10"/>
  <c r="N14" i="10"/>
  <c r="D14" i="10"/>
  <c r="O13" i="10"/>
  <c r="N13" i="10"/>
  <c r="U11" i="10"/>
  <c r="U10" i="10"/>
  <c r="U9" i="10"/>
  <c r="U8" i="10"/>
  <c r="U7" i="10"/>
  <c r="U6" i="10"/>
  <c r="U5" i="10"/>
  <c r="L4" i="10"/>
  <c r="I8" i="9"/>
  <c r="I6" i="9"/>
  <c r="I4" i="9"/>
  <c r="F11" i="9"/>
  <c r="E13" i="8"/>
  <c r="E14" i="8"/>
  <c r="E15" i="8"/>
  <c r="D17" i="8"/>
  <c r="D4" i="2"/>
  <c r="E4" i="2" s="1"/>
  <c r="C27" i="1"/>
  <c r="P18" i="1" s="1"/>
  <c r="P22" i="1"/>
  <c r="T22" i="1" s="1"/>
  <c r="J22" i="1"/>
  <c r="H22" i="1"/>
  <c r="F22" i="1"/>
  <c r="L22" i="1" s="1"/>
  <c r="S21" i="1"/>
  <c r="Q21" i="1"/>
  <c r="P21" i="1"/>
  <c r="T21" i="1" s="1"/>
  <c r="J21" i="1"/>
  <c r="R21" i="1" s="1"/>
  <c r="H21" i="1"/>
  <c r="F21" i="1"/>
  <c r="L21" i="1" s="1"/>
  <c r="P20" i="1"/>
  <c r="R20" i="1" s="1"/>
  <c r="J20" i="1"/>
  <c r="H20" i="1"/>
  <c r="F20" i="1"/>
  <c r="L20" i="1" s="1"/>
  <c r="P19" i="1"/>
  <c r="S19" i="1" s="1"/>
  <c r="J19" i="1"/>
  <c r="H19" i="1"/>
  <c r="F19" i="1"/>
  <c r="L19" i="1" s="1"/>
  <c r="L18" i="1"/>
  <c r="J18" i="1"/>
  <c r="H18" i="1"/>
  <c r="F18" i="1"/>
  <c r="P17" i="1"/>
  <c r="Q17" i="1" s="1"/>
  <c r="L17" i="1"/>
  <c r="J17" i="1"/>
  <c r="H17" i="1"/>
  <c r="F17" i="1"/>
  <c r="S16" i="1"/>
  <c r="P16" i="1"/>
  <c r="L16" i="1"/>
  <c r="J16" i="1"/>
  <c r="H16" i="1"/>
  <c r="F16" i="1"/>
  <c r="P15" i="1"/>
  <c r="S15" i="1" s="1"/>
  <c r="J15" i="1"/>
  <c r="H15" i="1"/>
  <c r="F15" i="1"/>
  <c r="L15" i="1" s="1"/>
  <c r="P14" i="1"/>
  <c r="T14" i="1" s="1"/>
  <c r="J14" i="1"/>
  <c r="H14" i="1"/>
  <c r="F14" i="1"/>
  <c r="L14" i="1" s="1"/>
  <c r="P13" i="1"/>
  <c r="Q13" i="1" s="1"/>
  <c r="L13" i="1"/>
  <c r="J13" i="1"/>
  <c r="R13" i="1" s="1"/>
  <c r="H13" i="1"/>
  <c r="F13" i="1"/>
  <c r="L27" i="12" l="1"/>
  <c r="G5" i="16" s="1"/>
  <c r="L28" i="12"/>
  <c r="U14" i="10"/>
  <c r="U13" i="10"/>
  <c r="B12" i="9"/>
  <c r="I3" i="9"/>
  <c r="I7" i="9"/>
  <c r="I9" i="9"/>
  <c r="D11" i="9"/>
  <c r="J7" i="9"/>
  <c r="J9" i="9"/>
  <c r="E17" i="8"/>
  <c r="J8" i="9"/>
  <c r="N49" i="12"/>
  <c r="N48" i="12"/>
  <c r="M41" i="12"/>
  <c r="M40" i="12"/>
  <c r="M42" i="12"/>
  <c r="J49" i="12"/>
  <c r="J48" i="12"/>
  <c r="K43" i="12"/>
  <c r="M43" i="12" s="1"/>
  <c r="B11" i="9"/>
  <c r="D12" i="9"/>
  <c r="J4" i="9"/>
  <c r="E11" i="9"/>
  <c r="J6" i="9"/>
  <c r="K45" i="12"/>
  <c r="M45" i="12" s="1"/>
  <c r="K46" i="12"/>
  <c r="M46" i="12" s="1"/>
  <c r="K44" i="12"/>
  <c r="M44" i="12" s="1"/>
  <c r="T18" i="1"/>
  <c r="S18" i="1"/>
  <c r="Q18" i="1"/>
  <c r="Q14" i="1"/>
  <c r="R14" i="1"/>
  <c r="S14" i="1"/>
  <c r="S17" i="1"/>
  <c r="S13" i="1"/>
  <c r="R16" i="1"/>
  <c r="R17" i="1"/>
  <c r="S20" i="1"/>
  <c r="Q22" i="1"/>
  <c r="R18" i="1"/>
  <c r="R22" i="1"/>
  <c r="F49" i="12"/>
  <c r="F48" i="12"/>
  <c r="E12" i="9"/>
  <c r="F12" i="9"/>
  <c r="J3" i="9"/>
  <c r="E8" i="2"/>
  <c r="E9" i="2" s="1"/>
  <c r="T19" i="1"/>
  <c r="Q19" i="1"/>
  <c r="T20" i="1"/>
  <c r="T15" i="1"/>
  <c r="R24" i="1"/>
  <c r="J27" i="1" s="1"/>
  <c r="T13" i="1"/>
  <c r="R15" i="1"/>
  <c r="Q16" i="1"/>
  <c r="T17" i="1"/>
  <c r="R19" i="1"/>
  <c r="Q20" i="1"/>
  <c r="S22" i="1"/>
  <c r="S24" i="1" s="1"/>
  <c r="M27" i="1" s="1"/>
  <c r="Q15" i="1"/>
  <c r="T16" i="1"/>
  <c r="D24" i="2" l="1"/>
  <c r="F24" i="2" s="1"/>
  <c r="D10" i="2"/>
  <c r="D9" i="2"/>
  <c r="F9" i="2" s="1"/>
  <c r="D23" i="2"/>
  <c r="F23" i="2" s="1"/>
  <c r="D8" i="2"/>
  <c r="D22" i="2"/>
  <c r="F22" i="2" s="1"/>
  <c r="I6" i="16"/>
  <c r="H6" i="16"/>
  <c r="E10" i="2"/>
  <c r="K49" i="12"/>
  <c r="K48" i="12"/>
  <c r="I12" i="9"/>
  <c r="I11" i="9"/>
  <c r="J12" i="9"/>
  <c r="J11" i="9"/>
  <c r="Q24" i="1"/>
  <c r="G27" i="1" s="1"/>
  <c r="T24" i="1"/>
  <c r="N27" i="1" s="1"/>
  <c r="D21" i="2" l="1"/>
  <c r="F21" i="2" s="1"/>
  <c r="F27" i="2" s="1"/>
  <c r="G12" i="16" s="1"/>
  <c r="D7" i="2"/>
  <c r="F7" i="2" s="1"/>
  <c r="E11" i="2"/>
  <c r="F10" i="2"/>
  <c r="F8" i="2"/>
  <c r="G10" i="16" s="1"/>
  <c r="M49" i="12"/>
  <c r="M48" i="12"/>
  <c r="I10" i="16" l="1"/>
  <c r="H10" i="16"/>
  <c r="I12" i="16"/>
  <c r="H12" i="16"/>
  <c r="I5" i="16"/>
  <c r="H5" i="16"/>
  <c r="G17" i="16"/>
  <c r="E12" i="2"/>
  <c r="F12" i="2" s="1"/>
  <c r="F11" i="2"/>
  <c r="F13" i="2" s="1"/>
  <c r="G11" i="16" s="1"/>
  <c r="G16" i="16" s="1"/>
  <c r="I11" i="16" l="1"/>
  <c r="H11" i="16"/>
  <c r="I16" i="16"/>
  <c r="H16" i="16"/>
  <c r="I17" i="16"/>
  <c r="H17" i="16"/>
  <c r="W5" i="10"/>
  <c r="W6" i="10"/>
  <c r="W7" i="10"/>
  <c r="W8" i="10"/>
  <c r="W9" i="10"/>
  <c r="W10" i="10"/>
  <c r="W13" i="10" s="1"/>
  <c r="W11" i="10"/>
  <c r="W14" i="10" l="1"/>
</calcChain>
</file>

<file path=xl/comments1.xml><?xml version="1.0" encoding="utf-8"?>
<comments xmlns="http://schemas.openxmlformats.org/spreadsheetml/2006/main">
  <authors>
    <author>Charles Peterson</author>
  </authors>
  <commentList>
    <comment ref="E19" authorId="0" shapeId="0">
      <text>
        <r>
          <rPr>
            <b/>
            <sz val="9"/>
            <color indexed="81"/>
            <rFont val="Tahoma"/>
            <family val="2"/>
          </rPr>
          <t>Charles Peterson:</t>
        </r>
        <r>
          <rPr>
            <sz val="9"/>
            <color indexed="81"/>
            <rFont val="Tahoma"/>
            <family val="2"/>
          </rPr>
          <t xml:space="preserve">
Adjusted mean to normalize curve
</t>
        </r>
      </text>
    </comment>
  </commentList>
</comments>
</file>

<file path=xl/sharedStrings.xml><?xml version="1.0" encoding="utf-8"?>
<sst xmlns="http://schemas.openxmlformats.org/spreadsheetml/2006/main" count="13611" uniqueCount="4661">
  <si>
    <t>Cost of Long-Term Debt Comparison</t>
  </si>
  <si>
    <t>Bloomberg Fair Value Curve</t>
  </si>
  <si>
    <t>Initial</t>
  </si>
  <si>
    <t xml:space="preserve">Date of </t>
  </si>
  <si>
    <t>Years to</t>
  </si>
  <si>
    <t xml:space="preserve">Issuance </t>
  </si>
  <si>
    <t>Net</t>
  </si>
  <si>
    <t>BFV</t>
  </si>
  <si>
    <t>Utility</t>
  </si>
  <si>
    <t>Weighted Value</t>
  </si>
  <si>
    <t>Issue</t>
  </si>
  <si>
    <t>Offering</t>
  </si>
  <si>
    <t>Maturity</t>
  </si>
  <si>
    <t>Coupon</t>
  </si>
  <si>
    <t>Costs</t>
  </si>
  <si>
    <t>Proceeds</t>
  </si>
  <si>
    <t>Yield</t>
  </si>
  <si>
    <t>Term</t>
  </si>
  <si>
    <t>A-Rated</t>
  </si>
  <si>
    <t>BBB-Rated</t>
  </si>
  <si>
    <t>Weight</t>
  </si>
  <si>
    <t/>
  </si>
  <si>
    <t>Series F 4/38 Notes</t>
  </si>
  <si>
    <t>Series F 12/24 Notes</t>
  </si>
  <si>
    <t>Series F 12/27 Notes</t>
  </si>
  <si>
    <t>Series A 12/43 Notes</t>
  </si>
  <si>
    <t>Series B 12/48 Notes</t>
  </si>
  <si>
    <t>12/46 Notes</t>
  </si>
  <si>
    <t>12/51 Notes</t>
  </si>
  <si>
    <t>Series A 11/32 Notes</t>
  </si>
  <si>
    <t>Series A 4/30 Notes</t>
  </si>
  <si>
    <t>Series B 11/47 Notes</t>
  </si>
  <si>
    <t xml:space="preserve"> </t>
  </si>
  <si>
    <t>Sum:</t>
  </si>
  <si>
    <t xml:space="preserve">TOTAL </t>
  </si>
  <si>
    <t>Weighted Averages:</t>
  </si>
  <si>
    <t>Notes:</t>
  </si>
  <si>
    <t xml:space="preserve">Sources: Company provided data and Bloomberg Professional.  Weighted average cost of debt does not include underwriting fees or other amortized costs. </t>
  </si>
  <si>
    <t>Bloomberg Fair Value Curve yields are 30-day averages.</t>
  </si>
  <si>
    <t>Capital Asset Pricing Model Results</t>
  </si>
  <si>
    <t>[5]</t>
  </si>
  <si>
    <t>[6]</t>
  </si>
  <si>
    <t>[7]</t>
  </si>
  <si>
    <t>[8]</t>
  </si>
  <si>
    <t>Risk-Free Rate</t>
  </si>
  <si>
    <t>Mean</t>
  </si>
  <si>
    <t>[1]</t>
  </si>
  <si>
    <t>[2]</t>
  </si>
  <si>
    <t>Company</t>
  </si>
  <si>
    <t>Value Line</t>
  </si>
  <si>
    <t>Value</t>
  </si>
  <si>
    <t>Average</t>
  </si>
  <si>
    <t>Docket No. 13-057-05</t>
  </si>
  <si>
    <t>Median</t>
  </si>
  <si>
    <t>Company Name</t>
  </si>
  <si>
    <t>Zacks</t>
  </si>
  <si>
    <t>Atmos Energy</t>
  </si>
  <si>
    <t>South Jersey Inds.</t>
  </si>
  <si>
    <t>Southwest Gas</t>
  </si>
  <si>
    <t>S &amp; P</t>
  </si>
  <si>
    <t>SWX</t>
  </si>
  <si>
    <t>SJI</t>
  </si>
  <si>
    <t>PNY</t>
  </si>
  <si>
    <t>NWN</t>
  </si>
  <si>
    <t>LG</t>
  </si>
  <si>
    <t>ATO</t>
  </si>
  <si>
    <t>WACC</t>
  </si>
  <si>
    <t>Long-term Debt</t>
  </si>
  <si>
    <t>Preferred Stock</t>
  </si>
  <si>
    <t>Common Stock</t>
  </si>
  <si>
    <t>Rate</t>
  </si>
  <si>
    <t>Structure</t>
  </si>
  <si>
    <t>Weighted</t>
  </si>
  <si>
    <t>Capital</t>
  </si>
  <si>
    <t>Value Line Summary Information</t>
  </si>
  <si>
    <t>EARNINGS</t>
  </si>
  <si>
    <t>DIVIDEND</t>
  </si>
  <si>
    <t>TOTAL RETURN</t>
  </si>
  <si>
    <t>CAPITAL</t>
  </si>
  <si>
    <t>ROE</t>
  </si>
  <si>
    <t>Beta</t>
  </si>
  <si>
    <t>Financial Strength</t>
  </si>
  <si>
    <t>Earnings Predictability</t>
  </si>
  <si>
    <t>Historical 5 Yr Growth</t>
  </si>
  <si>
    <t>Projected Growth</t>
  </si>
  <si>
    <t>Average Dividend Yield</t>
  </si>
  <si>
    <t>Projected Dividend Growth</t>
  </si>
  <si>
    <t>Payout Ratio</t>
  </si>
  <si>
    <t>Projected Payout Ratio</t>
  </si>
  <si>
    <t>Historical1 Yr</t>
  </si>
  <si>
    <t>Historical3 Yr</t>
  </si>
  <si>
    <t>Historical 5 Yr</t>
  </si>
  <si>
    <t>Projected  3 Yr High</t>
  </si>
  <si>
    <t>Projected 3 Yr Low</t>
  </si>
  <si>
    <t>Long Term Debt Ratio</t>
  </si>
  <si>
    <t>Common Equity Ratio</t>
  </si>
  <si>
    <t>Total Capital</t>
  </si>
  <si>
    <t>Return on Equity</t>
  </si>
  <si>
    <t>Projected Return on Equity</t>
  </si>
  <si>
    <t>B++</t>
  </si>
  <si>
    <t>B+</t>
  </si>
  <si>
    <t>NJR</t>
  </si>
  <si>
    <t>New Jersey Resources</t>
  </si>
  <si>
    <t>A</t>
  </si>
  <si>
    <t>GAS</t>
  </si>
  <si>
    <t>B</t>
  </si>
  <si>
    <t>WGL</t>
  </si>
  <si>
    <t>Constant Growth Discounted Cash Flow Model</t>
  </si>
  <si>
    <t>30 Day Average Stock Price</t>
  </si>
  <si>
    <t>[3]</t>
  </si>
  <si>
    <t>[4]</t>
  </si>
  <si>
    <t>[9]</t>
  </si>
  <si>
    <t>[10]</t>
  </si>
  <si>
    <t>[11]</t>
  </si>
  <si>
    <t>Annualized Dividend</t>
  </si>
  <si>
    <t>Average Stock
Price</t>
  </si>
  <si>
    <t>Dividend Yield</t>
  </si>
  <si>
    <t>Zacks Earnings Growth</t>
  </si>
  <si>
    <t>First Call Earnings Growth</t>
  </si>
  <si>
    <t>Value Line Earnings Growth</t>
  </si>
  <si>
    <t>Calculated Value Line Earnings 2018 - 2023  Growth</t>
  </si>
  <si>
    <t>Average Earnings Growth</t>
  </si>
  <si>
    <t>Atmos Energy Corporation</t>
  </si>
  <si>
    <t>Chesapeake Utilities Corporation</t>
  </si>
  <si>
    <t>CPK</t>
  </si>
  <si>
    <t>Northwest Natural Holding Company</t>
  </si>
  <si>
    <t>ONE Gas, Inc.</t>
  </si>
  <si>
    <t>OGS</t>
  </si>
  <si>
    <t>South Jersey Industries, Inc.</t>
  </si>
  <si>
    <t>Spire Inc.</t>
  </si>
  <si>
    <t>SR</t>
  </si>
  <si>
    <t>Southwest Gas Corporation</t>
  </si>
  <si>
    <t>Proxy Group Mean</t>
  </si>
  <si>
    <t>Proxy Group Median</t>
  </si>
  <si>
    <t>[3] Equals [1] / [2]</t>
  </si>
  <si>
    <t>[4] Equals [3] x (1 + 0.5 x [9])</t>
  </si>
  <si>
    <t>A+</t>
  </si>
  <si>
    <t>Chesapeake Utilities</t>
  </si>
  <si>
    <t>Northwest Natural</t>
  </si>
  <si>
    <t>Current Dividend Yield</t>
  </si>
  <si>
    <t>Dominion Energy Utah</t>
  </si>
  <si>
    <t>[1] Source: Value Line August 30, 2019</t>
  </si>
  <si>
    <t>[2] Source: Yahoo Finance, 30 trading day average as of October 1, 2019</t>
  </si>
  <si>
    <t>[4] Source: Zacks</t>
  </si>
  <si>
    <t>[5] Source: Yahoo! Finance</t>
  </si>
  <si>
    <t>[6] Source: Value Line</t>
  </si>
  <si>
    <t>[7] Rate Calculated from Value Line Growth Estimates</t>
  </si>
  <si>
    <t>[9] Equals Average([4], [5], [6])</t>
  </si>
  <si>
    <t>[8] Equals Average([4],[5], [6], [7])</t>
  </si>
  <si>
    <t>[11] Equals [3] + [9]</t>
  </si>
  <si>
    <t>[10] Equals [3] + [8]</t>
  </si>
  <si>
    <t>Average 
ROE</t>
  </si>
  <si>
    <t>Yahoo Finance</t>
  </si>
  <si>
    <t>CFRA</t>
  </si>
  <si>
    <t>Ned Davis Research</t>
  </si>
  <si>
    <t>N/A</t>
  </si>
  <si>
    <t>Risk Premium Models Based On Bond Yields</t>
  </si>
  <si>
    <t>Less: Baa Bond Yield</t>
  </si>
  <si>
    <t>Estimate of Market Risk Premium to Average Corporate Bond</t>
  </si>
  <si>
    <t>Current Market Risk Premium per Damodaran</t>
  </si>
  <si>
    <t>Single Stage DCF Models:</t>
  </si>
  <si>
    <t>Risk Premium Models:</t>
  </si>
  <si>
    <t>Risk Premium/VL Fin. Strength, Average 20-year Bonds</t>
  </si>
  <si>
    <t>Mean of Above Estimates</t>
  </si>
  <si>
    <t>Median of Above Estimates</t>
  </si>
  <si>
    <t>Final Estimate Applicable to Dominion Energy Utah</t>
  </si>
  <si>
    <t>Premium to Company Current 30-Year Debt Coupon Forecast (4%)</t>
  </si>
  <si>
    <t>Premium to Recent 12-Year Debt Coupon (3.39%)</t>
  </si>
  <si>
    <t>Duff and Phelps Market Risk Premium</t>
  </si>
  <si>
    <t>[2] Source: Exhibit 3.xx</t>
  </si>
  <si>
    <t>ERP</t>
  </si>
  <si>
    <t>Beta Coefficient</t>
  </si>
  <si>
    <t>Average Beta for All Analysts</t>
  </si>
  <si>
    <t>Average Value Line Beta</t>
  </si>
  <si>
    <t>Average CFRA Beta</t>
  </si>
  <si>
    <t>Average Zacks Beta</t>
  </si>
  <si>
    <t>Average Ned Davis Beta</t>
  </si>
  <si>
    <t>Average Yahoo Finance Beta</t>
  </si>
  <si>
    <t>Damodaran Market Risk Premium</t>
  </si>
  <si>
    <t>[4] Equals Col. [1] + (Col. [2] x Col. [3])</t>
  </si>
  <si>
    <t>[5] Duff and Phelps December 31, 2018 ERP</t>
  </si>
  <si>
    <t>[3]See Notes [5] and [6]</t>
  </si>
  <si>
    <t>[6] Damodaran Trailing 12 month, with adjusted payout</t>
  </si>
  <si>
    <t>Duff and Phelps [5]</t>
  </si>
  <si>
    <t>Damodaran [6]</t>
  </si>
  <si>
    <t>[1] See Notes [7]</t>
  </si>
  <si>
    <t>[7] Duff and Phelps Risk Free Rate 3.5%</t>
  </si>
  <si>
    <t>CAPM (High Estimate)</t>
  </si>
  <si>
    <t>CAPM Duff and Phelps Average</t>
  </si>
  <si>
    <t>CAPM Damodaran Average</t>
  </si>
  <si>
    <t>Summary and Recommendation</t>
  </si>
  <si>
    <t>Estimate of Dominion Energy Utah's Cost of Equity</t>
  </si>
  <si>
    <t>Add: Dominion Energy Utah's Current Long-Term Borrowing Rate 1/</t>
  </si>
  <si>
    <t>n/a</t>
  </si>
  <si>
    <t>Date</t>
  </si>
  <si>
    <t>Rate Case History</t>
  </si>
  <si>
    <t>Past Rate Cases</t>
  </si>
  <si>
    <t>DPU Exhibit 1.4a DIR</t>
  </si>
  <si>
    <t>Increase Requested</t>
  </si>
  <si>
    <t>Increase Authorized</t>
  </si>
  <si>
    <t>State</t>
  </si>
  <si>
    <t>Parent
Company
Ticker</t>
  </si>
  <si>
    <t>Case Identification</t>
  </si>
  <si>
    <t>Service</t>
  </si>
  <si>
    <t>Rate
Increase
($M)</t>
  </si>
  <si>
    <t>Return on
Rate Base
(%)</t>
  </si>
  <si>
    <t>Return on
Equity
(%)</t>
  </si>
  <si>
    <t>Common Equity
/Total Cap
(%)</t>
  </si>
  <si>
    <t>Rate Base
($M)</t>
  </si>
  <si>
    <t>Rate Increase
($M)</t>
  </si>
  <si>
    <t>Return on
Rate Base(%)</t>
  </si>
  <si>
    <t>Test Year End</t>
  </si>
  <si>
    <t>Rate Base ($M)</t>
  </si>
  <si>
    <t>Rate Base
 Valuation Method</t>
  </si>
  <si>
    <t>Lag
(months)</t>
  </si>
  <si>
    <t>Maryland</t>
  </si>
  <si>
    <t>Columbia Gas of Maryland Inc</t>
  </si>
  <si>
    <t>NI</t>
  </si>
  <si>
    <t>C-9316</t>
  </si>
  <si>
    <t>Natural Gas</t>
  </si>
  <si>
    <t>2/28/2013</t>
  </si>
  <si>
    <t>9/23/2013</t>
  </si>
  <si>
    <t>03/2013</t>
  </si>
  <si>
    <t>Wisconsin</t>
  </si>
  <si>
    <t>Madison Gas and Electric Co.</t>
  </si>
  <si>
    <t>MGEE</t>
  </si>
  <si>
    <t>D-3270-UR-119 (Gas)</t>
  </si>
  <si>
    <t>4/15/2013</t>
  </si>
  <si>
    <t>NA</t>
  </si>
  <si>
    <t>7/26/2013</t>
  </si>
  <si>
    <t>12/2014</t>
  </si>
  <si>
    <t>Missouri</t>
  </si>
  <si>
    <t>Laclede Gas Co.</t>
  </si>
  <si>
    <t>C-GR-2013-0171</t>
  </si>
  <si>
    <t>12/21/2012</t>
  </si>
  <si>
    <t>6/26/2013</t>
  </si>
  <si>
    <t>Washington</t>
  </si>
  <si>
    <t>Puget Sound Energy Inc.</t>
  </si>
  <si>
    <t>-</t>
  </si>
  <si>
    <t>D-UG-130138</t>
  </si>
  <si>
    <t>2/1/2013</t>
  </si>
  <si>
    <t>6/25/2013</t>
  </si>
  <si>
    <t>06/2012</t>
  </si>
  <si>
    <t>Year-end</t>
  </si>
  <si>
    <t>Illinois</t>
  </si>
  <si>
    <t>North Shore Gas Co.</t>
  </si>
  <si>
    <t>TEG</t>
  </si>
  <si>
    <t>D-12-0511</t>
  </si>
  <si>
    <t>7/31/2012</t>
  </si>
  <si>
    <t>6/18/2013</t>
  </si>
  <si>
    <t>12/2013</t>
  </si>
  <si>
    <t>Peoples Gas Light &amp; Coke Co.</t>
  </si>
  <si>
    <t>D-12-0512</t>
  </si>
  <si>
    <t>New York</t>
  </si>
  <si>
    <t>Brooklyn Union Gas Co.</t>
  </si>
  <si>
    <t>C-12-G-0544</t>
  </si>
  <si>
    <t>2/22/2013</t>
  </si>
  <si>
    <t>6/13/2013</t>
  </si>
  <si>
    <t>Pennsylvania</t>
  </si>
  <si>
    <t>Columbia Gas of Pennsylvania</t>
  </si>
  <si>
    <t>D-R-2012-2321748</t>
  </si>
  <si>
    <t>9/28/2012</t>
  </si>
  <si>
    <t>5/23/2013</t>
  </si>
  <si>
    <t>District of Columbia</t>
  </si>
  <si>
    <t>Washington Gas Light Co.</t>
  </si>
  <si>
    <t>FC-1093</t>
  </si>
  <si>
    <t>2/29/2012</t>
  </si>
  <si>
    <t>5/10/2013</t>
  </si>
  <si>
    <t>09/2011</t>
  </si>
  <si>
    <t>California</t>
  </si>
  <si>
    <t>San Diego Gas &amp; Electric Co.</t>
  </si>
  <si>
    <t>SRE</t>
  </si>
  <si>
    <t>AP-10-12-005 (gas)</t>
  </si>
  <si>
    <t>12/15/2010</t>
  </si>
  <si>
    <t>5/9/2013</t>
  </si>
  <si>
    <t>12/2012</t>
  </si>
  <si>
    <t>Southern California Gas Co.</t>
  </si>
  <si>
    <t>AP-10-12-006</t>
  </si>
  <si>
    <t>Missouri Gas Energy</t>
  </si>
  <si>
    <t>C-GO-2013-0391 (ISRS)</t>
  </si>
  <si>
    <t>2/8/2013</t>
  </si>
  <si>
    <t>5/1/2013</t>
  </si>
  <si>
    <t>Montana</t>
  </si>
  <si>
    <t>NorthWestern Corp.</t>
  </si>
  <si>
    <t>NWE</t>
  </si>
  <si>
    <t>D-D2012.9.94</t>
  </si>
  <si>
    <t>4/23/2013</t>
  </si>
  <si>
    <t>Idaho</t>
  </si>
  <si>
    <t>Avista Corp.</t>
  </si>
  <si>
    <t>AVA</t>
  </si>
  <si>
    <t>C-AVU-G-12-07</t>
  </si>
  <si>
    <t>10/10/2012</t>
  </si>
  <si>
    <t>3/27/2013</t>
  </si>
  <si>
    <t>Niagara Mohawk Power Corp.</t>
  </si>
  <si>
    <t>D-12-G-0202</t>
  </si>
  <si>
    <t>4/27/2012</t>
  </si>
  <si>
    <t>3/14/2013</t>
  </si>
  <si>
    <t>03/2014</t>
  </si>
  <si>
    <t>C-GO-2013-0352 (ISRS)</t>
  </si>
  <si>
    <t>1/11/2013</t>
  </si>
  <si>
    <t>3/13/2013</t>
  </si>
  <si>
    <t>Wyoming</t>
  </si>
  <si>
    <t>SourceGas Distribution LLC</t>
  </si>
  <si>
    <t>D-30022-192-GI-12</t>
  </si>
  <si>
    <t>9/17/2012</t>
  </si>
  <si>
    <t>3/5/2013</t>
  </si>
  <si>
    <t>Baltimore Gas and Electric Co.</t>
  </si>
  <si>
    <t>EXC</t>
  </si>
  <si>
    <t>C-9299 (gas)</t>
  </si>
  <si>
    <t>7/27/2012</t>
  </si>
  <si>
    <t>09/2012</t>
  </si>
  <si>
    <t>D-UG-120437</t>
  </si>
  <si>
    <t>4/2/2012</t>
  </si>
  <si>
    <t>12/26/2012</t>
  </si>
  <si>
    <t>12/2011</t>
  </si>
  <si>
    <t>Pacific Gas and Electric Co.</t>
  </si>
  <si>
    <t>PCG</t>
  </si>
  <si>
    <t>Ap-12-04-018 (Gas)</t>
  </si>
  <si>
    <t>4/20/2012</t>
  </si>
  <si>
    <t>12/20/2012</t>
  </si>
  <si>
    <t>Ap-12-04-016 (Gas)</t>
  </si>
  <si>
    <t>Ap-12-04-017</t>
  </si>
  <si>
    <t>Kentucky</t>
  </si>
  <si>
    <t>Louisville Gas &amp; Electric Co.</t>
  </si>
  <si>
    <t>PPL</t>
  </si>
  <si>
    <t>C-2012-00222 (gas)</t>
  </si>
  <si>
    <t>6/29/2012</t>
  </si>
  <si>
    <t>03/2012</t>
  </si>
  <si>
    <t>Michigan</t>
  </si>
  <si>
    <t>DTE Gas Co.</t>
  </si>
  <si>
    <t>DTE</t>
  </si>
  <si>
    <t>C-U-16999</t>
  </si>
  <si>
    <t>10/2013</t>
  </si>
  <si>
    <t>Rhode Island</t>
  </si>
  <si>
    <t>Narragansett Electric Co.</t>
  </si>
  <si>
    <t>D-4323 (gas)</t>
  </si>
  <si>
    <t>Northern States Power Co - WI</t>
  </si>
  <si>
    <t>XEL</t>
  </si>
  <si>
    <t>D-4220-UR-118 (gas)</t>
  </si>
  <si>
    <t>6/1/2012</t>
  </si>
  <si>
    <t>12/14/2012</t>
  </si>
  <si>
    <t>Kansas</t>
  </si>
  <si>
    <t>ONEOK Inc.</t>
  </si>
  <si>
    <t>OKE</t>
  </si>
  <si>
    <t>D-12-KGSG-835-RTS</t>
  </si>
  <si>
    <t>5/18/2012</t>
  </si>
  <si>
    <t>12/5/2012</t>
  </si>
  <si>
    <t>Texas</t>
  </si>
  <si>
    <t>Atmos Energy Corp.</t>
  </si>
  <si>
    <t>D-GUD-10170</t>
  </si>
  <si>
    <t>5/31/2012</t>
  </si>
  <si>
    <t>12/4/2012</t>
  </si>
  <si>
    <t>CenterPoint Energy Resources</t>
  </si>
  <si>
    <t>CNP</t>
  </si>
  <si>
    <t>D-GUD-10182</t>
  </si>
  <si>
    <t>7/2/2012</t>
  </si>
  <si>
    <t>Wisconsin Electric Power Co.</t>
  </si>
  <si>
    <t>WEC</t>
  </si>
  <si>
    <t>D-05-UR-106 (WEP-Gas)</t>
  </si>
  <si>
    <t>3/23/2012</t>
  </si>
  <si>
    <t>11/28/2012</t>
  </si>
  <si>
    <t>Wisconsin Gas LLC</t>
  </si>
  <si>
    <t>D-05-UR-106 (WG)</t>
  </si>
  <si>
    <t>Iowa</t>
  </si>
  <si>
    <t>Interstate Power &amp; Light Co.</t>
  </si>
  <si>
    <t>LNT</t>
  </si>
  <si>
    <t>D-RPU-2012-0002</t>
  </si>
  <si>
    <t>5/25/2012</t>
  </si>
  <si>
    <t>11/26/2012</t>
  </si>
  <si>
    <t>D-3270-UR-118 (gas)</t>
  </si>
  <si>
    <t>11/9/2012</t>
  </si>
  <si>
    <t>Tennessee</t>
  </si>
  <si>
    <t>D-12-00064</t>
  </si>
  <si>
    <t>6/22/2012</t>
  </si>
  <si>
    <t>11/8/2012</t>
  </si>
  <si>
    <t>11/2013</t>
  </si>
  <si>
    <t>Massachusetts</t>
  </si>
  <si>
    <t>Bay State Gas Company</t>
  </si>
  <si>
    <t>DPU 12-25</t>
  </si>
  <si>
    <t>4/13/2012</t>
  </si>
  <si>
    <t>11/1/2012</t>
  </si>
  <si>
    <t>Nevada</t>
  </si>
  <si>
    <t>Southwest Gas Corp.</t>
  </si>
  <si>
    <t>D-12-04005 (Northern)</t>
  </si>
  <si>
    <t>4/4/2012</t>
  </si>
  <si>
    <t>10/31/2012</t>
  </si>
  <si>
    <t>11/2011</t>
  </si>
  <si>
    <t>D-12-04005 (Southern)</t>
  </si>
  <si>
    <t>West Virginia</t>
  </si>
  <si>
    <t>Mountaineer Gas Company</t>
  </si>
  <si>
    <t>C-11-1627-G-42T</t>
  </si>
  <si>
    <t>11/4/2011</t>
  </si>
  <si>
    <t>Oregon</t>
  </si>
  <si>
    <t>Northwest Natural Gas Co.</t>
  </si>
  <si>
    <t>D-UG-221</t>
  </si>
  <si>
    <t>12/30/2011</t>
  </si>
  <si>
    <t>10/26/2012</t>
  </si>
  <si>
    <t>Wisconsin Public Service Corp.</t>
  </si>
  <si>
    <t>D-6690-UR-121 (Gas)</t>
  </si>
  <si>
    <t>3/30/2012</t>
  </si>
  <si>
    <t>10/24/2012</t>
  </si>
  <si>
    <t>South Carolina</t>
  </si>
  <si>
    <t>South Carolina Electric &amp; Gas</t>
  </si>
  <si>
    <t>SCG</t>
  </si>
  <si>
    <t>D-2012-6-G</t>
  </si>
  <si>
    <t>6/15/2012</t>
  </si>
  <si>
    <t>10/11/2012</t>
  </si>
  <si>
    <t>D-GUD 10174</t>
  </si>
  <si>
    <t>6/6/2012</t>
  </si>
  <si>
    <t>10/2/2012</t>
  </si>
  <si>
    <t>Peoples Natural Gas Co. LLC</t>
  </si>
  <si>
    <t>D-R-2012-2285985</t>
  </si>
  <si>
    <t>2/28/2012</t>
  </si>
  <si>
    <t>9/27/2012</t>
  </si>
  <si>
    <t>10/2012</t>
  </si>
  <si>
    <t>D-12-ATMG-564-RTS</t>
  </si>
  <si>
    <t>1/26/2012</t>
  </si>
  <si>
    <t>8/22/2012</t>
  </si>
  <si>
    <t>Oklahoma</t>
  </si>
  <si>
    <t>Ca-PUD201200029</t>
  </si>
  <si>
    <t>3/1/2012</t>
  </si>
  <si>
    <t>7/19/2012</t>
  </si>
  <si>
    <t>Virginia</t>
  </si>
  <si>
    <t>C-PUE-2010-00139</t>
  </si>
  <si>
    <t>1/31/2011</t>
  </si>
  <si>
    <t>09/2010</t>
  </si>
  <si>
    <t>Cheyenne Light Fuel Power Co.</t>
  </si>
  <si>
    <t>BKH</t>
  </si>
  <si>
    <t>D-30005-157-GR-11 (gas)</t>
  </si>
  <si>
    <t>12/1/2011</t>
  </si>
  <si>
    <t>6/18/2012</t>
  </si>
  <si>
    <t>08/2011</t>
  </si>
  <si>
    <t>Wisconsin Power and Light Co</t>
  </si>
  <si>
    <t>D-6680-UR-118 (gas)</t>
  </si>
  <si>
    <t>5/3/2012</t>
  </si>
  <si>
    <t>Consumers Energy Co.</t>
  </si>
  <si>
    <t>CMS</t>
  </si>
  <si>
    <t>C-U-16855</t>
  </si>
  <si>
    <t>9/2/2011</t>
  </si>
  <si>
    <t>6/7/2012</t>
  </si>
  <si>
    <t>Minnesota</t>
  </si>
  <si>
    <t>Minnesota Energy Resources</t>
  </si>
  <si>
    <t>D-G-007,011/GR-10-977</t>
  </si>
  <si>
    <t>11/30/2010</t>
  </si>
  <si>
    <t>5/24/2012</t>
  </si>
  <si>
    <t>Nebraska</t>
  </si>
  <si>
    <t>D-NG-0067</t>
  </si>
  <si>
    <t>9/30/2011</t>
  </si>
  <si>
    <t>5/22/2012</t>
  </si>
  <si>
    <t>03/2011</t>
  </si>
  <si>
    <t>D-UG-111049</t>
  </si>
  <si>
    <t>6/13/2011</t>
  </si>
  <si>
    <t>5/7/2012</t>
  </si>
  <si>
    <t>12/2010</t>
  </si>
  <si>
    <t>Arizona</t>
  </si>
  <si>
    <t>UNS Gas Inc.</t>
  </si>
  <si>
    <t>UNS</t>
  </si>
  <si>
    <t>D-G-04204A-11-0158</t>
  </si>
  <si>
    <t>4/8/2011</t>
  </si>
  <si>
    <t>4/24/2012</t>
  </si>
  <si>
    <t>New Hampshire</t>
  </si>
  <si>
    <t>Northern Utilities Inc.</t>
  </si>
  <si>
    <t>UTL</t>
  </si>
  <si>
    <t>D-DG-11-069</t>
  </si>
  <si>
    <t>5/4/2011</t>
  </si>
  <si>
    <t>New Mexico</t>
  </si>
  <si>
    <t>New Mexico Gas Company</t>
  </si>
  <si>
    <t>C-11-00042-UT</t>
  </si>
  <si>
    <t>3/25/2011</t>
  </si>
  <si>
    <t>1/31/2012</t>
  </si>
  <si>
    <t>Piedmont Natural Gas Co.</t>
  </si>
  <si>
    <t>D-11-00144</t>
  </si>
  <si>
    <t>1/23/2012</t>
  </si>
  <si>
    <t>02/2013</t>
  </si>
  <si>
    <t>Ameren Illinois</t>
  </si>
  <si>
    <t>AEE</t>
  </si>
  <si>
    <t>D-11-0282 (gas)</t>
  </si>
  <si>
    <t>2/18/2011</t>
  </si>
  <si>
    <t>1/10/2012</t>
  </si>
  <si>
    <t>D-11-0280</t>
  </si>
  <si>
    <t>2/15/2011</t>
  </si>
  <si>
    <t>D-11-0281</t>
  </si>
  <si>
    <t>Average 2013</t>
  </si>
  <si>
    <t>High 2013</t>
  </si>
  <si>
    <t>Low 2013</t>
  </si>
  <si>
    <t>Lag
months</t>
  </si>
  <si>
    <t>Requested vs Authorized ROE</t>
  </si>
  <si>
    <t>Colorado</t>
  </si>
  <si>
    <t>Public Service Co. of CO</t>
  </si>
  <si>
    <t>D-12AL-1268G</t>
  </si>
  <si>
    <t>12/12/2012</t>
  </si>
  <si>
    <t>12/23/2013</t>
  </si>
  <si>
    <t>Peoples TWP LLC</t>
  </si>
  <si>
    <t>D-R-2013-2355886</t>
  </si>
  <si>
    <t>4/30/2013</t>
  </si>
  <si>
    <t>12/19/2013</t>
  </si>
  <si>
    <t>01/2015</t>
  </si>
  <si>
    <t>D-13-0192</t>
  </si>
  <si>
    <t>1/25/2013</t>
  </si>
  <si>
    <t>12/18/2013</t>
  </si>
  <si>
    <t>North Carolina</t>
  </si>
  <si>
    <t>D-G-9, Sub 631</t>
  </si>
  <si>
    <t>5/31/2013</t>
  </si>
  <si>
    <t>12/17/2013</t>
  </si>
  <si>
    <t>Sierra Pacific Power Co.</t>
  </si>
  <si>
    <t>BRK.A</t>
  </si>
  <si>
    <t>D-13-06003</t>
  </si>
  <si>
    <t>6/3/2013</t>
  </si>
  <si>
    <t>12/16/2013</t>
  </si>
  <si>
    <t>Columbia Gas of Kentucky Inc</t>
  </si>
  <si>
    <t>C-2013-00167</t>
  </si>
  <si>
    <t>5/29/2013</t>
  </si>
  <si>
    <t>12/13/2013</t>
  </si>
  <si>
    <t>C-9326 (gas)</t>
  </si>
  <si>
    <t>5/17/2013</t>
  </si>
  <si>
    <t>07/2013</t>
  </si>
  <si>
    <t>C-U-17197</t>
  </si>
  <si>
    <t>12/6/2013</t>
  </si>
  <si>
    <t>06/2014</t>
  </si>
  <si>
    <t>D-4220-UR-119 (Gas)</t>
  </si>
  <si>
    <t>12/5/2013</t>
  </si>
  <si>
    <t>C-9322</t>
  </si>
  <si>
    <t>4/26/2013</t>
  </si>
  <si>
    <t>11/22/2013</t>
  </si>
  <si>
    <t>Michigan Gas Utilities Corp</t>
  </si>
  <si>
    <t>C-U-17273</t>
  </si>
  <si>
    <t>6/7/2013</t>
  </si>
  <si>
    <t>11/14/2013</t>
  </si>
  <si>
    <t>Ohio</t>
  </si>
  <si>
    <t>Duke Energy Ohio Inc.</t>
  </si>
  <si>
    <t>DUK</t>
  </si>
  <si>
    <t>C-12-1685-GA-AIR</t>
  </si>
  <si>
    <t>7/9/2012</t>
  </si>
  <si>
    <t>11/13/2013</t>
  </si>
  <si>
    <t>Date Certain</t>
  </si>
  <si>
    <t>D-6690-UR-122 (Gas)</t>
  </si>
  <si>
    <t>3/29/2013</t>
  </si>
  <si>
    <t>11/6/2013</t>
  </si>
  <si>
    <t>Delaware</t>
  </si>
  <si>
    <t>Delmarva Power &amp; Light Co.</t>
  </si>
  <si>
    <t>POM</t>
  </si>
  <si>
    <t>D-12-546</t>
  </si>
  <si>
    <t>12/7/2012</t>
  </si>
  <si>
    <t>10/22/2013</t>
  </si>
  <si>
    <t>Liberty Energy (Midstates)</t>
  </si>
  <si>
    <t>AQN</t>
  </si>
  <si>
    <t>C-GO-2014-0006 (ISRS)</t>
  </si>
  <si>
    <t>7/2/2013</t>
  </si>
  <si>
    <t>10/16/2013</t>
  </si>
  <si>
    <t>2013 Average</t>
  </si>
  <si>
    <t>2013 High</t>
  </si>
  <si>
    <t>2013 Low</t>
  </si>
  <si>
    <t>D-4220-UR-117 (gas)</t>
  </si>
  <si>
    <t>6/1/2011</t>
  </si>
  <si>
    <t>12/22/2011</t>
  </si>
  <si>
    <t>Virginia Natural Gas Inc.</t>
  </si>
  <si>
    <t>C-PUE-2010-00142</t>
  </si>
  <si>
    <t>2/8/2011</t>
  </si>
  <si>
    <t>12/20/2011</t>
  </si>
  <si>
    <t>D-UG-110877</t>
  </si>
  <si>
    <t>5/16/2011</t>
  </si>
  <si>
    <t>12/16/2011</t>
  </si>
  <si>
    <t>D-G-01551A-10-0458</t>
  </si>
  <si>
    <t>11/12/2010</t>
  </si>
  <si>
    <t>12/13/2011</t>
  </si>
  <si>
    <t>06/2010</t>
  </si>
  <si>
    <t>Columbia Gas of Virginia Inc</t>
  </si>
  <si>
    <t>C-PUE-2011-00049</t>
  </si>
  <si>
    <t>11/28/2011</t>
  </si>
  <si>
    <t>12/2016</t>
  </si>
  <si>
    <t>C-9267</t>
  </si>
  <si>
    <t>4/15/2011</t>
  </si>
  <si>
    <t>11/14/2011</t>
  </si>
  <si>
    <t>Maine</t>
  </si>
  <si>
    <t>D-2011-92</t>
  </si>
  <si>
    <t>5/6/2011</t>
  </si>
  <si>
    <t>11/8/2011</t>
  </si>
  <si>
    <t>D-R-2010-2215623</t>
  </si>
  <si>
    <t>1/14/2011</t>
  </si>
  <si>
    <t>10/14/2011</t>
  </si>
  <si>
    <t>D-2011-6-G</t>
  </si>
  <si>
    <t>6/15/2011</t>
  </si>
  <si>
    <t>10/13/2011</t>
  </si>
  <si>
    <t>D-5-UR-105 (WEP-GAS)</t>
  </si>
  <si>
    <t>5/26/2011</t>
  </si>
  <si>
    <t>10/6/2011</t>
  </si>
  <si>
    <t>D-5-UR-105 (WG)</t>
  </si>
  <si>
    <t>C-AVU-G-11-01</t>
  </si>
  <si>
    <t>7/5/2011</t>
  </si>
  <si>
    <t>D-10AL-963G</t>
  </si>
  <si>
    <t>12/17/2010</t>
  </si>
  <si>
    <t>9/1/2011</t>
  </si>
  <si>
    <t>UGI Central Penn Gas</t>
  </si>
  <si>
    <t>UGI</t>
  </si>
  <si>
    <t>D-R-2010-2214415</t>
  </si>
  <si>
    <t>8/11/2011</t>
  </si>
  <si>
    <t>Fitchburg Gas &amp; Electric Light</t>
  </si>
  <si>
    <t>DPU 11-02</t>
  </si>
  <si>
    <t>8/1/2011</t>
  </si>
  <si>
    <t>12/2009</t>
  </si>
  <si>
    <t>Connecticut</t>
  </si>
  <si>
    <t>Yankee Gas Services Co.</t>
  </si>
  <si>
    <t>NU</t>
  </si>
  <si>
    <t>D-10-12-02</t>
  </si>
  <si>
    <t>1/7/2011</t>
  </si>
  <si>
    <t>6/29/2011</t>
  </si>
  <si>
    <t>D-10-237</t>
  </si>
  <si>
    <t>7/2/2010</t>
  </si>
  <si>
    <t>6/21/2011</t>
  </si>
  <si>
    <t>D-R-2010-2201702</t>
  </si>
  <si>
    <t>10/28/2010</t>
  </si>
  <si>
    <t>6/9/2011</t>
  </si>
  <si>
    <t>06/2011</t>
  </si>
  <si>
    <t>C-U-16418</t>
  </si>
  <si>
    <t>8/13/2010</t>
  </si>
  <si>
    <t>AP-09-12-020 (gas)</t>
  </si>
  <si>
    <t>12/21/2009</t>
  </si>
  <si>
    <t>5/13/2011</t>
  </si>
  <si>
    <t>C-PUE-2010-00087</t>
  </si>
  <si>
    <t>8/4/2010</t>
  </si>
  <si>
    <t>4/21/2011</t>
  </si>
  <si>
    <t>D-GUD-10038</t>
  </si>
  <si>
    <t>12/3/2010</t>
  </si>
  <si>
    <t>4/18/2011</t>
  </si>
  <si>
    <t>New England Gas Company</t>
  </si>
  <si>
    <t>DPU 10-114</t>
  </si>
  <si>
    <t>9/16/2010</t>
  </si>
  <si>
    <t>3/31/2011</t>
  </si>
  <si>
    <t>D-UG 101644</t>
  </si>
  <si>
    <t>10/1/2010</t>
  </si>
  <si>
    <t>3/15/2011</t>
  </si>
  <si>
    <t>EnergyNorth Natural Gas Inc.</t>
  </si>
  <si>
    <t>D-DG-10-017</t>
  </si>
  <si>
    <t>2/26/2010</t>
  </si>
  <si>
    <t>3/10/2011</t>
  </si>
  <si>
    <t>06/2009</t>
  </si>
  <si>
    <t>D-UG 201</t>
  </si>
  <si>
    <t>9/30/2010</t>
  </si>
  <si>
    <t>Black Hills Iowa Gas Utility</t>
  </si>
  <si>
    <t>D-RPU-2010-0002</t>
  </si>
  <si>
    <t>6/8/2010</t>
  </si>
  <si>
    <t>2/10/2011</t>
  </si>
  <si>
    <t>Union Electric Co.</t>
  </si>
  <si>
    <t>C-GR-2010-0363</t>
  </si>
  <si>
    <t>6/11/2010</t>
  </si>
  <si>
    <t>1/19/2011</t>
  </si>
  <si>
    <t>D-6690-UR-120 (gas)</t>
  </si>
  <si>
    <t>4/1/2010</t>
  </si>
  <si>
    <t>1/13/2011</t>
  </si>
  <si>
    <t>D-3270-UR-117 (gas)</t>
  </si>
  <si>
    <t>4/22/2010</t>
  </si>
  <si>
    <t>1/12/2011</t>
  </si>
  <si>
    <t>SEMCO Energy Inc.</t>
  </si>
  <si>
    <t>ALA</t>
  </si>
  <si>
    <t>C-U-16169</t>
  </si>
  <si>
    <t>6/29/2010</t>
  </si>
  <si>
    <t>1/6/2011</t>
  </si>
  <si>
    <t>2012 Average</t>
  </si>
  <si>
    <t>2012 High</t>
  </si>
  <si>
    <t>2012 Low</t>
  </si>
  <si>
    <t>2011 Average</t>
  </si>
  <si>
    <t>2011 High</t>
  </si>
  <si>
    <t>2011 Low</t>
  </si>
  <si>
    <t>Rate Case History (Past Rate Cases)</t>
  </si>
  <si>
    <t>List None</t>
  </si>
  <si>
    <t>Company List All</t>
  </si>
  <si>
    <t>States All</t>
  </si>
  <si>
    <t>Years 2019, 2018, 2017</t>
  </si>
  <si>
    <t>Service Type All</t>
  </si>
  <si>
    <t>Parent Company Ticker</t>
  </si>
  <si>
    <t>Docket</t>
  </si>
  <si>
    <t>Rate Case Service Type</t>
  </si>
  <si>
    <t>Case Type</t>
  </si>
  <si>
    <t>Rate Increase ($M)</t>
  </si>
  <si>
    <t>Return on Original Cost Rate (%)</t>
  </si>
  <si>
    <t>Return on Equity (%)</t>
  </si>
  <si>
    <t>Common Equity to Total Capital (%)</t>
  </si>
  <si>
    <t>Decision Type</t>
  </si>
  <si>
    <t>Phase-In?</t>
  </si>
  <si>
    <t>Interim Authorized?</t>
  </si>
  <si>
    <t>Rate Case Test Year End Date</t>
  </si>
  <si>
    <t>Rate Base Valuation Method</t>
  </si>
  <si>
    <t>Rate Case Duration (months)</t>
  </si>
  <si>
    <t>South Dakota</t>
  </si>
  <si>
    <t>Otter Tail Power Co.</t>
  </si>
  <si>
    <t>OTTR</t>
  </si>
  <si>
    <t>D-EL18-021</t>
  </si>
  <si>
    <t>Electric</t>
  </si>
  <si>
    <t>Vertically Integrated</t>
  </si>
  <si>
    <t>Fully Litigated</t>
  </si>
  <si>
    <t>No</t>
  </si>
  <si>
    <t>Yes</t>
  </si>
  <si>
    <t>Duke Energy Progress LLC</t>
  </si>
  <si>
    <t>2018-318-E</t>
  </si>
  <si>
    <t>12/2017</t>
  </si>
  <si>
    <t>DTE Electric Co.</t>
  </si>
  <si>
    <t>C-U-20162</t>
  </si>
  <si>
    <t>04/2020</t>
  </si>
  <si>
    <t>Appalachian Power Co.</t>
  </si>
  <si>
    <t>AEP</t>
  </si>
  <si>
    <t>C-PUR-2018-00118 (RAC-EE)</t>
  </si>
  <si>
    <t>Limited-Issue Rider</t>
  </si>
  <si>
    <t>06/2020</t>
  </si>
  <si>
    <t>Virginia Electric &amp; Power Co.</t>
  </si>
  <si>
    <t>D</t>
  </si>
  <si>
    <t>C-PUR-2017-00168 (Rider DSM)</t>
  </si>
  <si>
    <t>Duke Energy Carolinas LLC</t>
  </si>
  <si>
    <t>2018-319-E</t>
  </si>
  <si>
    <t>Kentucky Utilities Co.</t>
  </si>
  <si>
    <t>C-2018-00294</t>
  </si>
  <si>
    <t>Settled</t>
  </si>
  <si>
    <t>C-2018-00295 (elec.)</t>
  </si>
  <si>
    <t>Emera Maine</t>
  </si>
  <si>
    <t>EMA</t>
  </si>
  <si>
    <t>D-2019-00019</t>
  </si>
  <si>
    <t>Distribution</t>
  </si>
  <si>
    <t>C-PUR-2018-00101 (Rider US-3)</t>
  </si>
  <si>
    <t>02/2020</t>
  </si>
  <si>
    <t>Florida</t>
  </si>
  <si>
    <t>Duke Energy Florida LLC</t>
  </si>
  <si>
    <t>D-20180149</t>
  </si>
  <si>
    <t>Potomac Edison Co.</t>
  </si>
  <si>
    <t>FE</t>
  </si>
  <si>
    <t>C-9490</t>
  </si>
  <si>
    <t>06/2018</t>
  </si>
  <si>
    <t>Orange &amp; Rockland Utlts Inc.</t>
  </si>
  <si>
    <t>ED</t>
  </si>
  <si>
    <t>C-18-E-0067</t>
  </si>
  <si>
    <t>12/2019</t>
  </si>
  <si>
    <t>Public Service Co. of OK</t>
  </si>
  <si>
    <t>Ca-PUD201800097</t>
  </si>
  <si>
    <t>03/2018</t>
  </si>
  <si>
    <t>New Jersey</t>
  </si>
  <si>
    <t>Atlantic City Electric Co.</t>
  </si>
  <si>
    <t>D-ER18080925</t>
  </si>
  <si>
    <t>12/2018</t>
  </si>
  <si>
    <t>Arkansas</t>
  </si>
  <si>
    <t>Oklahoma Gas and Electric Co.</t>
  </si>
  <si>
    <t>OGE</t>
  </si>
  <si>
    <t>D-18-046-FR</t>
  </si>
  <si>
    <t>03/2020</t>
  </si>
  <si>
    <t>C-PUR-2018-00083 (Rider B)</t>
  </si>
  <si>
    <t>C-PUR-2018-00084 (Rider GV)</t>
  </si>
  <si>
    <t>C-PUR-2018-00085 (Rider R)</t>
  </si>
  <si>
    <t>C-PUR-2018-00086 (Rider S)</t>
  </si>
  <si>
    <t>C-PUR-2018-00087 (Rider W)</t>
  </si>
  <si>
    <t>C-18-0646-E-42T</t>
  </si>
  <si>
    <t>D-UE-180899</t>
  </si>
  <si>
    <t>C-U-20134</t>
  </si>
  <si>
    <t>C-PUR-2018-00018 (G-RAC)</t>
  </si>
  <si>
    <t>Monongahela Power Co.</t>
  </si>
  <si>
    <t>C-18-1231-E-ENEC</t>
  </si>
  <si>
    <t>NSTAR Electric Co.</t>
  </si>
  <si>
    <t>ES</t>
  </si>
  <si>
    <t>DPU 18-101</t>
  </si>
  <si>
    <t>Vermont</t>
  </si>
  <si>
    <t>Green Mountain Power Corp.</t>
  </si>
  <si>
    <t>C-18-0974-TF</t>
  </si>
  <si>
    <t>09/2017</t>
  </si>
  <si>
    <t>Duquesne Light Co.</t>
  </si>
  <si>
    <t>D-R-2018-3000124</t>
  </si>
  <si>
    <t>PECO Energy Co.</t>
  </si>
  <si>
    <t>D-R-2018-3000164</t>
  </si>
  <si>
    <t>Entergy Texas Inc.</t>
  </si>
  <si>
    <t>ETR</t>
  </si>
  <si>
    <t>D-48371</t>
  </si>
  <si>
    <t>Texas-New Mexico Power Co.</t>
  </si>
  <si>
    <t>PNM</t>
  </si>
  <si>
    <t>D-48401</t>
  </si>
  <si>
    <t>C-17-0032-EL-AIR</t>
  </si>
  <si>
    <t>03/2017</t>
  </si>
  <si>
    <t>C-PUR-2018-00042 (Rider U)</t>
  </si>
  <si>
    <t>01/2020</t>
  </si>
  <si>
    <t>Portland General Electric Co.</t>
  </si>
  <si>
    <t>POR</t>
  </si>
  <si>
    <t>D-UE-335</t>
  </si>
  <si>
    <t>Kansas City Power &amp; Light</t>
  </si>
  <si>
    <t>EVRG</t>
  </si>
  <si>
    <t>D-18-KCPE-480-RTS</t>
  </si>
  <si>
    <t>Entergy Arkansas LLC</t>
  </si>
  <si>
    <t>16-036-FR (2018 Review)</t>
  </si>
  <si>
    <t>Southwestern Public Service Co</t>
  </si>
  <si>
    <t>D-47527</t>
  </si>
  <si>
    <t>06/2017</t>
  </si>
  <si>
    <t>Indiana</t>
  </si>
  <si>
    <t>Southern Indiana Gas &amp; Elec Co</t>
  </si>
  <si>
    <t>Ca-44910-TDSIC-3</t>
  </si>
  <si>
    <t>04/2018</t>
  </si>
  <si>
    <t>Commonwealth Edison Co.</t>
  </si>
  <si>
    <t>D-18-0808</t>
  </si>
  <si>
    <t>Northern IN Public Svc Co.</t>
  </si>
  <si>
    <t>Ca-44733-TDSIC-4</t>
  </si>
  <si>
    <t>05/2018</t>
  </si>
  <si>
    <t>D-18-0807</t>
  </si>
  <si>
    <t>Indianapolis Power &amp; Light Co.</t>
  </si>
  <si>
    <t>AES</t>
  </si>
  <si>
    <t>Ca-45029</t>
  </si>
  <si>
    <t>C-ER-2018-0145</t>
  </si>
  <si>
    <t>KCP&amp;L Greater Missouri Op Co</t>
  </si>
  <si>
    <t>C-ER-2018-0146</t>
  </si>
  <si>
    <t>Public Service Electric Gas</t>
  </si>
  <si>
    <t>PEG</t>
  </si>
  <si>
    <t>D-ER18010029</t>
  </si>
  <si>
    <t>Duke Energy Indiana, LLC</t>
  </si>
  <si>
    <t>Ca-44720-TDSIC-4</t>
  </si>
  <si>
    <t>UGI Utilities Inc.</t>
  </si>
  <si>
    <t>D-R-2017-2640058</t>
  </si>
  <si>
    <t>09/2019</t>
  </si>
  <si>
    <t>Westar Energy Inc.</t>
  </si>
  <si>
    <t>D-18-WSEE-328-RTS</t>
  </si>
  <si>
    <t>North Dakota</t>
  </si>
  <si>
    <t>C-PU-17-398</t>
  </si>
  <si>
    <t>Dayton Power and Light Co.</t>
  </si>
  <si>
    <t>C-15-1830-EL-AIR</t>
  </si>
  <si>
    <t>05/2016</t>
  </si>
  <si>
    <t>D-3270-UR-122 (Elec)</t>
  </si>
  <si>
    <t>12/2020</t>
  </si>
  <si>
    <t>D-6680-UR-121 (Elec)</t>
  </si>
  <si>
    <t>C-17-00255-UT</t>
  </si>
  <si>
    <t>18-0503-E-ENEC</t>
  </si>
  <si>
    <t>NG.</t>
  </si>
  <si>
    <t>D-4770 (electric)</t>
  </si>
  <si>
    <t>D-17-0977</t>
  </si>
  <si>
    <t>Potomac Electric Power Co.</t>
  </si>
  <si>
    <t>FC-1150</t>
  </si>
  <si>
    <t>D-ER18060638</t>
  </si>
  <si>
    <t>D-20180084-EI</t>
  </si>
  <si>
    <t>C-PUR-2017-00128 (Rider BW)</t>
  </si>
  <si>
    <t>08/2019</t>
  </si>
  <si>
    <t>C-PUR-2017-00127 (Rider US-2)</t>
  </si>
  <si>
    <t>Hawaii</t>
  </si>
  <si>
    <t>Hawaii Electric Light Co</t>
  </si>
  <si>
    <t>HE</t>
  </si>
  <si>
    <t>D-2015-0170</t>
  </si>
  <si>
    <t>D-2017-00198</t>
  </si>
  <si>
    <t>Hawaiian Electric Co.</t>
  </si>
  <si>
    <t>D-2016-0328</t>
  </si>
  <si>
    <t>D-E-7, Sub 1146</t>
  </si>
  <si>
    <t>Ca-PUD201700496</t>
  </si>
  <si>
    <t>Central Hudson Gas &amp; Electric</t>
  </si>
  <si>
    <t>FTS</t>
  </si>
  <si>
    <t>C-17-E-0459</t>
  </si>
  <si>
    <t>06/2019</t>
  </si>
  <si>
    <t>C-9472</t>
  </si>
  <si>
    <t>Indiana Michigan Power Co.</t>
  </si>
  <si>
    <t>Ca-44967</t>
  </si>
  <si>
    <t>Ca-44733-TDSIC-3</t>
  </si>
  <si>
    <t>11/2017</t>
  </si>
  <si>
    <t>Ca-44910-TDSIC-2</t>
  </si>
  <si>
    <t>10/2017</t>
  </si>
  <si>
    <t>C-PUR-2017-00126 (RAC-EE)</t>
  </si>
  <si>
    <t>C-PUR-2017-00129 (Rider DSM)</t>
  </si>
  <si>
    <t>C-PUR-2017-00106</t>
  </si>
  <si>
    <t>D-17AL-0649E</t>
  </si>
  <si>
    <t>D-UE-170485</t>
  </si>
  <si>
    <t>Connecticut Light &amp; Power Co.</t>
  </si>
  <si>
    <t>D-17-10-46</t>
  </si>
  <si>
    <t>C-U-18255</t>
  </si>
  <si>
    <t>10/2018</t>
  </si>
  <si>
    <t>Duke Energy Kentucky Inc.</t>
  </si>
  <si>
    <t>C-2017-00321</t>
  </si>
  <si>
    <t>03/2019</t>
  </si>
  <si>
    <t>C-U-18370</t>
  </si>
  <si>
    <t>C-PUR-2017-00031 (Rider G)</t>
  </si>
  <si>
    <t>C-U-18322</t>
  </si>
  <si>
    <t>09/2018</t>
  </si>
  <si>
    <t>Georgia</t>
  </si>
  <si>
    <t>Georgia Power Co.</t>
  </si>
  <si>
    <t>SO</t>
  </si>
  <si>
    <t>D-32539 (2018 Update)</t>
  </si>
  <si>
    <t>C-17-E-0238</t>
  </si>
  <si>
    <t>ALLETE (Minnesota Power)</t>
  </si>
  <si>
    <t>ALE</t>
  </si>
  <si>
    <t>D-E-015/GR-16-664</t>
  </si>
  <si>
    <t>C-PUR-2017-00070 (Rider B)</t>
  </si>
  <si>
    <t>D-E-2, Sub 1142</t>
  </si>
  <si>
    <t>C-PUR-2017-00071 (Rider GV)</t>
  </si>
  <si>
    <t>C-PUR-2017-00073 (Rider S)</t>
  </si>
  <si>
    <t>C-PUR-2017-00074 (Rider W)</t>
  </si>
  <si>
    <t>C-9455</t>
  </si>
  <si>
    <t>C-PUR-2017-00072 (Rider R)</t>
  </si>
  <si>
    <t>Mississippi</t>
  </si>
  <si>
    <t>Mississippi Power Co.</t>
  </si>
  <si>
    <t>D-2017-AD-0112</t>
  </si>
  <si>
    <t>D-RPU-2017-0001</t>
  </si>
  <si>
    <t>Ca-PUD201700151</t>
  </si>
  <si>
    <t>Kentucky Power Co.</t>
  </si>
  <si>
    <t>C-2017-00179</t>
  </si>
  <si>
    <t>02/2017</t>
  </si>
  <si>
    <t>Nevada Power Co.</t>
  </si>
  <si>
    <t>D-17-06003</t>
  </si>
  <si>
    <t>C-AVU-E-17-01</t>
  </si>
  <si>
    <t>C-17-3112-INV</t>
  </si>
  <si>
    <t>Ca-44910-TDSIC-1</t>
  </si>
  <si>
    <t>04/2017</t>
  </si>
  <si>
    <t>Public Service Co. of NM</t>
  </si>
  <si>
    <t>C-16-00276-UT</t>
  </si>
  <si>
    <t>D-UE-319</t>
  </si>
  <si>
    <t>El Paso Electric Co.</t>
  </si>
  <si>
    <t>EE</t>
  </si>
  <si>
    <t>D-46831</t>
  </si>
  <si>
    <t>09/2016</t>
  </si>
  <si>
    <t>Southwestern Electric Power Co</t>
  </si>
  <si>
    <t>D-46449</t>
  </si>
  <si>
    <t>06/2016</t>
  </si>
  <si>
    <t>D-16-036-FR (2017 Review)</t>
  </si>
  <si>
    <t>D-4220-UR-123 (Elec)</t>
  </si>
  <si>
    <t>D-17-0197</t>
  </si>
  <si>
    <t>D-17-0196</t>
  </si>
  <si>
    <t>D-UE-170033</t>
  </si>
  <si>
    <t>DPU 17-05 (NSTAR)</t>
  </si>
  <si>
    <t>Western Massachusetts Electric</t>
  </si>
  <si>
    <t>DPU 17-05 (WMECO)</t>
  </si>
  <si>
    <t>Alaska</t>
  </si>
  <si>
    <t>Alaska Electric Light Power</t>
  </si>
  <si>
    <t>D-U-16-086</t>
  </si>
  <si>
    <t>12/2015</t>
  </si>
  <si>
    <t>Tampa Electric Co.</t>
  </si>
  <si>
    <t>D-20170210-EI</t>
  </si>
  <si>
    <t>Ca-44733-TDSIC-2</t>
  </si>
  <si>
    <t>Advise No. 3887-G/5148-E</t>
  </si>
  <si>
    <t>Advice No. 3120-E</t>
  </si>
  <si>
    <t>Southern California Edison Co.</t>
  </si>
  <si>
    <t>EIX</t>
  </si>
  <si>
    <t>Advice No. 3665-E</t>
  </si>
  <si>
    <t>D-20170183-EI</t>
  </si>
  <si>
    <t>C-9443</t>
  </si>
  <si>
    <t>Ca-44720-TDSIC-2</t>
  </si>
  <si>
    <t>Oncor Electric Delivery Co.</t>
  </si>
  <si>
    <t>D-46957</t>
  </si>
  <si>
    <t>Sharyland Utilities L.P.</t>
  </si>
  <si>
    <t>D-45414</t>
  </si>
  <si>
    <t>D-ER-17030308</t>
  </si>
  <si>
    <t>07/2017</t>
  </si>
  <si>
    <t>C-PUE-2016-00136 (Rider U)</t>
  </si>
  <si>
    <t>08/2018</t>
  </si>
  <si>
    <t>Arizona Public Service Co.</t>
  </si>
  <si>
    <t>PNW</t>
  </si>
  <si>
    <t>D-E-01345A-16-0036</t>
  </si>
  <si>
    <t>D-5-UR-108 (WEP-Elec)</t>
  </si>
  <si>
    <t>D-6690-UR-125 (Elec)</t>
  </si>
  <si>
    <t>Maui Electric Company Ltd</t>
  </si>
  <si>
    <t>D-2014-0318</t>
  </si>
  <si>
    <t>FC-1139</t>
  </si>
  <si>
    <t>03/2016</t>
  </si>
  <si>
    <t>C-PUE-2016-00090 (VM-RAC)</t>
  </si>
  <si>
    <t>PUE-2016-00112 (Rider BW)</t>
  </si>
  <si>
    <t>C-PUE-2016-00113 (Rider US-2)</t>
  </si>
  <si>
    <t>C-2016-00370</t>
  </si>
  <si>
    <t>C-2016-00371 (elec.)</t>
  </si>
  <si>
    <t>MDU Resources Group Inc.</t>
  </si>
  <si>
    <t>MDU</t>
  </si>
  <si>
    <t>C-PU-16-666</t>
  </si>
  <si>
    <t>D-17-WSEE-147-RTS</t>
  </si>
  <si>
    <t>09/2014</t>
  </si>
  <si>
    <t>D-17-KCPE-201-RTS</t>
  </si>
  <si>
    <t>C-PUE-2016-00111 (Rider DSM)</t>
  </si>
  <si>
    <t>Idaho Power Co.</t>
  </si>
  <si>
    <t>IDA</t>
  </si>
  <si>
    <t>C-IPC-E-16-24</t>
  </si>
  <si>
    <t>D-16-0649</t>
  </si>
  <si>
    <t>D-16-052-U</t>
  </si>
  <si>
    <t>A-15-09-001 (Elec)</t>
  </si>
  <si>
    <t>Northern States Power Co. - MN</t>
  </si>
  <si>
    <t>D-E-002/GR-15-826</t>
  </si>
  <si>
    <t>C-PUE-2016-00089 (RAC-EE)</t>
  </si>
  <si>
    <t>C-ER-2016-0285</t>
  </si>
  <si>
    <t>Unitil Energy Systems Inc.</t>
  </si>
  <si>
    <t>D-DE-16-384</t>
  </si>
  <si>
    <t>C-16-00269-UT</t>
  </si>
  <si>
    <t>Liberty Utilities Granite St</t>
  </si>
  <si>
    <t>D-DE-16-383</t>
  </si>
  <si>
    <t>Gulf Power Co.</t>
  </si>
  <si>
    <t>NEE</t>
  </si>
  <si>
    <t>D-160186-EI</t>
  </si>
  <si>
    <t>Ca-44720-TDSIC-1</t>
  </si>
  <si>
    <t>Ca-PUD201500273</t>
  </si>
  <si>
    <t>06/2015</t>
  </si>
  <si>
    <t>C-ER-2016-0179</t>
  </si>
  <si>
    <t>D-E-017/GR-15-1033</t>
  </si>
  <si>
    <t>C-U-17990</t>
  </si>
  <si>
    <t>08/2017</t>
  </si>
  <si>
    <t>C-PUE-2016-00059 (Rider B)</t>
  </si>
  <si>
    <t>C-PUE-2016-00060 (Rider GV)</t>
  </si>
  <si>
    <t>C-PUE-2016-00061 (Rider R)</t>
  </si>
  <si>
    <t>C-PUE-2016-00062 (Rider S)</t>
  </si>
  <si>
    <t>C-PUE-2016-00063 (Rider W)</t>
  </si>
  <si>
    <t>Tucson Electric Power Co.</t>
  </si>
  <si>
    <t>D-E-01933A-15-0322</t>
  </si>
  <si>
    <t>Ca-44893</t>
  </si>
  <si>
    <t>Rockland Electric Company</t>
  </si>
  <si>
    <t>D-ER-16050428</t>
  </si>
  <si>
    <t>C-9424</t>
  </si>
  <si>
    <t>C-U-18014</t>
  </si>
  <si>
    <t>D-45524</t>
  </si>
  <si>
    <t>09/2015</t>
  </si>
  <si>
    <t>Ca-44733-TDSIC-1</t>
  </si>
  <si>
    <t>04/2016</t>
  </si>
  <si>
    <t>Consolidated Edison Co. of NY</t>
  </si>
  <si>
    <t>C-16-E-0060</t>
  </si>
  <si>
    <t>Metropolitan Edison Co.</t>
  </si>
  <si>
    <t>D-R-2016-2537349</t>
  </si>
  <si>
    <t>Pennsylvania Electric Co.</t>
  </si>
  <si>
    <t>D-R-2016-2537352</t>
  </si>
  <si>
    <t>Pennsylvania Power Co.</t>
  </si>
  <si>
    <t>D-R-2016-2537355</t>
  </si>
  <si>
    <t>West Penn Power Co.</t>
  </si>
  <si>
    <t>D-R-2016-2537359</t>
  </si>
  <si>
    <t>D-20004-117-ER-16</t>
  </si>
  <si>
    <t>Electric Transmission Texas</t>
  </si>
  <si>
    <t>D-46817</t>
  </si>
  <si>
    <t>Transmission</t>
  </si>
  <si>
    <t>Cross Texas Transmission</t>
  </si>
  <si>
    <t>D-46481</t>
  </si>
  <si>
    <t>Empire District Electric Co.</t>
  </si>
  <si>
    <t>D-17-EPDE-101-RTS</t>
  </si>
  <si>
    <t>C-2018-00281</t>
  </si>
  <si>
    <t>C-GO-2019-0116 (ISRS)</t>
  </si>
  <si>
    <t>11/2018</t>
  </si>
  <si>
    <t>Spire Missouri Inc.</t>
  </si>
  <si>
    <t>C-GO-2019-0115 (ISRS)</t>
  </si>
  <si>
    <t>Delta Natural Gas Co.</t>
  </si>
  <si>
    <t>C-2019-00074 (PRP)</t>
  </si>
  <si>
    <t>C-2018-00295 (gas)</t>
  </si>
  <si>
    <t>C-2018-00261</t>
  </si>
  <si>
    <t>C-18-G-0068</t>
  </si>
  <si>
    <t>D-UG-180900</t>
  </si>
  <si>
    <t>Kansas Gas Service Co.</t>
  </si>
  <si>
    <t>D-18-KGSG-560-RTS</t>
  </si>
  <si>
    <t>Indiana Gas Co.</t>
  </si>
  <si>
    <t>Ca-44430-TDSIC-9</t>
  </si>
  <si>
    <t>Ca-44429-TDSIC-9</t>
  </si>
  <si>
    <t>Berkshire Gas Co.</t>
  </si>
  <si>
    <t>IBE</t>
  </si>
  <si>
    <t>DPU 18-40</t>
  </si>
  <si>
    <t>Oklahoma Natural Gas Co</t>
  </si>
  <si>
    <t>Ca-PUD201800028</t>
  </si>
  <si>
    <t>C-9484</t>
  </si>
  <si>
    <t>07/2018</t>
  </si>
  <si>
    <t>Avg Requested ROE</t>
  </si>
  <si>
    <t>Average YTD 2019</t>
  </si>
  <si>
    <t>Settled Avg</t>
  </si>
  <si>
    <t>Litigated Avg</t>
  </si>
  <si>
    <t>Ca-44403-TDSIC-9</t>
  </si>
  <si>
    <t>D-18-05031 (Southern)</t>
  </si>
  <si>
    <t>01/2018</t>
  </si>
  <si>
    <t>D-18-05031 (Northern)</t>
  </si>
  <si>
    <t>D-17AL-0363G</t>
  </si>
  <si>
    <t>CT Natural Gas Corp.</t>
  </si>
  <si>
    <t>D-18-05-16</t>
  </si>
  <si>
    <t>D-RPU-2018-0002</t>
  </si>
  <si>
    <t>D-18-05-10</t>
  </si>
  <si>
    <t>C-9486 (STRIDE 2)</t>
  </si>
  <si>
    <t>12/2023</t>
  </si>
  <si>
    <t>C-9481</t>
  </si>
  <si>
    <t>D-R-2018-2647577</t>
  </si>
  <si>
    <t>C-2018-00341 (AMRP)</t>
  </si>
  <si>
    <t>D-18-00067</t>
  </si>
  <si>
    <t>05/2019</t>
  </si>
  <si>
    <t>C-PUR-2018-00145 (SAVE)</t>
  </si>
  <si>
    <t>C-9480</t>
  </si>
  <si>
    <t>D-17-0978</t>
  </si>
  <si>
    <t>D-19-KGSG-088-TAR (GSRS)</t>
  </si>
  <si>
    <t>D-G-011/GR-17-563</t>
  </si>
  <si>
    <t>D-18-0463</t>
  </si>
  <si>
    <t>D-GR18010030</t>
  </si>
  <si>
    <t>D-UG-344</t>
  </si>
  <si>
    <t>10/2019</t>
  </si>
  <si>
    <t>C-PUR-2018-00132 (SAVE)</t>
  </si>
  <si>
    <t>Chattanooga Gas Co.</t>
  </si>
  <si>
    <t>D-18-00017</t>
  </si>
  <si>
    <t>Black Hills Energy Arkansas</t>
  </si>
  <si>
    <t>D-17-071-U</t>
  </si>
  <si>
    <t>Ca-PUD201800029</t>
  </si>
  <si>
    <t>Boston Gas Co.</t>
  </si>
  <si>
    <t>DPU-17-170 (Boston Gas)</t>
  </si>
  <si>
    <t>Colonial Gas Co.</t>
  </si>
  <si>
    <t>DPU-17-170 (Colonial Gas)</t>
  </si>
  <si>
    <t>C-9479 (IRIS)</t>
  </si>
  <si>
    <t>C-PU-17-295</t>
  </si>
  <si>
    <t>Dominion Energy South Carolina</t>
  </si>
  <si>
    <t>D-2018-6-G</t>
  </si>
  <si>
    <t>D-2018-7-G</t>
  </si>
  <si>
    <t>C-GO-2018-0310 (ISRS)</t>
  </si>
  <si>
    <t>C-GO-2018-0309 (ISRS)</t>
  </si>
  <si>
    <t>D-3270-UR-122 (Gas)</t>
  </si>
  <si>
    <t>Ca-44988</t>
  </si>
  <si>
    <t>DPU-18-45</t>
  </si>
  <si>
    <t>D-6680-UR-121 (Gas)</t>
  </si>
  <si>
    <t>C-U-18999</t>
  </si>
  <si>
    <t>D-17-010-FR (2018 filing)</t>
  </si>
  <si>
    <t>Ca-44430-TDSIC-8</t>
  </si>
  <si>
    <t>Ca-44429-TDSIC-8</t>
  </si>
  <si>
    <t>C-U-18424</t>
  </si>
  <si>
    <t>D-4770 (gas)</t>
  </si>
  <si>
    <t>Ca-44403-TDSIC-8</t>
  </si>
  <si>
    <t>C-2018-00086 (PRP)</t>
  </si>
  <si>
    <t>C-PUR-2018-00079 (SAVE)</t>
  </si>
  <si>
    <t>Chesapeake Utilities Corp.</t>
  </si>
  <si>
    <t>D-18-0934</t>
  </si>
  <si>
    <t>Cascade Natural Gas Corp.</t>
  </si>
  <si>
    <t>D-UG-170929</t>
  </si>
  <si>
    <t>Black Hills Northwest Wyoming</t>
  </si>
  <si>
    <t>D-30011-97-GR-17</t>
  </si>
  <si>
    <t>Black Hills Kansas Gas Utility</t>
  </si>
  <si>
    <t>D-18-BHCG-423-TAR (GSRS)</t>
  </si>
  <si>
    <t>02/2018</t>
  </si>
  <si>
    <t>C-17-G-0460</t>
  </si>
  <si>
    <t>Liberty Utilities (Midstates)</t>
  </si>
  <si>
    <t>C-GR-2018-0013</t>
  </si>
  <si>
    <t>C-9468 (STRIDE 2)</t>
  </si>
  <si>
    <t>D2017.9.79</t>
  </si>
  <si>
    <t>Atlanta Gas Light Co.</t>
  </si>
  <si>
    <t>D-40828 (2018 Review)</t>
  </si>
  <si>
    <t>D-G-008/GR-17-285</t>
  </si>
  <si>
    <t>C-2017-00349</t>
  </si>
  <si>
    <t>D-DG-17-070</t>
  </si>
  <si>
    <t>Liberty Utilities EnergyNorth</t>
  </si>
  <si>
    <t>D-DG-17-048</t>
  </si>
  <si>
    <t>D-UG-170486</t>
  </si>
  <si>
    <t>Pivotal Utility Holdings Inc.</t>
  </si>
  <si>
    <t>20170179-GU</t>
  </si>
  <si>
    <t>C-17-G-0239</t>
  </si>
  <si>
    <t>D-2017-00065</t>
  </si>
  <si>
    <t>18-ATMG-218-TAR (GSRS)</t>
  </si>
  <si>
    <t>C-GR-2017-0216</t>
  </si>
  <si>
    <t>C-GR-2017-0215</t>
  </si>
  <si>
    <t>Northern Illinois Gas Co.</t>
  </si>
  <si>
    <t>D-17-0124</t>
  </si>
  <si>
    <t>Ca-44430-TDSIC-7</t>
  </si>
  <si>
    <t>Ca-44429-TDSIC-7</t>
  </si>
  <si>
    <t>Average 2018</t>
  </si>
  <si>
    <t>C-AVU-G-17-01</t>
  </si>
  <si>
    <t>Ca-44403-TDSIC-7</t>
  </si>
  <si>
    <t>C-2017-00413 (AMRP)</t>
  </si>
  <si>
    <t>C-PUE-2016-00143</t>
  </si>
  <si>
    <t>Southern Connecticut Gas Co.</t>
  </si>
  <si>
    <t>D-17-05-42</t>
  </si>
  <si>
    <t>C-PUR-2017-00095 (SAVE)</t>
  </si>
  <si>
    <t>D-4220-UR-123 (Gas)</t>
  </si>
  <si>
    <t>D-UG-170034</t>
  </si>
  <si>
    <t>C-PUR-2017-00102 (SAVE)</t>
  </si>
  <si>
    <t>D-18-KGSG-093-TAR (GSRS)</t>
  </si>
  <si>
    <t>Advice No. 5192</t>
  </si>
  <si>
    <t>C-2017-00308 (PRP)</t>
  </si>
  <si>
    <t>Advice No. 2611-G</t>
  </si>
  <si>
    <t>South Jersey Gas Co.</t>
  </si>
  <si>
    <t>D-GR-17010071</t>
  </si>
  <si>
    <t>Ca-PUD201700078</t>
  </si>
  <si>
    <t>D-2017-6-G</t>
  </si>
  <si>
    <t>D-2017-7-G</t>
  </si>
  <si>
    <t>ENSTAR Natural Gas Co.</t>
  </si>
  <si>
    <t>D-U-16-066</t>
  </si>
  <si>
    <t>C-9447</t>
  </si>
  <si>
    <t>D-UG 325</t>
  </si>
  <si>
    <t>C-PUE-2016-00001</t>
  </si>
  <si>
    <t>D-17-010-FR</t>
  </si>
  <si>
    <t>UGI Penn Natural Gas</t>
  </si>
  <si>
    <t>D-R-2016-2580030</t>
  </si>
  <si>
    <t>C-PUR-2017-00052 (SAVE)</t>
  </si>
  <si>
    <t>D-5-UR-108 (WEP-Gas)</t>
  </si>
  <si>
    <t>D-5-UR-108 (WG)</t>
  </si>
  <si>
    <t>D-6690-UR-125 (Gas)</t>
  </si>
  <si>
    <t>Ca-PUD201700079</t>
  </si>
  <si>
    <t>C-U-18124</t>
  </si>
  <si>
    <t>Ca-44430-TDSIC-6</t>
  </si>
  <si>
    <t>Ca-44429-TDSIC-6</t>
  </si>
  <si>
    <t>D-D2016.9.68</t>
  </si>
  <si>
    <t>Elizabethtown Gas Co.</t>
  </si>
  <si>
    <t>D-GR-16090826</t>
  </si>
  <si>
    <t>Ca-44403-TDSIC-6</t>
  </si>
  <si>
    <t>C-2016-00371 (gas)</t>
  </si>
  <si>
    <t>D-16-0650</t>
  </si>
  <si>
    <t>D-17-BHCG-389-TAR (GSRS)</t>
  </si>
  <si>
    <t>D-GUD-10567</t>
  </si>
  <si>
    <t>A-15-09-001 (Gas)</t>
  </si>
  <si>
    <t>Intermountain Gas Co.</t>
  </si>
  <si>
    <t>C-INT-G-16-2</t>
  </si>
  <si>
    <t>C-2017-00111 (PRP)</t>
  </si>
  <si>
    <t>C-GO-2017-0201 (ISRS)</t>
  </si>
  <si>
    <t>C-GO-2017-0202 (ISRS)</t>
  </si>
  <si>
    <t>Natl Fuel Gas Distribution Cor</t>
  </si>
  <si>
    <t>NFG</t>
  </si>
  <si>
    <t>C-16-G-0257</t>
  </si>
  <si>
    <t>D-G-01551A-16-0107</t>
  </si>
  <si>
    <t>11/2015</t>
  </si>
  <si>
    <t>C-PUE-2016-00033</t>
  </si>
  <si>
    <t>FC-1137</t>
  </si>
  <si>
    <t>D-40828</t>
  </si>
  <si>
    <t>D-17-ATMG-141-TAR (GSRS)</t>
  </si>
  <si>
    <t>Ca-44430-TDSIC-5</t>
  </si>
  <si>
    <t>Ca-44429-TDSIC-5</t>
  </si>
  <si>
    <t>C-16-G-0061</t>
  </si>
  <si>
    <t>C-GO-2016-0332 (ISRS)</t>
  </si>
  <si>
    <t>08/2016</t>
  </si>
  <si>
    <t>C-GO-2016-0333 (ISRS)</t>
  </si>
  <si>
    <t>Average 2017</t>
  </si>
  <si>
    <t>Risk Premium Models Based On Value Line Financial Strength</t>
  </si>
  <si>
    <t>Updated Using VL Data as of October 9, 2019</t>
  </si>
  <si>
    <t>Fin. Strgth.</t>
  </si>
  <si>
    <t>Accepted</t>
  </si>
  <si>
    <t>Standard</t>
  </si>
  <si>
    <t>Std. Dev.</t>
  </si>
  <si>
    <t>Financial</t>
  </si>
  <si>
    <t>Numeric</t>
  </si>
  <si>
    <t>Regression</t>
  </si>
  <si>
    <t>Deviation</t>
  </si>
  <si>
    <t>Adjusted</t>
  </si>
  <si>
    <t>Strength</t>
  </si>
  <si>
    <t>Number</t>
  </si>
  <si>
    <t>Return</t>
  </si>
  <si>
    <t>Ratio</t>
  </si>
  <si>
    <t>Estimate</t>
  </si>
  <si>
    <t>of Return</t>
  </si>
  <si>
    <t>Mean Ratio</t>
  </si>
  <si>
    <t>SUMMARY OUTPUT</t>
  </si>
  <si>
    <t>A++</t>
  </si>
  <si>
    <t>Regression Statistics</t>
  </si>
  <si>
    <t xml:space="preserve">A+ </t>
  </si>
  <si>
    <t>Multiple R</t>
  </si>
  <si>
    <t>R Square</t>
  </si>
  <si>
    <t>Adjusted R Square</t>
  </si>
  <si>
    <t xml:space="preserve">B+ </t>
  </si>
  <si>
    <t>Standard Error</t>
  </si>
  <si>
    <t>Observations</t>
  </si>
  <si>
    <t>C++</t>
  </si>
  <si>
    <t xml:space="preserve">C+ </t>
  </si>
  <si>
    <t>ANOVA</t>
  </si>
  <si>
    <t>C</t>
  </si>
  <si>
    <t>df</t>
  </si>
  <si>
    <t>SS</t>
  </si>
  <si>
    <t>MS</t>
  </si>
  <si>
    <t>F</t>
  </si>
  <si>
    <t>Significance F</t>
  </si>
  <si>
    <t>Total</t>
  </si>
  <si>
    <t>Residual</t>
  </si>
  <si>
    <t>Wtd. Average</t>
  </si>
  <si>
    <t>Approx. Regression Formula:  r = (7.6939 * FS ) + (-44.0034 * FS ^0.5) + 73.8215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</si>
  <si>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</si>
  <si>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</si>
  <si>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</si>
  <si>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</si>
  <si>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</si>
  <si>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</si>
  <si>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</si>
  <si>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Adjusted R-squared</t>
  </si>
  <si>
    <t>Intercept</t>
  </si>
  <si>
    <t>X Variable 1</t>
  </si>
  <si>
    <t xml:space="preserve">Guideline Companies </t>
  </si>
  <si>
    <t>X Variable 2</t>
  </si>
  <si>
    <t xml:space="preserve">          Average Financial Strength </t>
  </si>
  <si>
    <t>Duff &amp; Phelps Recommended Market Cost of Equity as of December 31, 2018 (current)</t>
  </si>
  <si>
    <t>RP Model--Regression</t>
  </si>
  <si>
    <t>Std. Dev. Adjusted Value</t>
  </si>
  <si>
    <t>Ticker Symbol</t>
  </si>
  <si>
    <t>Industry</t>
  </si>
  <si>
    <t>Stock Price</t>
  </si>
  <si>
    <t>% Change</t>
  </si>
  <si>
    <t>Proj 3-5 Yr % Annual Total Return</t>
  </si>
  <si>
    <t>Div'd Yield</t>
  </si>
  <si>
    <t>GASDISTR</t>
  </si>
  <si>
    <t>FRED Graph Observations</t>
  </si>
  <si>
    <t>Federal Reserve Economic Data</t>
  </si>
  <si>
    <t>Link: https://fred.stlouisfed.org</t>
  </si>
  <si>
    <t>Help: https://fred.stlouisfed.org/help-faq</t>
  </si>
  <si>
    <t>Economic Research Division</t>
  </si>
  <si>
    <t>Federal Reserve Bank of St. Louis</t>
  </si>
  <si>
    <t>BAA</t>
  </si>
  <si>
    <t>Moody's Seasoned Baa Corporate Bond Yield, Percent, Monthly, Not Seasonally Adjusted</t>
  </si>
  <si>
    <t>Frequency: Monthly</t>
  </si>
  <si>
    <t>observation_date</t>
  </si>
  <si>
    <t>DON'T  PRINT</t>
  </si>
  <si>
    <t>Value Line Data as of October 9, 2019</t>
  </si>
  <si>
    <t>Adj. Annual Total Return</t>
  </si>
  <si>
    <t>Price/Sales Ratio</t>
  </si>
  <si>
    <t>Price To Book Value</t>
  </si>
  <si>
    <t>Proj Sales Growth Rate</t>
  </si>
  <si>
    <t>Proj EPS Growth Rate</t>
  </si>
  <si>
    <t>Proj Cash Flow Growth Rate</t>
  </si>
  <si>
    <t>Proj Dividend Growth Rate</t>
  </si>
  <si>
    <t>Proj Book Value Growth Rate</t>
  </si>
  <si>
    <t>WD-40 Co.</t>
  </si>
  <si>
    <t>WDFC</t>
  </si>
  <si>
    <t>HOUSEPRD</t>
  </si>
  <si>
    <t>Amer. States Water</t>
  </si>
  <si>
    <t>AWR</t>
  </si>
  <si>
    <t>WATER</t>
  </si>
  <si>
    <t>Masimo Corp.</t>
  </si>
  <si>
    <t>MASI</t>
  </si>
  <si>
    <t>MEDICNON</t>
  </si>
  <si>
    <t>Copart, Inc.</t>
  </si>
  <si>
    <t>CPRT</t>
  </si>
  <si>
    <t>RETAUTO</t>
  </si>
  <si>
    <t>Thermo Fisher Sci.</t>
  </si>
  <si>
    <t>TMO</t>
  </si>
  <si>
    <t>INSTRMNT</t>
  </si>
  <si>
    <t>CME Group</t>
  </si>
  <si>
    <t>CME</t>
  </si>
  <si>
    <t>BROKERS</t>
  </si>
  <si>
    <t>Assurant Inc.</t>
  </si>
  <si>
    <t>AIZ</t>
  </si>
  <si>
    <t>FINSERV</t>
  </si>
  <si>
    <t>Alliant Energy</t>
  </si>
  <si>
    <t>UTILCENT</t>
  </si>
  <si>
    <t>IDACORP, Inc.</t>
  </si>
  <si>
    <t>UTILWEST</t>
  </si>
  <si>
    <t>Ameren Corp.</t>
  </si>
  <si>
    <t>Berkley (W.R.)</t>
  </si>
  <si>
    <t>WRB</t>
  </si>
  <si>
    <t>INSPRPTY</t>
  </si>
  <si>
    <t>Amer. Tower 'A'</t>
  </si>
  <si>
    <t>AMT</t>
  </si>
  <si>
    <t>WIRELESS</t>
  </si>
  <si>
    <t>ALLETE</t>
  </si>
  <si>
    <t>Ross Stores</t>
  </si>
  <si>
    <t>ROST</t>
  </si>
  <si>
    <t>RETAILSL</t>
  </si>
  <si>
    <t>NVR, Inc.</t>
  </si>
  <si>
    <t>NVR</t>
  </si>
  <si>
    <t>HOMEBILD</t>
  </si>
  <si>
    <t>Lauder (Estee)</t>
  </si>
  <si>
    <t>EL</t>
  </si>
  <si>
    <t>COSMETIC</t>
  </si>
  <si>
    <t>Johnson Ctrls. Int'l plc</t>
  </si>
  <si>
    <t>JCI</t>
  </si>
  <si>
    <t>DIVERSIF</t>
  </si>
  <si>
    <t>Global Payments</t>
  </si>
  <si>
    <t>GPN</t>
  </si>
  <si>
    <t>Eversource Energy</t>
  </si>
  <si>
    <t>UTILEAST</t>
  </si>
  <si>
    <t>Churchill Downs</t>
  </si>
  <si>
    <t>CHDN</t>
  </si>
  <si>
    <t>HOTELGAM</t>
  </si>
  <si>
    <t>ResMed Inc.</t>
  </si>
  <si>
    <t>RMD</t>
  </si>
  <si>
    <t>NewMarket Corp.</t>
  </si>
  <si>
    <t>NEU</t>
  </si>
  <si>
    <t>CHEMSPEC</t>
  </si>
  <si>
    <t>Mid-America Apartment</t>
  </si>
  <si>
    <t>MAA</t>
  </si>
  <si>
    <t>REIT</t>
  </si>
  <si>
    <t>Martin Marietta</t>
  </si>
  <si>
    <t>MLM</t>
  </si>
  <si>
    <t>BUILDING</t>
  </si>
  <si>
    <t>Brown &amp; Brown</t>
  </si>
  <si>
    <t>BRO</t>
  </si>
  <si>
    <t>Black Hills</t>
  </si>
  <si>
    <t>Arch Capital Group</t>
  </si>
  <si>
    <t>ACGL</t>
  </si>
  <si>
    <t>Alleghany Corp.</t>
  </si>
  <si>
    <t>Y</t>
  </si>
  <si>
    <t>Zimmer Biomet Hldgs.</t>
  </si>
  <si>
    <t>ZBH</t>
  </si>
  <si>
    <t>MEDICINV</t>
  </si>
  <si>
    <t>Waste Management</t>
  </si>
  <si>
    <t>WM</t>
  </si>
  <si>
    <t>ENVIRONM</t>
  </si>
  <si>
    <t>Southern Co.</t>
  </si>
  <si>
    <t>Power Integrations</t>
  </si>
  <si>
    <t>POWI</t>
  </si>
  <si>
    <t>SEMICOND</t>
  </si>
  <si>
    <t>Hartford Fin'l Svcs.</t>
  </si>
  <si>
    <t>HIG</t>
  </si>
  <si>
    <t>Franco-Nevada Corp.</t>
  </si>
  <si>
    <t>FNV</t>
  </si>
  <si>
    <t>GOLDSILV</t>
  </si>
  <si>
    <t>Duke Energy</t>
  </si>
  <si>
    <t>Saputo Inc.</t>
  </si>
  <si>
    <t>SAP.TO</t>
  </si>
  <si>
    <t>FOODPROC</t>
  </si>
  <si>
    <t>S&amp;P Global</t>
  </si>
  <si>
    <t>SPGI</t>
  </si>
  <si>
    <t>INFOSER</t>
  </si>
  <si>
    <t>Markel Corp.</t>
  </si>
  <si>
    <t>MKL</t>
  </si>
  <si>
    <t>lululemon athletica</t>
  </si>
  <si>
    <t>LULU</t>
  </si>
  <si>
    <t>ICON plc</t>
  </si>
  <si>
    <t>ICLR</t>
  </si>
  <si>
    <t>MEDSERV</t>
  </si>
  <si>
    <t>Horton D.R.</t>
  </si>
  <si>
    <t>DHI</t>
  </si>
  <si>
    <t>Danaher Corp.</t>
  </si>
  <si>
    <t>DHR</t>
  </si>
  <si>
    <t>Aqua America</t>
  </si>
  <si>
    <t>WTR</t>
  </si>
  <si>
    <t>Amdocs Ltd.</t>
  </si>
  <si>
    <t>DOX</t>
  </si>
  <si>
    <t>ITSERV</t>
  </si>
  <si>
    <t>West Pharmac. Svcs.</t>
  </si>
  <si>
    <t>WST</t>
  </si>
  <si>
    <t>UniFirst Corp.</t>
  </si>
  <si>
    <t>UNF</t>
  </si>
  <si>
    <t>INDUSRV</t>
  </si>
  <si>
    <t>Teleflex Inc.</t>
  </si>
  <si>
    <t>TFX</t>
  </si>
  <si>
    <t>Target Corp.</t>
  </si>
  <si>
    <t>TGT</t>
  </si>
  <si>
    <t>RETAIL</t>
  </si>
  <si>
    <t>STERIS plc</t>
  </si>
  <si>
    <t>STE</t>
  </si>
  <si>
    <t>Sempra Energy</t>
  </si>
  <si>
    <t>Rollins, Inc.</t>
  </si>
  <si>
    <t>ROL</t>
  </si>
  <si>
    <t>OGE Energy</t>
  </si>
  <si>
    <t>NVIDIA Corp.</t>
  </si>
  <si>
    <t>NVDA</t>
  </si>
  <si>
    <t>Hasbro, Inc.</t>
  </si>
  <si>
    <t>HAS</t>
  </si>
  <si>
    <t>RECREATE</t>
  </si>
  <si>
    <t>Cooper Cos.</t>
  </si>
  <si>
    <t>COO</t>
  </si>
  <si>
    <t>Amphenol Corp.</t>
  </si>
  <si>
    <t>APH</t>
  </si>
  <si>
    <t>ELECTRNX</t>
  </si>
  <si>
    <t>Waters Corp.</t>
  </si>
  <si>
    <t>WAT</t>
  </si>
  <si>
    <t>V.F. Corp.</t>
  </si>
  <si>
    <t>VFC</t>
  </si>
  <si>
    <t>APPAREL</t>
  </si>
  <si>
    <t>PayPal Holdings</t>
  </si>
  <si>
    <t>PYPL</t>
  </si>
  <si>
    <t>Lancaster Colony</t>
  </si>
  <si>
    <t>LANC</t>
  </si>
  <si>
    <t>Keysight Technologies</t>
  </si>
  <si>
    <t>KEYS</t>
  </si>
  <si>
    <t>Intercontinental Exch.</t>
  </si>
  <si>
    <t>ICE</t>
  </si>
  <si>
    <t>Dollar Tree, Inc.</t>
  </si>
  <si>
    <t>DLTR</t>
  </si>
  <si>
    <t>Commerce Bancshs.</t>
  </si>
  <si>
    <t>CBSH</t>
  </si>
  <si>
    <t>BANKMID</t>
  </si>
  <si>
    <t>Cognex Corp.</t>
  </si>
  <si>
    <t>CGNX</t>
  </si>
  <si>
    <t>Sensient Techn.</t>
  </si>
  <si>
    <t>SXT</t>
  </si>
  <si>
    <t>Realty Income Corp.</t>
  </si>
  <si>
    <t>O</t>
  </si>
  <si>
    <t>Marsh &amp; McLennan</t>
  </si>
  <si>
    <t>MMC</t>
  </si>
  <si>
    <t>Lam Research</t>
  </si>
  <si>
    <t>LRCX</t>
  </si>
  <si>
    <t>SEMI-EQP</t>
  </si>
  <si>
    <t>Everest Re Group Ltd.</t>
  </si>
  <si>
    <t>RE</t>
  </si>
  <si>
    <t>REINSUR</t>
  </si>
  <si>
    <t>BCE Inc.</t>
  </si>
  <si>
    <t>BCE</t>
  </si>
  <si>
    <t>TELUTIL</t>
  </si>
  <si>
    <t>Stanley Black &amp; Decker</t>
  </si>
  <si>
    <t>SWK</t>
  </si>
  <si>
    <t>MACHINE</t>
  </si>
  <si>
    <t>Sonoco Products</t>
  </si>
  <si>
    <t>SON</t>
  </si>
  <si>
    <t>PACKAGE</t>
  </si>
  <si>
    <t>Reinsurance Group</t>
  </si>
  <si>
    <t>RGA</t>
  </si>
  <si>
    <t>INSLIFE</t>
  </si>
  <si>
    <t>Paychex, Inc.</t>
  </si>
  <si>
    <t>PAYX</t>
  </si>
  <si>
    <t>Mondelez Int'l</t>
  </si>
  <si>
    <t>MDLZ</t>
  </si>
  <si>
    <t>Laboratory Corp.</t>
  </si>
  <si>
    <t>LH</t>
  </si>
  <si>
    <t>L3Harris Technologies</t>
  </si>
  <si>
    <t>LHX</t>
  </si>
  <si>
    <t>Kellogg</t>
  </si>
  <si>
    <t>K</t>
  </si>
  <si>
    <t>Inter Parfums</t>
  </si>
  <si>
    <t>IPAR</t>
  </si>
  <si>
    <t>Hunt (J.B.)</t>
  </si>
  <si>
    <t>JBHT</t>
  </si>
  <si>
    <t>TRUCKING</t>
  </si>
  <si>
    <t>Gen'l Mills</t>
  </si>
  <si>
    <t>GIS</t>
  </si>
  <si>
    <t>AMETEK, Inc.</t>
  </si>
  <si>
    <t>AME</t>
  </si>
  <si>
    <t>Agilent Technologies</t>
  </si>
  <si>
    <t>AB InBev ADR</t>
  </si>
  <si>
    <t>BUD</t>
  </si>
  <si>
    <t>BEVERAGE</t>
  </si>
  <si>
    <t>Xilinx Inc.</t>
  </si>
  <si>
    <t>XLNX</t>
  </si>
  <si>
    <t>Ingersoll-Rand</t>
  </si>
  <si>
    <t>IR</t>
  </si>
  <si>
    <t>Hormel Foods</t>
  </si>
  <si>
    <t>HRL</t>
  </si>
  <si>
    <t>Franklin Electric</t>
  </si>
  <si>
    <t>FELE</t>
  </si>
  <si>
    <t>ELECEQ</t>
  </si>
  <si>
    <t>Deckers Outdoor</t>
  </si>
  <si>
    <t>DECK</t>
  </si>
  <si>
    <t>SHOE</t>
  </si>
  <si>
    <t>CoStar Group</t>
  </si>
  <si>
    <t>CSGP</t>
  </si>
  <si>
    <t>Cirrus Logic</t>
  </si>
  <si>
    <t>CRUS</t>
  </si>
  <si>
    <t>Carlisle Cos.</t>
  </si>
  <si>
    <t>CSL</t>
  </si>
  <si>
    <t>Can. National Railway</t>
  </si>
  <si>
    <t>CNI</t>
  </si>
  <si>
    <t>RAILROAD</t>
  </si>
  <si>
    <t>Brown-Forman 'B'</t>
  </si>
  <si>
    <t>BF/B</t>
  </si>
  <si>
    <t>Avery Dennison</t>
  </si>
  <si>
    <t>AVY</t>
  </si>
  <si>
    <t>AGCO Corp.</t>
  </si>
  <si>
    <t>AGCO</t>
  </si>
  <si>
    <t>HEAVYTRK</t>
  </si>
  <si>
    <t>Watsco, Inc.</t>
  </si>
  <si>
    <t>WSO</t>
  </si>
  <si>
    <t>BUILDSUP</t>
  </si>
  <si>
    <t>U.S. Bancorp</t>
  </si>
  <si>
    <t>USB</t>
  </si>
  <si>
    <t>Royal Bank of Canada</t>
  </si>
  <si>
    <t>RY.TO</t>
  </si>
  <si>
    <t>BANK</t>
  </si>
  <si>
    <t>PNC Financial Serv.</t>
  </si>
  <si>
    <t>PNC</t>
  </si>
  <si>
    <t>Kansas City South'n</t>
  </si>
  <si>
    <t>KSU</t>
  </si>
  <si>
    <t>Heartland Express</t>
  </si>
  <si>
    <t>HTLD</t>
  </si>
  <si>
    <t>Gallagher (Arthur J.)</t>
  </si>
  <si>
    <t>AJG</t>
  </si>
  <si>
    <t>Equifax, Inc.</t>
  </si>
  <si>
    <t>EFX</t>
  </si>
  <si>
    <t>Dolby Labs.</t>
  </si>
  <si>
    <t>DLB</t>
  </si>
  <si>
    <t>ENTTECH</t>
  </si>
  <si>
    <t>Cboe Global Markets</t>
  </si>
  <si>
    <t>CBOE</t>
  </si>
  <si>
    <t>Capital One Fin'l</t>
  </si>
  <si>
    <t>COF</t>
  </si>
  <si>
    <t>Buckle (The), Inc.</t>
  </si>
  <si>
    <t>BKE</t>
  </si>
  <si>
    <t>BB&amp;T Corp.</t>
  </si>
  <si>
    <t>BBT</t>
  </si>
  <si>
    <t>Arrow Electronics</t>
  </si>
  <si>
    <t>ARW</t>
  </si>
  <si>
    <t>Aflac Inc.</t>
  </si>
  <si>
    <t>AFL</t>
  </si>
  <si>
    <t>Principal Fin'l Group</t>
  </si>
  <si>
    <t>PFG</t>
  </si>
  <si>
    <t>ITT Inc.</t>
  </si>
  <si>
    <t>ITT</t>
  </si>
  <si>
    <t>Illumina Inc.</t>
  </si>
  <si>
    <t>ILMN</t>
  </si>
  <si>
    <t>Hubbell Inc.</t>
  </si>
  <si>
    <t>HUB/B</t>
  </si>
  <si>
    <t>First American Fin'l</t>
  </si>
  <si>
    <t>FAF</t>
  </si>
  <si>
    <t>Federal Rlty. Inv. Trust</t>
  </si>
  <si>
    <t>FRT</t>
  </si>
  <si>
    <t>Cullen/Frost Bankers</t>
  </si>
  <si>
    <t>CFR</t>
  </si>
  <si>
    <t>Citrix Sys.</t>
  </si>
  <si>
    <t>CTXS</t>
  </si>
  <si>
    <t>SOFTWARE</t>
  </si>
  <si>
    <t>Cantel Medical Corp.</t>
  </si>
  <si>
    <t>CMD</t>
  </si>
  <si>
    <t>WABCO Hldgs.</t>
  </si>
  <si>
    <t>WBC</t>
  </si>
  <si>
    <t>AUTOPRTS</t>
  </si>
  <si>
    <t>United Therapeutics</t>
  </si>
  <si>
    <t>UTHR</t>
  </si>
  <si>
    <t>BIOTECH</t>
  </si>
  <si>
    <t>United Parcel Serv.</t>
  </si>
  <si>
    <t>UPS</t>
  </si>
  <si>
    <t>AIRTRANS</t>
  </si>
  <si>
    <t>TE Connectivity</t>
  </si>
  <si>
    <t>TEL</t>
  </si>
  <si>
    <t>Smucker (J.M.)</t>
  </si>
  <si>
    <t>SJM</t>
  </si>
  <si>
    <t>SAP SE</t>
  </si>
  <si>
    <t>SAP</t>
  </si>
  <si>
    <t>Rockwell Automation</t>
  </si>
  <si>
    <t>ROK</t>
  </si>
  <si>
    <t>Netflix, Inc.</t>
  </si>
  <si>
    <t>NFLX</t>
  </si>
  <si>
    <t>ENTRTAIN</t>
  </si>
  <si>
    <t>MetLife Inc.</t>
  </si>
  <si>
    <t>MET</t>
  </si>
  <si>
    <t>Humana Inc.</t>
  </si>
  <si>
    <t>HUM</t>
  </si>
  <si>
    <t>Gilead Sciences</t>
  </si>
  <si>
    <t>GILD</t>
  </si>
  <si>
    <t>DRUG</t>
  </si>
  <si>
    <t>FUJIFILM Hldgs. ADR</t>
  </si>
  <si>
    <t>FUJIY</t>
  </si>
  <si>
    <t>ELECFGN</t>
  </si>
  <si>
    <t>Electronic Arts</t>
  </si>
  <si>
    <t>EA</t>
  </si>
  <si>
    <t>Donaldson Co.</t>
  </si>
  <si>
    <t>DCI</t>
  </si>
  <si>
    <t>Corning Inc.</t>
  </si>
  <si>
    <t>GLW</t>
  </si>
  <si>
    <t>Constellation Brands</t>
  </si>
  <si>
    <t>STZ</t>
  </si>
  <si>
    <t>Celgene Corp.</t>
  </si>
  <si>
    <t>CELG</t>
  </si>
  <si>
    <t>Bank of Nova Scotia</t>
  </si>
  <si>
    <t>BNS.TO</t>
  </si>
  <si>
    <t>Ameriprise Fin'l</t>
  </si>
  <si>
    <t>AMP</t>
  </si>
  <si>
    <t>America Movil</t>
  </si>
  <si>
    <t>AMX</t>
  </si>
  <si>
    <t>TELESERV</t>
  </si>
  <si>
    <t>Western Digital</t>
  </si>
  <si>
    <t>WDC</t>
  </si>
  <si>
    <t>COMPUTER</t>
  </si>
  <si>
    <t>Toyota Motor ADR</t>
  </si>
  <si>
    <t>TM</t>
  </si>
  <si>
    <t>AUTO</t>
  </si>
  <si>
    <t>SEI Investments</t>
  </si>
  <si>
    <t>SEIC</t>
  </si>
  <si>
    <t>Logitech Int'l</t>
  </si>
  <si>
    <t>LOGI</t>
  </si>
  <si>
    <t>Lincoln Elec Hldgs.</t>
  </si>
  <si>
    <t>LECO</t>
  </si>
  <si>
    <t>FMC Corp.</t>
  </si>
  <si>
    <t>FMC</t>
  </si>
  <si>
    <t>CHEMICAL</t>
  </si>
  <si>
    <t>Canadian Tire 'A'</t>
  </si>
  <si>
    <t>CTCA.TO</t>
  </si>
  <si>
    <t>Biogen</t>
  </si>
  <si>
    <t>BIIB</t>
  </si>
  <si>
    <t>Valmont Inds.</t>
  </si>
  <si>
    <t>VMI</t>
  </si>
  <si>
    <t>Toronto-Dominion</t>
  </si>
  <si>
    <t>TD.TO</t>
  </si>
  <si>
    <t>Spirit AeroSystems</t>
  </si>
  <si>
    <t>SPR</t>
  </si>
  <si>
    <t>DEFENSE</t>
  </si>
  <si>
    <t>Micron Technology</t>
  </si>
  <si>
    <t>MU</t>
  </si>
  <si>
    <t>ManpowerGroup Inc.</t>
  </si>
  <si>
    <t>MAN</t>
  </si>
  <si>
    <t>HUMAN</t>
  </si>
  <si>
    <t>Kroger Co.</t>
  </si>
  <si>
    <t>KR</t>
  </si>
  <si>
    <t>GROCERY</t>
  </si>
  <si>
    <t>Graham Hldgs.</t>
  </si>
  <si>
    <t>GHC</t>
  </si>
  <si>
    <t>Cracker Barrel</t>
  </si>
  <si>
    <t>CBRL</t>
  </si>
  <si>
    <t>RESTRNT</t>
  </si>
  <si>
    <t>AXA Equitable Holdings</t>
  </si>
  <si>
    <t>EQH</t>
  </si>
  <si>
    <t>Avnet, Inc.</t>
  </si>
  <si>
    <t>AVT</t>
  </si>
  <si>
    <t>Akamai Technologies</t>
  </si>
  <si>
    <t>AKAM</t>
  </si>
  <si>
    <t>B2B</t>
  </si>
  <si>
    <t>Vertex Pharmac.</t>
  </si>
  <si>
    <t>VRTX</t>
  </si>
  <si>
    <t>Skyworks Solutions</t>
  </si>
  <si>
    <t>SWKS</t>
  </si>
  <si>
    <t>Raymond James Fin'l</t>
  </si>
  <si>
    <t>RJF</t>
  </si>
  <si>
    <t>INVBANK</t>
  </si>
  <si>
    <t>Medifast, Inc.</t>
  </si>
  <si>
    <t>MED</t>
  </si>
  <si>
    <t>Discover Fin'l Svcs.</t>
  </si>
  <si>
    <t>DFS</t>
  </si>
  <si>
    <t>Best Buy Co.</t>
  </si>
  <si>
    <t>BBY</t>
  </si>
  <si>
    <t>RETAILHL</t>
  </si>
  <si>
    <t>ABB Ltd. ADR</t>
  </si>
  <si>
    <t>ABB</t>
  </si>
  <si>
    <t>WellCare Health Plans</t>
  </si>
  <si>
    <t>WCG</t>
  </si>
  <si>
    <t>Sturm, Ruger &amp; Co.</t>
  </si>
  <si>
    <t>RGR</t>
  </si>
  <si>
    <t>PACCAR Inc.</t>
  </si>
  <si>
    <t>PCAR</t>
  </si>
  <si>
    <t>NetApp, Inc.</t>
  </si>
  <si>
    <t>NTAP</t>
  </si>
  <si>
    <t>Microchip Technology</t>
  </si>
  <si>
    <t>MCHP</t>
  </si>
  <si>
    <t>MDU Resources</t>
  </si>
  <si>
    <t>GASDIVRS</t>
  </si>
  <si>
    <t>M&amp;T Bank Corp.</t>
  </si>
  <si>
    <t>MTB</t>
  </si>
  <si>
    <t>LyondellBasell Inds.</t>
  </si>
  <si>
    <t>LYB</t>
  </si>
  <si>
    <t>IPG Photonics</t>
  </si>
  <si>
    <t>IPGP</t>
  </si>
  <si>
    <t>Hub Group</t>
  </si>
  <si>
    <t>HUBG</t>
  </si>
  <si>
    <t>China Mobile (ADR)</t>
  </si>
  <si>
    <t>CHL</t>
  </si>
  <si>
    <t>BorgWarner</t>
  </si>
  <si>
    <t>BWA</t>
  </si>
  <si>
    <t>Athene Holding Ltd.</t>
  </si>
  <si>
    <t>ATH</t>
  </si>
  <si>
    <t>Wells Fargo</t>
  </si>
  <si>
    <t>WFC</t>
  </si>
  <si>
    <t>Southwest Airlines</t>
  </si>
  <si>
    <t>LUV</t>
  </si>
  <si>
    <t>Comcast Corp.</t>
  </si>
  <si>
    <t>CMCSA</t>
  </si>
  <si>
    <t>CABLETV</t>
  </si>
  <si>
    <t>C.H. Robinson</t>
  </si>
  <si>
    <t>CHRW</t>
  </si>
  <si>
    <t>AmerisourceBergen</t>
  </si>
  <si>
    <t>ABC</t>
  </si>
  <si>
    <t>Simon Property Group</t>
  </si>
  <si>
    <t>SPG</t>
  </si>
  <si>
    <t>Perrigo Co. plc</t>
  </si>
  <si>
    <t>PRGO</t>
  </si>
  <si>
    <t>Nutrien Ltd.</t>
  </si>
  <si>
    <t>NTR</t>
  </si>
  <si>
    <t>First Solar, Inc.</t>
  </si>
  <si>
    <t>FSLR</t>
  </si>
  <si>
    <t>POWER</t>
  </si>
  <si>
    <t>Schwab (Charles)</t>
  </si>
  <si>
    <t>SCHW</t>
  </si>
  <si>
    <t>Marathon Petroleum</t>
  </si>
  <si>
    <t>MPC</t>
  </si>
  <si>
    <t>OILINTEG</t>
  </si>
  <si>
    <t>Leggett &amp; Platt</t>
  </si>
  <si>
    <t>LEG</t>
  </si>
  <si>
    <t>FURNITUR</t>
  </si>
  <si>
    <t>Jazz Pharmac. plc</t>
  </si>
  <si>
    <t>JAZZ</t>
  </si>
  <si>
    <t>Cigna Corp.</t>
  </si>
  <si>
    <t>CI</t>
  </si>
  <si>
    <t>Cheesecake Factory</t>
  </si>
  <si>
    <t>CAKE</t>
  </si>
  <si>
    <t>Autoliv, Inc.</t>
  </si>
  <si>
    <t>ALV</t>
  </si>
  <si>
    <t>TD Ameritrade Holding</t>
  </si>
  <si>
    <t>AMTD</t>
  </si>
  <si>
    <t>SVB Fin'l Group</t>
  </si>
  <si>
    <t>SIVB</t>
  </si>
  <si>
    <t>POSCO ADR</t>
  </si>
  <si>
    <t>PKX</t>
  </si>
  <si>
    <t>STEEL</t>
  </si>
  <si>
    <t>Magna Int'l 'A'</t>
  </si>
  <si>
    <t>MGA</t>
  </si>
  <si>
    <t>Kohl's Corp.</t>
  </si>
  <si>
    <t>KSS</t>
  </si>
  <si>
    <t>West Fraser Timber</t>
  </si>
  <si>
    <t>WFT.TO</t>
  </si>
  <si>
    <t>PAPER</t>
  </si>
  <si>
    <t>Ulta Beauty</t>
  </si>
  <si>
    <t>ULTA</t>
  </si>
  <si>
    <t>SYNNEX Corp.</t>
  </si>
  <si>
    <t>SNX</t>
  </si>
  <si>
    <t>Rio Tinto plc</t>
  </si>
  <si>
    <t>RIO</t>
  </si>
  <si>
    <t>MINING</t>
  </si>
  <si>
    <t>Molina Healthcare</t>
  </si>
  <si>
    <t>MOH</t>
  </si>
  <si>
    <t>Lear Corp.</t>
  </si>
  <si>
    <t>LEA</t>
  </si>
  <si>
    <t>Imperial Oil Ltd.</t>
  </si>
  <si>
    <t>IMO</t>
  </si>
  <si>
    <t>Eastman Chemical</t>
  </si>
  <si>
    <t>EMN</t>
  </si>
  <si>
    <t>CHEMDIV</t>
  </si>
  <si>
    <t>Acuity Brands</t>
  </si>
  <si>
    <t>AYI</t>
  </si>
  <si>
    <t>Westlake Chemical</t>
  </si>
  <si>
    <t>WLK</t>
  </si>
  <si>
    <t>F5 Networks</t>
  </si>
  <si>
    <t>FFIV</t>
  </si>
  <si>
    <t>TELEQUIP</t>
  </si>
  <si>
    <t>Cardinal Health</t>
  </si>
  <si>
    <t>CAH</t>
  </si>
  <si>
    <t>Bank of New York Mellon</t>
  </si>
  <si>
    <t>BK</t>
  </si>
  <si>
    <t>Anthem, Inc.</t>
  </si>
  <si>
    <t>ANTM</t>
  </si>
  <si>
    <t>AbbVie Inc.</t>
  </si>
  <si>
    <t>ABBV</t>
  </si>
  <si>
    <t>Siemens AG (ADS)</t>
  </si>
  <si>
    <t>SIEGY</t>
  </si>
  <si>
    <t>Polaris Inc.</t>
  </si>
  <si>
    <t>PII</t>
  </si>
  <si>
    <t>Suncor Energy</t>
  </si>
  <si>
    <t>SU.TO</t>
  </si>
  <si>
    <t>Mohawk Inds.</t>
  </si>
  <si>
    <t>MHK</t>
  </si>
  <si>
    <t>PVH Corp.</t>
  </si>
  <si>
    <t>PVH</t>
  </si>
  <si>
    <t>Foot Locker</t>
  </si>
  <si>
    <t>FL</t>
  </si>
  <si>
    <t>Tenaris S.A. ADS</t>
  </si>
  <si>
    <t>TS</t>
  </si>
  <si>
    <t>METALFAB</t>
  </si>
  <si>
    <t>MSC Industrial Direct</t>
  </si>
  <si>
    <t>MSM</t>
  </si>
  <si>
    <t>Urban Outfitters</t>
  </si>
  <si>
    <t>URBN</t>
  </si>
  <si>
    <t>Schlumberger Ltd.</t>
  </si>
  <si>
    <t>SLB</t>
  </si>
  <si>
    <t>OILFIELD</t>
  </si>
  <si>
    <t>Tapestry Inc.</t>
  </si>
  <si>
    <t>TPR</t>
  </si>
  <si>
    <t>Baidu, Inc.</t>
  </si>
  <si>
    <t>BIDU</t>
  </si>
  <si>
    <t>INTERNET</t>
  </si>
  <si>
    <t>Nucor Corp.</t>
  </si>
  <si>
    <t>NUE</t>
  </si>
  <si>
    <t>Thor Inds.</t>
  </si>
  <si>
    <t>THO</t>
  </si>
  <si>
    <t>Invesco Ltd.</t>
  </si>
  <si>
    <t>IVZ</t>
  </si>
  <si>
    <t>Patterson Cos.</t>
  </si>
  <si>
    <t>PDCO</t>
  </si>
  <si>
    <t>Count</t>
  </si>
  <si>
    <t>2 sd Range</t>
  </si>
  <si>
    <t>ACCEPTED RETURN</t>
  </si>
  <si>
    <t>Henry (Jack) &amp; Assoc.</t>
  </si>
  <si>
    <t>JKHY</t>
  </si>
  <si>
    <t>Chipotle Mex. Grill</t>
  </si>
  <si>
    <t>CMG</t>
  </si>
  <si>
    <t>MGE Energy</t>
  </si>
  <si>
    <t>Synopsys, Inc.</t>
  </si>
  <si>
    <t>SNPS</t>
  </si>
  <si>
    <t>Roper Tech.</t>
  </si>
  <si>
    <t>ROP</t>
  </si>
  <si>
    <t>McCormick &amp; Co.</t>
  </si>
  <si>
    <t>MKC</t>
  </si>
  <si>
    <t>J&amp;J Snack Foods</t>
  </si>
  <si>
    <t>JJSF</t>
  </si>
  <si>
    <t>Diageo plc</t>
  </si>
  <si>
    <t>DEO</t>
  </si>
  <si>
    <t>Consol. Edison</t>
  </si>
  <si>
    <t>Church &amp; Dwight</t>
  </si>
  <si>
    <t>CHD</t>
  </si>
  <si>
    <t>Boston Beer 'A'</t>
  </si>
  <si>
    <t>SAM</t>
  </si>
  <si>
    <t>Amer. Elec. Power</t>
  </si>
  <si>
    <t>Old Dominion Freight</t>
  </si>
  <si>
    <t>ODFL</t>
  </si>
  <si>
    <t>Sanderson Farms</t>
  </si>
  <si>
    <t>SAFM</t>
  </si>
  <si>
    <t>FactSet Research</t>
  </si>
  <si>
    <t>FDS</t>
  </si>
  <si>
    <t>Sherwin-Williams</t>
  </si>
  <si>
    <t>SHW</t>
  </si>
  <si>
    <t>Pinnacle West Capital</t>
  </si>
  <si>
    <t>Intuit Inc.</t>
  </si>
  <si>
    <t>INTU</t>
  </si>
  <si>
    <t>Colgate-Palmolive</t>
  </si>
  <si>
    <t>CL</t>
  </si>
  <si>
    <t>Aon plc</t>
  </si>
  <si>
    <t>AON</t>
  </si>
  <si>
    <t>Varian Medical Sys.</t>
  </si>
  <si>
    <t>VAR</t>
  </si>
  <si>
    <t>Tootsie Roll</t>
  </si>
  <si>
    <t>TR</t>
  </si>
  <si>
    <t>Sysco Corp.</t>
  </si>
  <si>
    <t>SYY</t>
  </si>
  <si>
    <t>Public Storage</t>
  </si>
  <si>
    <t>PSA</t>
  </si>
  <si>
    <t>Fastenal Co.</t>
  </si>
  <si>
    <t>FAST</t>
  </si>
  <si>
    <t>Edwards Lifesciences</t>
  </si>
  <si>
    <t>EW</t>
  </si>
  <si>
    <t>Baxter Int'l Inc.</t>
  </si>
  <si>
    <t>BAX</t>
  </si>
  <si>
    <t>Williams-Sonoma</t>
  </si>
  <si>
    <t>WSM</t>
  </si>
  <si>
    <t>JPMorgan Chase</t>
  </si>
  <si>
    <t>JPM</t>
  </si>
  <si>
    <t>Globe Life Inc.</t>
  </si>
  <si>
    <t>GL</t>
  </si>
  <si>
    <t>Garmin Ltd.</t>
  </si>
  <si>
    <t>GRMN</t>
  </si>
  <si>
    <t>Five Below, Inc.</t>
  </si>
  <si>
    <t>FIVE</t>
  </si>
  <si>
    <t>Ecolab Inc.</t>
  </si>
  <si>
    <t>ECL</t>
  </si>
  <si>
    <t>Intuitive Surgical</t>
  </si>
  <si>
    <t>ISRG</t>
  </si>
  <si>
    <t>Check Point Software</t>
  </si>
  <si>
    <t>CHKP</t>
  </si>
  <si>
    <t>Cerner Corp.</t>
  </si>
  <si>
    <t>CERN</t>
  </si>
  <si>
    <t>HLTHSYS</t>
  </si>
  <si>
    <t>Sanofi ADR</t>
  </si>
  <si>
    <t>SNY</t>
  </si>
  <si>
    <t>Analog Devices</t>
  </si>
  <si>
    <t>ADI</t>
  </si>
  <si>
    <t>PPG Inds.</t>
  </si>
  <si>
    <t>PPG</t>
  </si>
  <si>
    <t>Lowe's Cos.</t>
  </si>
  <si>
    <t>LOW</t>
  </si>
  <si>
    <t>Chubb Ltd.</t>
  </si>
  <si>
    <t>CB</t>
  </si>
  <si>
    <t>Kimberly-Clark</t>
  </si>
  <si>
    <t>KMB</t>
  </si>
  <si>
    <t>Booking Holdings</t>
  </si>
  <si>
    <t>BKNG</t>
  </si>
  <si>
    <t>Allergan plc</t>
  </si>
  <si>
    <t>AGN</t>
  </si>
  <si>
    <t>Advance Auto Parts</t>
  </si>
  <si>
    <t>AAP</t>
  </si>
  <si>
    <t>Snap-on Inc.</t>
  </si>
  <si>
    <t>SNA</t>
  </si>
  <si>
    <t>Price (T. Rowe) Group</t>
  </si>
  <si>
    <t>TROW</t>
  </si>
  <si>
    <t>Norfolk Southern</t>
  </si>
  <si>
    <t>NSC</t>
  </si>
  <si>
    <t>GlaxoSmithKline ADR</t>
  </si>
  <si>
    <t>GSK</t>
  </si>
  <si>
    <t>Applied Materials</t>
  </si>
  <si>
    <t>AMAT</t>
  </si>
  <si>
    <t>Tractor Supply</t>
  </si>
  <si>
    <t>TSCO</t>
  </si>
  <si>
    <t>Taiwan Semic. ADR</t>
  </si>
  <si>
    <t>TSM</t>
  </si>
  <si>
    <t>Parker-Hannifin</t>
  </si>
  <si>
    <t>PH</t>
  </si>
  <si>
    <t>Can. Imperial Bank</t>
  </si>
  <si>
    <t>CM.TO</t>
  </si>
  <si>
    <t>Archer Daniels Midl'd</t>
  </si>
  <si>
    <t>ADM</t>
  </si>
  <si>
    <t>VMware, Inc.</t>
  </si>
  <si>
    <t>VMW</t>
  </si>
  <si>
    <t>Valero Energy</t>
  </si>
  <si>
    <t>VLO</t>
  </si>
  <si>
    <t>Monster Beverage</t>
  </si>
  <si>
    <t>MNST</t>
  </si>
  <si>
    <t>Genuine Parts</t>
  </si>
  <si>
    <t>GPC</t>
  </si>
  <si>
    <t>Amazon.com</t>
  </si>
  <si>
    <t>AMZN</t>
  </si>
  <si>
    <t>Adobe Inc.</t>
  </si>
  <si>
    <t>ADBE</t>
  </si>
  <si>
    <t>Phillips 66</t>
  </si>
  <si>
    <t>PSX</t>
  </si>
  <si>
    <t>Int'l Flavors &amp; Frag.</t>
  </si>
  <si>
    <t>IFF</t>
  </si>
  <si>
    <t>Eaton Corp. plc</t>
  </si>
  <si>
    <t>ETN</t>
  </si>
  <si>
    <t>BlackRock, Inc.</t>
  </si>
  <si>
    <t>BLK</t>
  </si>
  <si>
    <t>Robert Half Int'l</t>
  </si>
  <si>
    <t>RHI</t>
  </si>
  <si>
    <t>Qualcomm Inc.</t>
  </si>
  <si>
    <t>QCOM</t>
  </si>
  <si>
    <t>Cummins Inc.</t>
  </si>
  <si>
    <t>CMI</t>
  </si>
  <si>
    <t>Allstate Corp.</t>
  </si>
  <si>
    <t>ALL</t>
  </si>
  <si>
    <t>Whirlpool Corp.</t>
  </si>
  <si>
    <t>WHR</t>
  </si>
  <si>
    <t>Tiffany &amp; Co.</t>
  </si>
  <si>
    <t>TIF</t>
  </si>
  <si>
    <t>Walgreens Boots</t>
  </si>
  <si>
    <t>WBA</t>
  </si>
  <si>
    <t>DRUGSTOR</t>
  </si>
  <si>
    <t>Expeditors Int'l</t>
  </si>
  <si>
    <t>EXPD</t>
  </si>
  <si>
    <t>Ralph Lauren</t>
  </si>
  <si>
    <t>RL</t>
  </si>
  <si>
    <t>Royal Dutch Shell 'B'</t>
  </si>
  <si>
    <t>RDSB</t>
  </si>
  <si>
    <t>Regeneron Pharmac.</t>
  </si>
  <si>
    <t>REGN</t>
  </si>
  <si>
    <t>Caterpillar Inc.</t>
  </si>
  <si>
    <t>CAT</t>
  </si>
  <si>
    <t>Dow Inc.</t>
  </si>
  <si>
    <t>DOW</t>
  </si>
  <si>
    <t>Canon Inc. ADR</t>
  </si>
  <si>
    <t>CAJ</t>
  </si>
  <si>
    <t>Gap (The), Inc.</t>
  </si>
  <si>
    <t>GPS</t>
  </si>
  <si>
    <t>WPP PLC ADR</t>
  </si>
  <si>
    <t>WPP</t>
  </si>
  <si>
    <t>ADVERT</t>
  </si>
  <si>
    <t>Procter &amp; Gamble</t>
  </si>
  <si>
    <t>PG</t>
  </si>
  <si>
    <t>MasterCard Inc.</t>
  </si>
  <si>
    <t>MA</t>
  </si>
  <si>
    <t>Texas Instruments</t>
  </si>
  <si>
    <t>TXN</t>
  </si>
  <si>
    <t>Public Serv. Enterprise</t>
  </si>
  <si>
    <t>Stryker Corp.</t>
  </si>
  <si>
    <t>SYK</t>
  </si>
  <si>
    <t>McDonald's Corp.</t>
  </si>
  <si>
    <t>MCD</t>
  </si>
  <si>
    <t>Accenture Plc</t>
  </si>
  <si>
    <t>ACN</t>
  </si>
  <si>
    <t>Nestle SA ADS</t>
  </si>
  <si>
    <t>NSRGY</t>
  </si>
  <si>
    <t>Coca-Cola</t>
  </si>
  <si>
    <t>KO</t>
  </si>
  <si>
    <t>Berkshire Hathaway 'B'</t>
  </si>
  <si>
    <t>BRK/B</t>
  </si>
  <si>
    <t>Air Products &amp; Chem.</t>
  </si>
  <si>
    <t>APD</t>
  </si>
  <si>
    <t>Walmart Inc.</t>
  </si>
  <si>
    <t>WMT</t>
  </si>
  <si>
    <t>Northrop Grumman</t>
  </si>
  <si>
    <t>NOC</t>
  </si>
  <si>
    <t>Lockheed Martin</t>
  </si>
  <si>
    <t>LMT</t>
  </si>
  <si>
    <t>Raytheon Co.</t>
  </si>
  <si>
    <t>RTN</t>
  </si>
  <si>
    <t>PepsiCo, Inc.</t>
  </si>
  <si>
    <t>PEP</t>
  </si>
  <si>
    <t>NIKE, Inc. 'B'</t>
  </si>
  <si>
    <t>NKE</t>
  </si>
  <si>
    <t>Home Depot</t>
  </si>
  <si>
    <t>HD</t>
  </si>
  <si>
    <t>Gen'l Dynamics</t>
  </si>
  <si>
    <t>GD</t>
  </si>
  <si>
    <t>Abbott Labs.</t>
  </si>
  <si>
    <t>ABT</t>
  </si>
  <si>
    <t>Microsoft Corp.</t>
  </si>
  <si>
    <t>MSFT</t>
  </si>
  <si>
    <t>Merck &amp; Co.</t>
  </si>
  <si>
    <t>MRK</t>
  </si>
  <si>
    <t>Honeywell Int'l</t>
  </si>
  <si>
    <t>HON</t>
  </si>
  <si>
    <t>Chevron Corp.</t>
  </si>
  <si>
    <t>CVX</t>
  </si>
  <si>
    <t>Automatic Data Proc.</t>
  </si>
  <si>
    <t>ADP</t>
  </si>
  <si>
    <t>Amer. Express</t>
  </si>
  <si>
    <t>AXP</t>
  </si>
  <si>
    <t>United Technologies</t>
  </si>
  <si>
    <t>UTX</t>
  </si>
  <si>
    <t>Starbucks Corp.</t>
  </si>
  <si>
    <t>SBUX</t>
  </si>
  <si>
    <t>Medtronic plc</t>
  </si>
  <si>
    <t>MDT</t>
  </si>
  <si>
    <t>Dover Corp.</t>
  </si>
  <si>
    <t>DOV</t>
  </si>
  <si>
    <t>Boeing</t>
  </si>
  <si>
    <t>BA</t>
  </si>
  <si>
    <t>Visa Inc.</t>
  </si>
  <si>
    <t>V</t>
  </si>
  <si>
    <t>Disney (Walt)</t>
  </si>
  <si>
    <t>DIS</t>
  </si>
  <si>
    <t>Cisco Systems</t>
  </si>
  <si>
    <t>CSCO</t>
  </si>
  <si>
    <t>Becton, Dickinson</t>
  </si>
  <si>
    <t>BDX</t>
  </si>
  <si>
    <t>TJX Companies</t>
  </si>
  <si>
    <t>TJX</t>
  </si>
  <si>
    <t>Lilly (Eli)</t>
  </si>
  <si>
    <t>LLY</t>
  </si>
  <si>
    <t>Grainger (W.W.)</t>
  </si>
  <si>
    <t>GWW</t>
  </si>
  <si>
    <t>Deere &amp; Co.</t>
  </si>
  <si>
    <t>DE</t>
  </si>
  <si>
    <t>Union Pacific</t>
  </si>
  <si>
    <t>UNP</t>
  </si>
  <si>
    <t>Unilever PLC ADR</t>
  </si>
  <si>
    <t>UL</t>
  </si>
  <si>
    <t>Novo Nordisk ADR</t>
  </si>
  <si>
    <t>NVO</t>
  </si>
  <si>
    <t>Int'l Business Mach.</t>
  </si>
  <si>
    <t>IBM</t>
  </si>
  <si>
    <t>Illinois Tool Works</t>
  </si>
  <si>
    <t>ITW</t>
  </si>
  <si>
    <t>Bristol-Myers Squibb</t>
  </si>
  <si>
    <t>BMY</t>
  </si>
  <si>
    <t>Apple Inc.</t>
  </si>
  <si>
    <t>AAPL</t>
  </si>
  <si>
    <t>Travelers Cos.</t>
  </si>
  <si>
    <t>TRV</t>
  </si>
  <si>
    <t>Oracle Corp.</t>
  </si>
  <si>
    <t>ORCL</t>
  </si>
  <si>
    <t>Novartis AG ADR</t>
  </si>
  <si>
    <t>NVS</t>
  </si>
  <si>
    <t>UnitedHealth Group</t>
  </si>
  <si>
    <t>UNH</t>
  </si>
  <si>
    <t>Emerson Electric</t>
  </si>
  <si>
    <t>EMR</t>
  </si>
  <si>
    <t>Verizon Communic.</t>
  </si>
  <si>
    <t>VZ</t>
  </si>
  <si>
    <t>Pfizer, Inc.</t>
  </si>
  <si>
    <t>PFE</t>
  </si>
  <si>
    <t>AT&amp;T Inc.</t>
  </si>
  <si>
    <t>T</t>
  </si>
  <si>
    <t>Amgen</t>
  </si>
  <si>
    <t>AMGN</t>
  </si>
  <si>
    <t>3M Company</t>
  </si>
  <si>
    <t>MMM</t>
  </si>
  <si>
    <t>Johnson &amp; Johnson</t>
  </si>
  <si>
    <t>JNJ</t>
  </si>
  <si>
    <t>Exxon Mobil Corp.</t>
  </si>
  <si>
    <t>XOM</t>
  </si>
  <si>
    <t>CVS Health</t>
  </si>
  <si>
    <t>CVS</t>
  </si>
  <si>
    <t>Cognizant Technology</t>
  </si>
  <si>
    <t>CTSH</t>
  </si>
  <si>
    <t>Goldman Sachs</t>
  </si>
  <si>
    <t>GS</t>
  </si>
  <si>
    <t>Alphabet Inc.</t>
  </si>
  <si>
    <t>GOOG</t>
  </si>
  <si>
    <t>Total S.A. ADR</t>
  </si>
  <si>
    <t>TOT</t>
  </si>
  <si>
    <t>Intel Corp.</t>
  </si>
  <si>
    <t>INTC</t>
  </si>
  <si>
    <t>Infosys Ltd. ADR</t>
  </si>
  <si>
    <t>INFY</t>
  </si>
  <si>
    <t>Facebook Inc.</t>
  </si>
  <si>
    <t>FB</t>
  </si>
  <si>
    <t>McKesson Corp.</t>
  </si>
  <si>
    <t>MCK</t>
  </si>
  <si>
    <t>Franklin Resources</t>
  </si>
  <si>
    <t>BEN</t>
  </si>
  <si>
    <t>FedEx Corp.</t>
  </si>
  <si>
    <t>FDX</t>
  </si>
  <si>
    <t>Coupa Software</t>
  </si>
  <si>
    <t>COUP</t>
  </si>
  <si>
    <t>CryoLife Inc.</t>
  </si>
  <si>
    <t>CRY</t>
  </si>
  <si>
    <t>Advanced Micro Dev.</t>
  </si>
  <si>
    <t>AMD</t>
  </si>
  <si>
    <t>Insulet Corp.</t>
  </si>
  <si>
    <t>PODD</t>
  </si>
  <si>
    <t>Axon Enterprise</t>
  </si>
  <si>
    <t>AAXN</t>
  </si>
  <si>
    <t>HubSpot, Inc.</t>
  </si>
  <si>
    <t>HUBS</t>
  </si>
  <si>
    <t>Freshpet, Inc.</t>
  </si>
  <si>
    <t>FRPT</t>
  </si>
  <si>
    <t>Match Group</t>
  </si>
  <si>
    <t>MTCH</t>
  </si>
  <si>
    <t>Regis Corp.</t>
  </si>
  <si>
    <t>RGS</t>
  </si>
  <si>
    <t>Cimpress N.V.</t>
  </si>
  <si>
    <t>CMPR</t>
  </si>
  <si>
    <t>PUBLISH</t>
  </si>
  <si>
    <t>ServiceNow, Inc.</t>
  </si>
  <si>
    <t>NOW</t>
  </si>
  <si>
    <t>e.l.f. Beauty</t>
  </si>
  <si>
    <t>ELF</t>
  </si>
  <si>
    <t>Twilio Inc.</t>
  </si>
  <si>
    <t>TWLO</t>
  </si>
  <si>
    <t>Snap Inc.</t>
  </si>
  <si>
    <t>SNAP</t>
  </si>
  <si>
    <t>SBA Communications</t>
  </si>
  <si>
    <t>SBAC</t>
  </si>
  <si>
    <t>Advanced Disposal</t>
  </si>
  <si>
    <t>ADSW</t>
  </si>
  <si>
    <t>Wingstop Inc.</t>
  </si>
  <si>
    <t>WING</t>
  </si>
  <si>
    <t>Choice Hotels Int'l</t>
  </si>
  <si>
    <t>CHH</t>
  </si>
  <si>
    <t>Beyond Meat</t>
  </si>
  <si>
    <t>BYND</t>
  </si>
  <si>
    <t>Beacon Roofing</t>
  </si>
  <si>
    <t>BECN</t>
  </si>
  <si>
    <t>Revlon Inc.</t>
  </si>
  <si>
    <t>REV</t>
  </si>
  <si>
    <t>Nevro Corp.</t>
  </si>
  <si>
    <t>NVRO</t>
  </si>
  <si>
    <t>Altice USA</t>
  </si>
  <si>
    <t>ATUS</t>
  </si>
  <si>
    <t>Moderna, Inc.</t>
  </si>
  <si>
    <t>MRNA</t>
  </si>
  <si>
    <t>Casa Systems</t>
  </si>
  <si>
    <t>CASA</t>
  </si>
  <si>
    <t>Barrick Gold</t>
  </si>
  <si>
    <t>GOLD</t>
  </si>
  <si>
    <t>Aerojet Rocketdyne</t>
  </si>
  <si>
    <t>AJRD</t>
  </si>
  <si>
    <t>Zayo Group Holdings</t>
  </si>
  <si>
    <t>ZAYO</t>
  </si>
  <si>
    <t>TerraForm Power</t>
  </si>
  <si>
    <t>TERP</t>
  </si>
  <si>
    <t>Medicines Company</t>
  </si>
  <si>
    <t>MDCO</t>
  </si>
  <si>
    <t>DSP Group</t>
  </si>
  <si>
    <t>DSPG</t>
  </si>
  <si>
    <t>Cutera, Inc.</t>
  </si>
  <si>
    <t>CUTR</t>
  </si>
  <si>
    <t>A10 Networks</t>
  </si>
  <si>
    <t>ATEN</t>
  </si>
  <si>
    <t>Viad Corp.</t>
  </si>
  <si>
    <t>VVI</t>
  </si>
  <si>
    <t>TTEC Holdings</t>
  </si>
  <si>
    <t>TTEC</t>
  </si>
  <si>
    <t>Tempur Sealy Int'l</t>
  </si>
  <si>
    <t>TPX</t>
  </si>
  <si>
    <t>Sonic Automotive</t>
  </si>
  <si>
    <t>SAH</t>
  </si>
  <si>
    <t>Paylocity Holding</t>
  </si>
  <si>
    <t>PCTY</t>
  </si>
  <si>
    <t>IDT Corp.</t>
  </si>
  <si>
    <t>IDT</t>
  </si>
  <si>
    <t>AutoZone Inc.</t>
  </si>
  <si>
    <t>AZO</t>
  </si>
  <si>
    <t>AudioCodes Ltd.</t>
  </si>
  <si>
    <t>AUDC</t>
  </si>
  <si>
    <t>AAR Corp.</t>
  </si>
  <si>
    <t>AIR</t>
  </si>
  <si>
    <t>SiteOne Landscape</t>
  </si>
  <si>
    <t>SITE</t>
  </si>
  <si>
    <t>SITE Centers</t>
  </si>
  <si>
    <t>SITC</t>
  </si>
  <si>
    <t>Cubic Corp.</t>
  </si>
  <si>
    <t>CUB</t>
  </si>
  <si>
    <t>Weight Watchers</t>
  </si>
  <si>
    <t>WW</t>
  </si>
  <si>
    <t>NN Inc.</t>
  </si>
  <si>
    <t>NNBR</t>
  </si>
  <si>
    <t>Invacare Corp.</t>
  </si>
  <si>
    <t>IVC</t>
  </si>
  <si>
    <t>Comtech Telecom.</t>
  </si>
  <si>
    <t>CMTL</t>
  </si>
  <si>
    <t>Vonage Holdings</t>
  </si>
  <si>
    <t>VG</t>
  </si>
  <si>
    <t>Select Med. Hldgs.</t>
  </si>
  <si>
    <t>SEM</t>
  </si>
  <si>
    <t>Roku, Inc.</t>
  </si>
  <si>
    <t>ROKU</t>
  </si>
  <si>
    <t>Rambus Inc.</t>
  </si>
  <si>
    <t>RMBS</t>
  </si>
  <si>
    <t>Live Nation Entertain.</t>
  </si>
  <si>
    <t>LYV</t>
  </si>
  <si>
    <t>Ingles Markets</t>
  </si>
  <si>
    <t>IMKTA</t>
  </si>
  <si>
    <t>AngloGold Ashanti ADS</t>
  </si>
  <si>
    <t>AU</t>
  </si>
  <si>
    <t>Allscripts Healthcare</t>
  </si>
  <si>
    <t>MDRX</t>
  </si>
  <si>
    <t>Teladoc Health</t>
  </si>
  <si>
    <t>TDOC</t>
  </si>
  <si>
    <t>Masco Corp.</t>
  </si>
  <si>
    <t>MAS</t>
  </si>
  <si>
    <t>KEMET Corp.</t>
  </si>
  <si>
    <t>KEM</t>
  </si>
  <si>
    <t>Fresh Del Monte Prod.</t>
  </si>
  <si>
    <t>FDP</t>
  </si>
  <si>
    <t>Builders FirstSource</t>
  </si>
  <si>
    <t>BLDR</t>
  </si>
  <si>
    <t>Akorn, Inc.</t>
  </si>
  <si>
    <t>AKRX</t>
  </si>
  <si>
    <t>Sonos, Inc.</t>
  </si>
  <si>
    <t>SONO</t>
  </si>
  <si>
    <t>Pan Amer. Silver</t>
  </si>
  <si>
    <t>PAAS</t>
  </si>
  <si>
    <t>MKS Instruments</t>
  </si>
  <si>
    <t>MKSI</t>
  </si>
  <si>
    <t>Lattice Semiconductor</t>
  </si>
  <si>
    <t>LSCC</t>
  </si>
  <si>
    <t>Intercept Pharmac.</t>
  </si>
  <si>
    <t>ICPT</t>
  </si>
  <si>
    <t>Denny's Corp.</t>
  </si>
  <si>
    <t>DENN</t>
  </si>
  <si>
    <t>Darling Ingredients</t>
  </si>
  <si>
    <t>DAR</t>
  </si>
  <si>
    <t>CyrusOne Inc.</t>
  </si>
  <si>
    <t>CONE</t>
  </si>
  <si>
    <t>Covanta Holding Corp.</t>
  </si>
  <si>
    <t>CVA</t>
  </si>
  <si>
    <t>AES Corp.</t>
  </si>
  <si>
    <t>1-800-FLOWERS.COM</t>
  </si>
  <si>
    <t>FLWS</t>
  </si>
  <si>
    <t>Wendy's Company</t>
  </si>
  <si>
    <t>WEN</t>
  </si>
  <si>
    <t>Welbilt, Inc.</t>
  </si>
  <si>
    <t>WBT</t>
  </si>
  <si>
    <t>Wayfair Inc.</t>
  </si>
  <si>
    <t>W</t>
  </si>
  <si>
    <t>St. Joe Corp.</t>
  </si>
  <si>
    <t>JOE</t>
  </si>
  <si>
    <t>ENGCON</t>
  </si>
  <si>
    <t>SeaWorld Entertainment</t>
  </si>
  <si>
    <t>SEAS</t>
  </si>
  <si>
    <t>Quanex Bldg. Prod.</t>
  </si>
  <si>
    <t>NX</t>
  </si>
  <si>
    <t>Ooma, Inc.</t>
  </si>
  <si>
    <t>OOMA</t>
  </si>
  <si>
    <t>Milacron Holdings</t>
  </si>
  <si>
    <t>MCRN</t>
  </si>
  <si>
    <t>Inphi Corp.</t>
  </si>
  <si>
    <t>IPHI</t>
  </si>
  <si>
    <t>Green Plains Inc.</t>
  </si>
  <si>
    <t>GPRE</t>
  </si>
  <si>
    <t>GoDaddy Inc.</t>
  </si>
  <si>
    <t>GDDY</t>
  </si>
  <si>
    <t>Gannett Co.</t>
  </si>
  <si>
    <t>GCI</t>
  </si>
  <si>
    <t>NWSPAPER</t>
  </si>
  <si>
    <t>PotlatchDeltic Corp.</t>
  </si>
  <si>
    <t>PCH</t>
  </si>
  <si>
    <t>Mylan N.V.</t>
  </si>
  <si>
    <t>MYL</t>
  </si>
  <si>
    <t>Liberty Global plc</t>
  </si>
  <si>
    <t>LBTYA</t>
  </si>
  <si>
    <t>Ionis Pharmac.</t>
  </si>
  <si>
    <t>IONS</t>
  </si>
  <si>
    <t>Hess Corp.</t>
  </si>
  <si>
    <t>HES</t>
  </si>
  <si>
    <t>Hain Celestial Group</t>
  </si>
  <si>
    <t>HAIN</t>
  </si>
  <si>
    <t>Greenlight Capital Re</t>
  </si>
  <si>
    <t>GLRE</t>
  </si>
  <si>
    <t>Genomic Health</t>
  </si>
  <si>
    <t>GHDX</t>
  </si>
  <si>
    <t>ARAMARK Holdings</t>
  </si>
  <si>
    <t>ARMK</t>
  </si>
  <si>
    <t>Alnylam Pharmac.</t>
  </si>
  <si>
    <t>ALNY</t>
  </si>
  <si>
    <t>AerCap Hldgs. NV</t>
  </si>
  <si>
    <t>AER</t>
  </si>
  <si>
    <t>Spartan Motors</t>
  </si>
  <si>
    <t>SPAR</t>
  </si>
  <si>
    <t>Ship Finance Int'l</t>
  </si>
  <si>
    <t>SFL</t>
  </si>
  <si>
    <t>MARITIME</t>
  </si>
  <si>
    <t>Marcus Corp.</t>
  </si>
  <si>
    <t>MCS</t>
  </si>
  <si>
    <t>Jack in the Box</t>
  </si>
  <si>
    <t>JACK</t>
  </si>
  <si>
    <t>Hostess Brands</t>
  </si>
  <si>
    <t>TWNK</t>
  </si>
  <si>
    <t>Encompass Health</t>
  </si>
  <si>
    <t>EHC</t>
  </si>
  <si>
    <t>Element Solutions</t>
  </si>
  <si>
    <t>ESI</t>
  </si>
  <si>
    <t>Cross Country Health.</t>
  </si>
  <si>
    <t>CCRN</t>
  </si>
  <si>
    <t>Crocs, Inc.</t>
  </si>
  <si>
    <t>CROX</t>
  </si>
  <si>
    <t>CEVA, Inc.</t>
  </si>
  <si>
    <t>CEVA</t>
  </si>
  <si>
    <t>BJ's Wholesale Club</t>
  </si>
  <si>
    <t>BJ</t>
  </si>
  <si>
    <t>AngioDynamics</t>
  </si>
  <si>
    <t>ANGO</t>
  </si>
  <si>
    <t>Aegion Corp.</t>
  </si>
  <si>
    <t>AEGN</t>
  </si>
  <si>
    <t>Vocera Communications</t>
  </si>
  <si>
    <t>VCRA</t>
  </si>
  <si>
    <t>Stratasys Ltd.</t>
  </si>
  <si>
    <t>SSYS</t>
  </si>
  <si>
    <t>Square, Inc.</t>
  </si>
  <si>
    <t>SQ</t>
  </si>
  <si>
    <t>Seattle Genetics</t>
  </si>
  <si>
    <t>SGEN</t>
  </si>
  <si>
    <t>PolyOne Corp.</t>
  </si>
  <si>
    <t>POL</t>
  </si>
  <si>
    <t>Palo Alto Networks</t>
  </si>
  <si>
    <t>PANW</t>
  </si>
  <si>
    <t>New York Community</t>
  </si>
  <si>
    <t>NYCB</t>
  </si>
  <si>
    <t>THRIFT</t>
  </si>
  <si>
    <t>Extreme Networks</t>
  </si>
  <si>
    <t>EXTR</t>
  </si>
  <si>
    <t>DexCom Inc.</t>
  </si>
  <si>
    <t>DXCM</t>
  </si>
  <si>
    <t>Cornerstone OnDemand</t>
  </si>
  <si>
    <t>CSOD</t>
  </si>
  <si>
    <t>CenturyLink Inc.</t>
  </si>
  <si>
    <t>CTL</t>
  </si>
  <si>
    <t>Cenovus Energy</t>
  </si>
  <si>
    <t>CVE.TO</t>
  </si>
  <si>
    <t>Career Education</t>
  </si>
  <si>
    <t>CECO</t>
  </si>
  <si>
    <t>EDUC</t>
  </si>
  <si>
    <t>Boston Omaha</t>
  </si>
  <si>
    <t>BOMN</t>
  </si>
  <si>
    <t>Amkor Technology</t>
  </si>
  <si>
    <t>AMKR</t>
  </si>
  <si>
    <t>Under Armour 'A'</t>
  </si>
  <si>
    <t>UAA</t>
  </si>
  <si>
    <t>Syneos Health</t>
  </si>
  <si>
    <t>SYNH</t>
  </si>
  <si>
    <t>Sinclair Broadcast</t>
  </si>
  <si>
    <t>SBGI</t>
  </si>
  <si>
    <t>Omnicell, Inc.</t>
  </si>
  <si>
    <t>OMCL</t>
  </si>
  <si>
    <t>New Relic, Inc.</t>
  </si>
  <si>
    <t>NEWR</t>
  </si>
  <si>
    <t>GTT Communications</t>
  </si>
  <si>
    <t>GTT</t>
  </si>
  <si>
    <t>Crown Holdings</t>
  </si>
  <si>
    <t>CCK</t>
  </si>
  <si>
    <t>Cheniere Energy Part.</t>
  </si>
  <si>
    <t>CQP</t>
  </si>
  <si>
    <t>PIPEMLP</t>
  </si>
  <si>
    <t>Annaly Capital Mgmt.</t>
  </si>
  <si>
    <t>NLY</t>
  </si>
  <si>
    <t>Telephone &amp; Data</t>
  </si>
  <si>
    <t>TDS</t>
  </si>
  <si>
    <t>Regions Financial</t>
  </si>
  <si>
    <t>RF</t>
  </si>
  <si>
    <t>GCP Applied Tech.</t>
  </si>
  <si>
    <t>GCP</t>
  </si>
  <si>
    <t>Callaway Golf</t>
  </si>
  <si>
    <t>ELY</t>
  </si>
  <si>
    <t>CalAmp Corp.</t>
  </si>
  <si>
    <t>CAMP</t>
  </si>
  <si>
    <t>BioMarin Pharmac.</t>
  </si>
  <si>
    <t>BMRN</t>
  </si>
  <si>
    <t>United Airlines Hldgs.</t>
  </si>
  <si>
    <t>UAL</t>
  </si>
  <si>
    <t>Shenandoah Telecom.</t>
  </si>
  <si>
    <t>SHEN</t>
  </si>
  <si>
    <t>Glaukos Corp.</t>
  </si>
  <si>
    <t>GKOS</t>
  </si>
  <si>
    <t>Flushing Financial</t>
  </si>
  <si>
    <t>FFIC</t>
  </si>
  <si>
    <t>Domino's Pizza</t>
  </si>
  <si>
    <t>DPZ</t>
  </si>
  <si>
    <t>Dine Brands Global</t>
  </si>
  <si>
    <t>DIN</t>
  </si>
  <si>
    <t>Crescent Point Energy</t>
  </si>
  <si>
    <t>CPG.TO</t>
  </si>
  <si>
    <t>OILPROD</t>
  </si>
  <si>
    <t>Berry Global Group</t>
  </si>
  <si>
    <t>BERY</t>
  </si>
  <si>
    <t>Tesla, Inc.</t>
  </si>
  <si>
    <t>TSLA</t>
  </si>
  <si>
    <t>Telefonica SA ADR</t>
  </si>
  <si>
    <t>TEF</t>
  </si>
  <si>
    <t>Suburban Propane</t>
  </si>
  <si>
    <t>SPH</t>
  </si>
  <si>
    <t>Spotify Tech. S.A.</t>
  </si>
  <si>
    <t>SPOT</t>
  </si>
  <si>
    <t>Sealed Air</t>
  </si>
  <si>
    <t>SEE</t>
  </si>
  <si>
    <t>Primo Water Corp.</t>
  </si>
  <si>
    <t>PRMW</t>
  </si>
  <si>
    <t>Popular Inc.</t>
  </si>
  <si>
    <t>BPOP</t>
  </si>
  <si>
    <t>Nuance Communic.</t>
  </si>
  <si>
    <t>NUAN</t>
  </si>
  <si>
    <t>Myers Inds.</t>
  </si>
  <si>
    <t>MYE</t>
  </si>
  <si>
    <t>Louisiana-Pacific</t>
  </si>
  <si>
    <t>LPX</t>
  </si>
  <si>
    <t>Iridium Communic.</t>
  </si>
  <si>
    <t>IRDM</t>
  </si>
  <si>
    <t>CVR Energy</t>
  </si>
  <si>
    <t>CVI</t>
  </si>
  <si>
    <t>Cheniere Energy Inc.</t>
  </si>
  <si>
    <t>LNG</t>
  </si>
  <si>
    <t>OILGAS</t>
  </si>
  <si>
    <t>ACCO Brands</t>
  </si>
  <si>
    <t>ACCO</t>
  </si>
  <si>
    <t>OFFICE</t>
  </si>
  <si>
    <t>Wesco Aircraft</t>
  </si>
  <si>
    <t>WAIR</t>
  </si>
  <si>
    <t>Pure Storage</t>
  </si>
  <si>
    <t>PSTG</t>
  </si>
  <si>
    <t>Planet Fitness</t>
  </si>
  <si>
    <t>PLNT</t>
  </si>
  <si>
    <t>Mattel, Inc.</t>
  </si>
  <si>
    <t>MAT</t>
  </si>
  <si>
    <t>Huntington Bancshs.</t>
  </si>
  <si>
    <t>HBAN</t>
  </si>
  <si>
    <t>Eldorado Resorts</t>
  </si>
  <si>
    <t>ERI</t>
  </si>
  <si>
    <t>Craft Brew Alliance</t>
  </si>
  <si>
    <t>BREW</t>
  </si>
  <si>
    <t>Conn's, Inc.</t>
  </si>
  <si>
    <t>CONN</t>
  </si>
  <si>
    <t>Carriage Services</t>
  </si>
  <si>
    <t>CSV</t>
  </si>
  <si>
    <t>FUNL SVC</t>
  </si>
  <si>
    <t>Aircastle Ltd.</t>
  </si>
  <si>
    <t>AYR</t>
  </si>
  <si>
    <t>Six Flags Entertainment</t>
  </si>
  <si>
    <t>SIX</t>
  </si>
  <si>
    <t>Northland Power</t>
  </si>
  <si>
    <t>NPI.TO</t>
  </si>
  <si>
    <t>Macquarie Infra.</t>
  </si>
  <si>
    <t>MIC</t>
  </si>
  <si>
    <t>KeyCorp</t>
  </si>
  <si>
    <t>KEY</t>
  </si>
  <si>
    <t>First Horizon National</t>
  </si>
  <si>
    <t>FHN</t>
  </si>
  <si>
    <t>Compass Diversified</t>
  </si>
  <si>
    <t>CODI</t>
  </si>
  <si>
    <t>PPEQ</t>
  </si>
  <si>
    <t>Bloomin' Brands</t>
  </si>
  <si>
    <t>BLMN</t>
  </si>
  <si>
    <t>Block (H&amp;R)</t>
  </si>
  <si>
    <t>HRB</t>
  </si>
  <si>
    <t>Black Stone Minerals</t>
  </si>
  <si>
    <t>BSM</t>
  </si>
  <si>
    <t>BGC Partners</t>
  </si>
  <si>
    <t>BGCP</t>
  </si>
  <si>
    <t>Tilray, Inc.</t>
  </si>
  <si>
    <t>TLRY</t>
  </si>
  <si>
    <t>Natural Resource</t>
  </si>
  <si>
    <t>NRP</t>
  </si>
  <si>
    <t>Herbalife Nutrition</t>
  </si>
  <si>
    <t>HLF</t>
  </si>
  <si>
    <t>Haverty Furniture</t>
  </si>
  <si>
    <t>HVT</t>
  </si>
  <si>
    <t>Griffon Corp.</t>
  </si>
  <si>
    <t>GFF</t>
  </si>
  <si>
    <t>EnLink Midstream LLC</t>
  </si>
  <si>
    <t>ENLC</t>
  </si>
  <si>
    <t>DMC Global</t>
  </si>
  <si>
    <t>BOOM</t>
  </si>
  <si>
    <t>Century Aluminum</t>
  </si>
  <si>
    <t>CENX</t>
  </si>
  <si>
    <t>Cedar Fair L.P.</t>
  </si>
  <si>
    <t>FUN</t>
  </si>
  <si>
    <t>Avis Budget Group</t>
  </si>
  <si>
    <t>CAR</t>
  </si>
  <si>
    <t>Red Rock Resorts</t>
  </si>
  <si>
    <t>RRR</t>
  </si>
  <si>
    <t>Plains GP Holdings L.P.</t>
  </si>
  <si>
    <t>PAGP</t>
  </si>
  <si>
    <t>PDC Energy</t>
  </si>
  <si>
    <t>PDCE</t>
  </si>
  <si>
    <t>Holly Energy Part.</t>
  </si>
  <si>
    <t>HEP</t>
  </si>
  <si>
    <t>Farmer Bros. Co.</t>
  </si>
  <si>
    <t>FARM</t>
  </si>
  <si>
    <t>Citi Trends</t>
  </si>
  <si>
    <t>CTRN</t>
  </si>
  <si>
    <t>Tilly's, Inc.</t>
  </si>
  <si>
    <t>TLYS</t>
  </si>
  <si>
    <t>Rexnord Corp.</t>
  </si>
  <si>
    <t>RXN</t>
  </si>
  <si>
    <t>New Media Investment</t>
  </si>
  <si>
    <t>NEWM</t>
  </si>
  <si>
    <t>Meritor, Inc.</t>
  </si>
  <si>
    <t>MTOR</t>
  </si>
  <si>
    <t>Lyft, Inc.</t>
  </si>
  <si>
    <t>LYFT</t>
  </si>
  <si>
    <t>Geospace Technologies</t>
  </si>
  <si>
    <t>GEOS</t>
  </si>
  <si>
    <t>Ferro Corp.</t>
  </si>
  <si>
    <t>FOE</t>
  </si>
  <si>
    <t>Boyd Gaming</t>
  </si>
  <si>
    <t>BYD</t>
  </si>
  <si>
    <t>Veeco Instruments</t>
  </si>
  <si>
    <t>VECO</t>
  </si>
  <si>
    <t>Uber Technologies</t>
  </si>
  <si>
    <t>UBER</t>
  </si>
  <si>
    <t>SNC-Lavalin Group</t>
  </si>
  <si>
    <t>SNC.TO</t>
  </si>
  <si>
    <t>Old Republic</t>
  </si>
  <si>
    <t>ORI</t>
  </si>
  <si>
    <t>National CineMedia</t>
  </si>
  <si>
    <t>NCMI</t>
  </si>
  <si>
    <t>Canopy Growth Corp.</t>
  </si>
  <si>
    <t>CGC</t>
  </si>
  <si>
    <t>Allegheny Techn.</t>
  </si>
  <si>
    <t>ATI</t>
  </si>
  <si>
    <t>Tribune Publishing Co.</t>
  </si>
  <si>
    <t>TPCO</t>
  </si>
  <si>
    <t>TPI Composites</t>
  </si>
  <si>
    <t>TPIC</t>
  </si>
  <si>
    <t>Penn Nat'l Gaming</t>
  </si>
  <si>
    <t>PENN</t>
  </si>
  <si>
    <t>National Oilwell Varco</t>
  </si>
  <si>
    <t>NOV</t>
  </si>
  <si>
    <t>Mueller Water Prod.</t>
  </si>
  <si>
    <t>MWA</t>
  </si>
  <si>
    <t>Mobile Mini</t>
  </si>
  <si>
    <t>MINI</t>
  </si>
  <si>
    <t>Quad/Graphics Inc.</t>
  </si>
  <si>
    <t>QUAD</t>
  </si>
  <si>
    <t>Oceaneering Int'l</t>
  </si>
  <si>
    <t>OII</t>
  </si>
  <si>
    <t>Meridian Bioscience</t>
  </si>
  <si>
    <t>VIVO</t>
  </si>
  <si>
    <t>Gen'l Electric</t>
  </si>
  <si>
    <t>GE</t>
  </si>
  <si>
    <t>Central Garden &amp; Pet</t>
  </si>
  <si>
    <t>CENT</t>
  </si>
  <si>
    <t>Tenet Healthcare</t>
  </si>
  <si>
    <t>THC</t>
  </si>
  <si>
    <t>Modine Mfg.</t>
  </si>
  <si>
    <t>MOD</t>
  </si>
  <si>
    <t>Cronos Group</t>
  </si>
  <si>
    <t>CRON</t>
  </si>
  <si>
    <t>Coty Inc.</t>
  </si>
  <si>
    <t>COTY</t>
  </si>
  <si>
    <t>CDK Global Inc.</t>
  </si>
  <si>
    <t>CDK</t>
  </si>
  <si>
    <t>BlackBerry</t>
  </si>
  <si>
    <t>BB</t>
  </si>
  <si>
    <t>ADTRAN, Inc.</t>
  </si>
  <si>
    <t>ADTN</t>
  </si>
  <si>
    <t>WPX Energy</t>
  </si>
  <si>
    <t>WPX</t>
  </si>
  <si>
    <t>Tenneco Inc.</t>
  </si>
  <si>
    <t>TEN</t>
  </si>
  <si>
    <t>Peabody Energy</t>
  </si>
  <si>
    <t>BTU</t>
  </si>
  <si>
    <t>Calix, Inc.</t>
  </si>
  <si>
    <t>CALX</t>
  </si>
  <si>
    <t>At Home Group</t>
  </si>
  <si>
    <t>HOME</t>
  </si>
  <si>
    <t>Wabash National</t>
  </si>
  <si>
    <t>WNC</t>
  </si>
  <si>
    <t>United Natural Foods</t>
  </si>
  <si>
    <t>UNFI</t>
  </si>
  <si>
    <t>Targa Resources</t>
  </si>
  <si>
    <t>TRGP</t>
  </si>
  <si>
    <t>Sabre Corp.</t>
  </si>
  <si>
    <t>SABR</t>
  </si>
  <si>
    <t>Lumber Liquidators</t>
  </si>
  <si>
    <t>LL</t>
  </si>
  <si>
    <t>Glatfelter (P.H.)</t>
  </si>
  <si>
    <t>GLT</t>
  </si>
  <si>
    <t>GEO Group (The)</t>
  </si>
  <si>
    <t>GEO</t>
  </si>
  <si>
    <t>AMC Entertainment Hldgs.</t>
  </si>
  <si>
    <t>AMC</t>
  </si>
  <si>
    <t>Third Point Reinsurance</t>
  </si>
  <si>
    <t>TPRE</t>
  </si>
  <si>
    <t>Park-Ohio</t>
  </si>
  <si>
    <t>PKOH</t>
  </si>
  <si>
    <t>Party City Holdco</t>
  </si>
  <si>
    <t>PRTY</t>
  </si>
  <si>
    <t>Int'l Game Tech. PLC</t>
  </si>
  <si>
    <t>IGT</t>
  </si>
  <si>
    <t>Diamond Offshore</t>
  </si>
  <si>
    <t>DO</t>
  </si>
  <si>
    <t>Abercrombie &amp; Fitch</t>
  </si>
  <si>
    <t>ANF</t>
  </si>
  <si>
    <t>Tutor Perini</t>
  </si>
  <si>
    <t>TPC</t>
  </si>
  <si>
    <t>SpartanNash Co.</t>
  </si>
  <si>
    <t>SPTN</t>
  </si>
  <si>
    <t>Sierra Wireless</t>
  </si>
  <si>
    <t>SWIR</t>
  </si>
  <si>
    <t>Kinder Morgan Inc.</t>
  </si>
  <si>
    <t>KMI</t>
  </si>
  <si>
    <t>Univar Solutions</t>
  </si>
  <si>
    <t>UNVR</t>
  </si>
  <si>
    <t>MarineMax</t>
  </si>
  <si>
    <t>HZO</t>
  </si>
  <si>
    <t>U.S. Silica Holdings</t>
  </si>
  <si>
    <t>SLCA</t>
  </si>
  <si>
    <t>Nutanix, Inc.</t>
  </si>
  <si>
    <t>NTNX</t>
  </si>
  <si>
    <t>Boingo Wireless</t>
  </si>
  <si>
    <t>WIFI</t>
  </si>
  <si>
    <t>TTM Technologies</t>
  </si>
  <si>
    <t>TTMI</t>
  </si>
  <si>
    <t>GasLog Ltd.</t>
  </si>
  <si>
    <t>GLOG</t>
  </si>
  <si>
    <t>Enerplus Corp.</t>
  </si>
  <si>
    <t>ERF.TO</t>
  </si>
  <si>
    <t>Chemours Co. (The)</t>
  </si>
  <si>
    <t>CC</t>
  </si>
  <si>
    <t>Scripps (E.W.) 'A'</t>
  </si>
  <si>
    <t>SSP</t>
  </si>
  <si>
    <t>Panasonic Corp.</t>
  </si>
  <si>
    <t>PCRFY</t>
  </si>
  <si>
    <t>Mack-Cali R'lty</t>
  </si>
  <si>
    <t>CLI</t>
  </si>
  <si>
    <t>Fluor Corp.</t>
  </si>
  <si>
    <t>FLR</t>
  </si>
  <si>
    <t>Continental Resources</t>
  </si>
  <si>
    <t>CLR</t>
  </si>
  <si>
    <t>MSG Networks</t>
  </si>
  <si>
    <t>MSGN</t>
  </si>
  <si>
    <t>Extended Stay America</t>
  </si>
  <si>
    <t>STAY</t>
  </si>
  <si>
    <t>Aphria Inc.</t>
  </si>
  <si>
    <t>APHA</t>
  </si>
  <si>
    <t>Antero Midstream Corp.</t>
  </si>
  <si>
    <t>AM</t>
  </si>
  <si>
    <t>Tata Motors ADR</t>
  </si>
  <si>
    <t>TTM</t>
  </si>
  <si>
    <t>Murphy Oil Corp.</t>
  </si>
  <si>
    <t>MUR</t>
  </si>
  <si>
    <t>Gray Television</t>
  </si>
  <si>
    <t>GTN</t>
  </si>
  <si>
    <t>TimkenSteel Corp.</t>
  </si>
  <si>
    <t>TMST</t>
  </si>
  <si>
    <t>Encana Corp.</t>
  </si>
  <si>
    <t>ECA</t>
  </si>
  <si>
    <t>MRC Global</t>
  </si>
  <si>
    <t>MRC</t>
  </si>
  <si>
    <t>Patterson-UTI Energy</t>
  </si>
  <si>
    <t>PTEN</t>
  </si>
  <si>
    <t>Interface Inc. 'A'</t>
  </si>
  <si>
    <t>TILE</t>
  </si>
  <si>
    <t>SLM Corporation</t>
  </si>
  <si>
    <t>SLM</t>
  </si>
  <si>
    <t>AMC Networks</t>
  </si>
  <si>
    <t>AMCX</t>
  </si>
  <si>
    <t>U.S. Steel Corp.</t>
  </si>
  <si>
    <t>X</t>
  </si>
  <si>
    <t>Greenhill &amp; Co.</t>
  </si>
  <si>
    <t>GHL</t>
  </si>
  <si>
    <t>Aurora Cannabis</t>
  </si>
  <si>
    <t>ACB</t>
  </si>
  <si>
    <t>Owens-Illinois</t>
  </si>
  <si>
    <t>OI</t>
  </si>
  <si>
    <t>Signet Jewelers Ltd.</t>
  </si>
  <si>
    <t>SIG</t>
  </si>
  <si>
    <t>Michaels Cos. (The)</t>
  </si>
  <si>
    <t>MIK</t>
  </si>
  <si>
    <t>Amer. Axle</t>
  </si>
  <si>
    <t>AXL</t>
  </si>
  <si>
    <t>RPC Inc.</t>
  </si>
  <si>
    <t>RES</t>
  </si>
  <si>
    <t>Lions Gate 'A'</t>
  </si>
  <si>
    <t>LGFA</t>
  </si>
  <si>
    <t>Camping World Holdings</t>
  </si>
  <si>
    <t>CWH</t>
  </si>
  <si>
    <t>CNX Resources</t>
  </si>
  <si>
    <t>CNX</t>
  </si>
  <si>
    <t>Extraction Oil &amp; Gas</t>
  </si>
  <si>
    <t>XOG</t>
  </si>
  <si>
    <t>Realogy Holdings</t>
  </si>
  <si>
    <t>RLGY</t>
  </si>
  <si>
    <t>QEP Resources</t>
  </si>
  <si>
    <t>QEP</t>
  </si>
  <si>
    <t>Callon Petroleum</t>
  </si>
  <si>
    <t>CPE</t>
  </si>
  <si>
    <t>Range Resources</t>
  </si>
  <si>
    <t>RRC</t>
  </si>
  <si>
    <t>Southwestern Energy</t>
  </si>
  <si>
    <t>SWN</t>
  </si>
  <si>
    <t>Entercom Communic.</t>
  </si>
  <si>
    <t>ETM</t>
  </si>
  <si>
    <t>McDermott Int'l</t>
  </si>
  <si>
    <t>MDR</t>
  </si>
  <si>
    <t>Cree, Inc.</t>
  </si>
  <si>
    <t>CREE</t>
  </si>
  <si>
    <t>Simply Good Foods</t>
  </si>
  <si>
    <t>SMPL</t>
  </si>
  <si>
    <t>Ambarella, Inc.</t>
  </si>
  <si>
    <t>AMBA</t>
  </si>
  <si>
    <t>Shake Shack</t>
  </si>
  <si>
    <t>SHAK</t>
  </si>
  <si>
    <t>Navigant Consulting</t>
  </si>
  <si>
    <t>NCI</t>
  </si>
  <si>
    <t>Coca-Cola Consol.</t>
  </si>
  <si>
    <t>COKE</t>
  </si>
  <si>
    <t>TransDigm Group</t>
  </si>
  <si>
    <t>TDG</t>
  </si>
  <si>
    <t>ServiceMaster Global</t>
  </si>
  <si>
    <t>SERV</t>
  </si>
  <si>
    <t>CDW Corp.</t>
  </si>
  <si>
    <t>CDW</t>
  </si>
  <si>
    <t>Amer. Water Works</t>
  </si>
  <si>
    <t>AWK</t>
  </si>
  <si>
    <t>Conn. Water Services</t>
  </si>
  <si>
    <t>CTWS</t>
  </si>
  <si>
    <t>Casey's Gen'l Stores</t>
  </si>
  <si>
    <t>CASY</t>
  </si>
  <si>
    <t>Acacia Communications</t>
  </si>
  <si>
    <t>ACIA</t>
  </si>
  <si>
    <t>York Water Co. (The)</t>
  </si>
  <si>
    <t>YORW</t>
  </si>
  <si>
    <t>Selective Ins. Group</t>
  </si>
  <si>
    <t>SIGI</t>
  </si>
  <si>
    <t>PNM Resources</t>
  </si>
  <si>
    <t>Kemper Corp.</t>
  </si>
  <si>
    <t>KMPR</t>
  </si>
  <si>
    <t>Int'l Speedway 'A'</t>
  </si>
  <si>
    <t>ISCA</t>
  </si>
  <si>
    <t>Edison Int'l</t>
  </si>
  <si>
    <t>CSG Systems Int'l</t>
  </si>
  <si>
    <t>CSGS</t>
  </si>
  <si>
    <t>Clean Harbors</t>
  </si>
  <si>
    <t>CLH</t>
  </si>
  <si>
    <t>Trex Co.</t>
  </si>
  <si>
    <t>TREX</t>
  </si>
  <si>
    <t>Okta, Inc.</t>
  </si>
  <si>
    <t>OKTA</t>
  </si>
  <si>
    <t>KB Home</t>
  </si>
  <si>
    <t>KBH</t>
  </si>
  <si>
    <t>Huron Consulting</t>
  </si>
  <si>
    <t>HURN</t>
  </si>
  <si>
    <t>CACI Int'l</t>
  </si>
  <si>
    <t>CACI</t>
  </si>
  <si>
    <t>Brooks Automation</t>
  </si>
  <si>
    <t>BRKS</t>
  </si>
  <si>
    <t>Wheaton Precious Met.</t>
  </si>
  <si>
    <t>WPM</t>
  </si>
  <si>
    <t>Veeva Systems</t>
  </si>
  <si>
    <t>VEEV</t>
  </si>
  <si>
    <t>Unifi, Inc.</t>
  </si>
  <si>
    <t>UFI</t>
  </si>
  <si>
    <t>Twitter Inc.</t>
  </si>
  <si>
    <t>TWTR</t>
  </si>
  <si>
    <t>TreeHouse Foods</t>
  </si>
  <si>
    <t>THS</t>
  </si>
  <si>
    <t>Take-Two Interactive</t>
  </si>
  <si>
    <t>TTWO</t>
  </si>
  <si>
    <t>Qorvo Inc.</t>
  </si>
  <si>
    <t>QRVO</t>
  </si>
  <si>
    <t>NiSource Inc.</t>
  </si>
  <si>
    <t>Liberty Property</t>
  </si>
  <si>
    <t>LPT</t>
  </si>
  <si>
    <t>Kirby Corp.</t>
  </si>
  <si>
    <t>KEX</t>
  </si>
  <si>
    <t>FARO Technologies</t>
  </si>
  <si>
    <t>FARO</t>
  </si>
  <si>
    <t>Equinix, Inc.</t>
  </si>
  <si>
    <t>EQIX</t>
  </si>
  <si>
    <t>CONMED Corp.</t>
  </si>
  <si>
    <t>CNMD</t>
  </si>
  <si>
    <t>CF Industries</t>
  </si>
  <si>
    <t>CF</t>
  </si>
  <si>
    <t>SJW Group</t>
  </si>
  <si>
    <t>SJW</t>
  </si>
  <si>
    <t>Performance Food</t>
  </si>
  <si>
    <t>PFGC</t>
  </si>
  <si>
    <t>Pattern Energy Group</t>
  </si>
  <si>
    <t>PEGI</t>
  </si>
  <si>
    <t>Monro, Inc.</t>
  </si>
  <si>
    <t>MNRO</t>
  </si>
  <si>
    <t>Integra LifeSciences</t>
  </si>
  <si>
    <t>IART</t>
  </si>
  <si>
    <t>Essex Property Trust</t>
  </si>
  <si>
    <t>ESS</t>
  </si>
  <si>
    <t>Coca-Cola Euro. Part.</t>
  </si>
  <si>
    <t>CCEP</t>
  </si>
  <si>
    <t>Cadence Design Sys.</t>
  </si>
  <si>
    <t>CDNS</t>
  </si>
  <si>
    <t>Asbury Automotive</t>
  </si>
  <si>
    <t>ABG</t>
  </si>
  <si>
    <t>Armstrong World Inds.</t>
  </si>
  <si>
    <t>AWI</t>
  </si>
  <si>
    <t>Albany Int'l 'A'</t>
  </si>
  <si>
    <t>AIN</t>
  </si>
  <si>
    <t>Zoetis Inc.</t>
  </si>
  <si>
    <t>ZTS</t>
  </si>
  <si>
    <t>Yum! Brands</t>
  </si>
  <si>
    <t>YUM</t>
  </si>
  <si>
    <t>World Wrestling Ent.</t>
  </si>
  <si>
    <t>WWE</t>
  </si>
  <si>
    <t>Workday, Inc.</t>
  </si>
  <si>
    <t>WDAY</t>
  </si>
  <si>
    <t>Welltower Inc.</t>
  </si>
  <si>
    <t>WELL</t>
  </si>
  <si>
    <t>W.P. Carey Inc.</t>
  </si>
  <si>
    <t>WPC</t>
  </si>
  <si>
    <t>Versum Materials</t>
  </si>
  <si>
    <t>VSM</t>
  </si>
  <si>
    <t>Ventas, Inc.</t>
  </si>
  <si>
    <t>VTR</t>
  </si>
  <si>
    <t>Sotheby's</t>
  </si>
  <si>
    <t>BID</t>
  </si>
  <si>
    <t>PTC Inc.</t>
  </si>
  <si>
    <t>PTC</t>
  </si>
  <si>
    <t>PriceSmart</t>
  </si>
  <si>
    <t>PSMT</t>
  </si>
  <si>
    <t>Pilgrim's Pride Corp.</t>
  </si>
  <si>
    <t>PPC</t>
  </si>
  <si>
    <t>PC Connection</t>
  </si>
  <si>
    <t>CNXN</t>
  </si>
  <si>
    <t>MSCI Inc.</t>
  </si>
  <si>
    <t>MSCI</t>
  </si>
  <si>
    <t>Mellanox Technologies</t>
  </si>
  <si>
    <t>MLNX</t>
  </si>
  <si>
    <t>ManTech Int'l 'A'</t>
  </si>
  <si>
    <t>MANT</t>
  </si>
  <si>
    <t>Hilton Worldwide Hldgs.</t>
  </si>
  <si>
    <t>HLT</t>
  </si>
  <si>
    <t>Gibraltar Inds.</t>
  </si>
  <si>
    <t>ROCK</t>
  </si>
  <si>
    <t>Genesee &amp; Wyoming</t>
  </si>
  <si>
    <t>GWR</t>
  </si>
  <si>
    <t>CenterPoint Energy</t>
  </si>
  <si>
    <t>Camden Property Trust</t>
  </si>
  <si>
    <t>CPT</t>
  </si>
  <si>
    <t>Booz Allen Hamilton</t>
  </si>
  <si>
    <t>BAH</t>
  </si>
  <si>
    <t>Autodesk, Inc.</t>
  </si>
  <si>
    <t>ADSK</t>
  </si>
  <si>
    <t>Watts Water Techn.</t>
  </si>
  <si>
    <t>WTS</t>
  </si>
  <si>
    <t>VICI Properties</t>
  </si>
  <si>
    <t>VICI</t>
  </si>
  <si>
    <t>US Ecology</t>
  </si>
  <si>
    <t>ECOL</t>
  </si>
  <si>
    <t>UDR, Inc.</t>
  </si>
  <si>
    <t>UDR</t>
  </si>
  <si>
    <t>SurModics, Inc.</t>
  </si>
  <si>
    <t>SRDX</t>
  </si>
  <si>
    <t>Shopify Inc.</t>
  </si>
  <si>
    <t>SHOP</t>
  </si>
  <si>
    <t>Rogers Communications</t>
  </si>
  <si>
    <t>RCIB.TO</t>
  </si>
  <si>
    <t>Itron Inc.</t>
  </si>
  <si>
    <t>ITRI</t>
  </si>
  <si>
    <t>Dish Network 'A'</t>
  </si>
  <si>
    <t>DISH</t>
  </si>
  <si>
    <t>Crown Castle Int'l</t>
  </si>
  <si>
    <t>CCI</t>
  </si>
  <si>
    <t>Chart Industries</t>
  </si>
  <si>
    <t>GTLS</t>
  </si>
  <si>
    <t>Amer. Financial Group</t>
  </si>
  <si>
    <t>AFG</t>
  </si>
  <si>
    <t>Zscaler, Inc.</t>
  </si>
  <si>
    <t>ZS</t>
  </si>
  <si>
    <t>Western Union</t>
  </si>
  <si>
    <t>WU</t>
  </si>
  <si>
    <t>Seagate Technology</t>
  </si>
  <si>
    <t>STX</t>
  </si>
  <si>
    <t>Sage Therapeutics</t>
  </si>
  <si>
    <t>SAGE</t>
  </si>
  <si>
    <t>Penumbra Inc.</t>
  </si>
  <si>
    <t>PEN</t>
  </si>
  <si>
    <t>NRG Energy</t>
  </si>
  <si>
    <t>NRG</t>
  </si>
  <si>
    <t>New York Times</t>
  </si>
  <si>
    <t>NYT</t>
  </si>
  <si>
    <t>Meritage Homes</t>
  </si>
  <si>
    <t>MTH</t>
  </si>
  <si>
    <t>IQVIA Holdings</t>
  </si>
  <si>
    <t>IQV</t>
  </si>
  <si>
    <t>Hologic, Inc.</t>
  </si>
  <si>
    <t>HOLX</t>
  </si>
  <si>
    <t>Gardner Denver Hldgs.</t>
  </si>
  <si>
    <t>GDI</t>
  </si>
  <si>
    <t>ESCO Technologies</t>
  </si>
  <si>
    <t>ESE</t>
  </si>
  <si>
    <t>Duke Realty Corp.</t>
  </si>
  <si>
    <t>DRE</t>
  </si>
  <si>
    <t>Digital Realty Trust</t>
  </si>
  <si>
    <t>DLR</t>
  </si>
  <si>
    <t>Avalara, Inc.</t>
  </si>
  <si>
    <t>AVLR</t>
  </si>
  <si>
    <t>Apollo Global Mgmt</t>
  </si>
  <si>
    <t>APO</t>
  </si>
  <si>
    <t>Amer. Homes 4 Rent</t>
  </si>
  <si>
    <t>AMH</t>
  </si>
  <si>
    <t>Allegion plc</t>
  </si>
  <si>
    <t>ALLE</t>
  </si>
  <si>
    <t>ACI Worldwide</t>
  </si>
  <si>
    <t>ACIW</t>
  </si>
  <si>
    <t>Vail Resorts</t>
  </si>
  <si>
    <t>MTN</t>
  </si>
  <si>
    <t>Universal Electronics</t>
  </si>
  <si>
    <t>UEIC</t>
  </si>
  <si>
    <t>U.S. Cellular</t>
  </si>
  <si>
    <t>USM</t>
  </si>
  <si>
    <t>TransUnion</t>
  </si>
  <si>
    <t>TRU</t>
  </si>
  <si>
    <t>Royal Gold</t>
  </si>
  <si>
    <t>RGLD</t>
  </si>
  <si>
    <t>Materion Corp.</t>
  </si>
  <si>
    <t>MTRN</t>
  </si>
  <si>
    <t>Lennox Int'l</t>
  </si>
  <si>
    <t>LII</t>
  </si>
  <si>
    <t>Guidewire Software</t>
  </si>
  <si>
    <t>GWRE</t>
  </si>
  <si>
    <t>Flowers Foods</t>
  </si>
  <si>
    <t>FLO</t>
  </si>
  <si>
    <t>Catalent, Inc.</t>
  </si>
  <si>
    <t>CTLT</t>
  </si>
  <si>
    <t>Capitol Fed. Fin'l</t>
  </si>
  <si>
    <t>CFFN</t>
  </si>
  <si>
    <t>Boot Barn Holdings</t>
  </si>
  <si>
    <t>BOOT</t>
  </si>
  <si>
    <t>Assured Guaranty</t>
  </si>
  <si>
    <t>AGO</t>
  </si>
  <si>
    <t>AMN Healthcare</t>
  </si>
  <si>
    <t>AMN</t>
  </si>
  <si>
    <t>Agnico Eagle Mines</t>
  </si>
  <si>
    <t>AEM</t>
  </si>
  <si>
    <t>Zumiez Inc.</t>
  </si>
  <si>
    <t>ZUMZ</t>
  </si>
  <si>
    <t>Zoom Video Communic.</t>
  </si>
  <si>
    <t>ZM</t>
  </si>
  <si>
    <t>World Fuel Services</t>
  </si>
  <si>
    <t>INT</t>
  </si>
  <si>
    <t>Viavi Solutions</t>
  </si>
  <si>
    <t>VIAV</t>
  </si>
  <si>
    <t>TriMas Corp.</t>
  </si>
  <si>
    <t>TRS</t>
  </si>
  <si>
    <t>Service Corp. Int'l</t>
  </si>
  <si>
    <t>SCI</t>
  </si>
  <si>
    <t>Plexus Corp.</t>
  </si>
  <si>
    <t>PLXS</t>
  </si>
  <si>
    <t>Parsons Corp.</t>
  </si>
  <si>
    <t>PSN</t>
  </si>
  <si>
    <t>Papa John's Int'l</t>
  </si>
  <si>
    <t>PZZA</t>
  </si>
  <si>
    <t>NovoCure Limited</t>
  </si>
  <si>
    <t>NVCR</t>
  </si>
  <si>
    <t>Howard Hughes Corp.</t>
  </si>
  <si>
    <t>HHC</t>
  </si>
  <si>
    <t>Group 1 Automotive</t>
  </si>
  <si>
    <t>GPI</t>
  </si>
  <si>
    <t>Gentherm Inc.</t>
  </si>
  <si>
    <t>THRM</t>
  </si>
  <si>
    <t>Generac Holdings</t>
  </si>
  <si>
    <t>GNRC</t>
  </si>
  <si>
    <t>GATX Corp.</t>
  </si>
  <si>
    <t>GATX</t>
  </si>
  <si>
    <t>Ericsson ADR</t>
  </si>
  <si>
    <t>ERIC</t>
  </si>
  <si>
    <t>CAE Inc.</t>
  </si>
  <si>
    <t>CAE.TO</t>
  </si>
  <si>
    <t>Axalta Coating</t>
  </si>
  <si>
    <t>AXTA</t>
  </si>
  <si>
    <t>US Foods Hldg.</t>
  </si>
  <si>
    <t>USFD</t>
  </si>
  <si>
    <t>Tower International</t>
  </si>
  <si>
    <t>TOWR</t>
  </si>
  <si>
    <t>Silgan Holdings</t>
  </si>
  <si>
    <t>SLGN</t>
  </si>
  <si>
    <t>RPM Int'l</t>
  </si>
  <si>
    <t>RPM</t>
  </si>
  <si>
    <t>NuVasive, Inc.</t>
  </si>
  <si>
    <t>NUVA</t>
  </si>
  <si>
    <t>NuStar Energy L.P.</t>
  </si>
  <si>
    <t>NS</t>
  </si>
  <si>
    <t>MSA Safety</t>
  </si>
  <si>
    <t>MSA</t>
  </si>
  <si>
    <t>Miller (Herman)</t>
  </si>
  <si>
    <t>MLHR</t>
  </si>
  <si>
    <t>M.D.C. Holdings</t>
  </si>
  <si>
    <t>MDC</t>
  </si>
  <si>
    <t>John Bean Tech.</t>
  </si>
  <si>
    <t>JBT</t>
  </si>
  <si>
    <t>Federal Signal</t>
  </si>
  <si>
    <t>FSS</t>
  </si>
  <si>
    <t>Emera Inc.</t>
  </si>
  <si>
    <t>EMA.TO</t>
  </si>
  <si>
    <t>EchoStar Corp.</t>
  </si>
  <si>
    <t>SATS</t>
  </si>
  <si>
    <t>Diodes Inc.</t>
  </si>
  <si>
    <t>DIOD</t>
  </si>
  <si>
    <t>Cypress Semic.</t>
  </si>
  <si>
    <t>CY</t>
  </si>
  <si>
    <t>Core-Mark Holding</t>
  </si>
  <si>
    <t>CORE</t>
  </si>
  <si>
    <t>CarMax, Inc.</t>
  </si>
  <si>
    <t>KMX</t>
  </si>
  <si>
    <t>Brookfield Asset Mgmt.</t>
  </si>
  <si>
    <t>BAM</t>
  </si>
  <si>
    <t>Brink's (The) Co.</t>
  </si>
  <si>
    <t>BCO</t>
  </si>
  <si>
    <t>Apartment Investment</t>
  </si>
  <si>
    <t>AIV</t>
  </si>
  <si>
    <t>Alexandria Real Estate</t>
  </si>
  <si>
    <t>ARE</t>
  </si>
  <si>
    <t>Zillow Group 'C'</t>
  </si>
  <si>
    <t>Z</t>
  </si>
  <si>
    <t>Shaw Commun. 'B'</t>
  </si>
  <si>
    <t>SJRB.TO</t>
  </si>
  <si>
    <t>Semtech Corp.</t>
  </si>
  <si>
    <t>SMTC</t>
  </si>
  <si>
    <t>Schweitzer-Mauduit Int'l</t>
  </si>
  <si>
    <t>SWM</t>
  </si>
  <si>
    <t>TOBACCO</t>
  </si>
  <si>
    <t>Rayonier Inc.</t>
  </si>
  <si>
    <t>RYN</t>
  </si>
  <si>
    <t>Old Nat'l Bancorp</t>
  </si>
  <si>
    <t>ONB</t>
  </si>
  <si>
    <t>nVent Electric plc</t>
  </si>
  <si>
    <t>NVT</t>
  </si>
  <si>
    <t>Northwest Bancshares</t>
  </si>
  <si>
    <t>NWBI</t>
  </si>
  <si>
    <t>Lamar Advertising</t>
  </si>
  <si>
    <t>LAMR</t>
  </si>
  <si>
    <t>Knowles Corp.</t>
  </si>
  <si>
    <t>KN</t>
  </si>
  <si>
    <t>Healthcare R'lty Trust</t>
  </si>
  <si>
    <t>HR</t>
  </si>
  <si>
    <t>Dunkin' Brands Group</t>
  </si>
  <si>
    <t>DNKN</t>
  </si>
  <si>
    <t>CTS Corp.</t>
  </si>
  <si>
    <t>CTS</t>
  </si>
  <si>
    <t>CoreLogic</t>
  </si>
  <si>
    <t>CLGX</t>
  </si>
  <si>
    <t>Celestica Inc.</t>
  </si>
  <si>
    <t>CLS</t>
  </si>
  <si>
    <t>Carlyle Group L.P.</t>
  </si>
  <si>
    <t>CG</t>
  </si>
  <si>
    <t>Boston Properties</t>
  </si>
  <si>
    <t>BXP</t>
  </si>
  <si>
    <t>Boise Cascade</t>
  </si>
  <si>
    <t>BCC</t>
  </si>
  <si>
    <t>Black Knight, Inc.</t>
  </si>
  <si>
    <t>BKI</t>
  </si>
  <si>
    <t>Balchem Corp.</t>
  </si>
  <si>
    <t>BCPC</t>
  </si>
  <si>
    <t>AeroVironment</t>
  </si>
  <si>
    <t>AVAV</t>
  </si>
  <si>
    <t>Advanced Energy</t>
  </si>
  <si>
    <t>AEIS</t>
  </si>
  <si>
    <t>Yelp, Inc.</t>
  </si>
  <si>
    <t>YELP</t>
  </si>
  <si>
    <t>T-Mobile US</t>
  </si>
  <si>
    <t>TMUS</t>
  </si>
  <si>
    <t>Splunk Inc.</t>
  </si>
  <si>
    <t>SPLK</t>
  </si>
  <si>
    <t>Regency Centers Corp.</t>
  </si>
  <si>
    <t>REG</t>
  </si>
  <si>
    <t>Provident Fin'l Svcs.</t>
  </si>
  <si>
    <t>PFS</t>
  </si>
  <si>
    <t>PQ Group Holdings</t>
  </si>
  <si>
    <t>PQG</t>
  </si>
  <si>
    <t>Owens Corning</t>
  </si>
  <si>
    <t>OC</t>
  </si>
  <si>
    <t>NMI Holdings</t>
  </si>
  <si>
    <t>NMIH</t>
  </si>
  <si>
    <t>Natus Medical</t>
  </si>
  <si>
    <t>NTUS</t>
  </si>
  <si>
    <t>Lamb Weston Holdings</t>
  </si>
  <si>
    <t>LW</t>
  </si>
  <si>
    <t>Kadant Inc.</t>
  </si>
  <si>
    <t>KAI</t>
  </si>
  <si>
    <t>Integer Holdings</t>
  </si>
  <si>
    <t>ITGR</t>
  </si>
  <si>
    <t>Ingevity Corp.</t>
  </si>
  <si>
    <t>NGVT</t>
  </si>
  <si>
    <t>HCA Healthcare</t>
  </si>
  <si>
    <t>HCA</t>
  </si>
  <si>
    <t>Hawaiian Hldgs.</t>
  </si>
  <si>
    <t>HA</t>
  </si>
  <si>
    <t>Fuller (H.B.)</t>
  </si>
  <si>
    <t>FUL</t>
  </si>
  <si>
    <t>Fox Factory Holding</t>
  </si>
  <si>
    <t>FOXF</t>
  </si>
  <si>
    <t>Exact Sciences</t>
  </si>
  <si>
    <t>EXAS</t>
  </si>
  <si>
    <t>Dell Technologies</t>
  </si>
  <si>
    <t>DELL</t>
  </si>
  <si>
    <t>Benchmark Electronics</t>
  </si>
  <si>
    <t>BHE</t>
  </si>
  <si>
    <t>Barrett Business Serv.</t>
  </si>
  <si>
    <t>BBSI</t>
  </si>
  <si>
    <t>Avanos Medical</t>
  </si>
  <si>
    <t>AVNS</t>
  </si>
  <si>
    <t>Amer. Int'l Group</t>
  </si>
  <si>
    <t>AIG</t>
  </si>
  <si>
    <t>Actuant Corp.</t>
  </si>
  <si>
    <t>ATU</t>
  </si>
  <si>
    <t>Vera Bradley Inc.</t>
  </si>
  <si>
    <t>VRA</t>
  </si>
  <si>
    <t>Universal Forest</t>
  </si>
  <si>
    <t>UFPI</t>
  </si>
  <si>
    <t>SPX FLOW, Inc.</t>
  </si>
  <si>
    <t>FLOW</t>
  </si>
  <si>
    <t>SkyWest</t>
  </si>
  <si>
    <t>SKYW</t>
  </si>
  <si>
    <t>MasTec</t>
  </si>
  <si>
    <t>MTZ</t>
  </si>
  <si>
    <t>Marriott Int'l</t>
  </si>
  <si>
    <t>MAR</t>
  </si>
  <si>
    <t>Host Hotels &amp; Resorts</t>
  </si>
  <si>
    <t>HST</t>
  </si>
  <si>
    <t>Hibbett Sports</t>
  </si>
  <si>
    <t>HIBB</t>
  </si>
  <si>
    <t>Forrester Research</t>
  </si>
  <si>
    <t>FORR</t>
  </si>
  <si>
    <t>Dril-Quip, Inc.</t>
  </si>
  <si>
    <t>DRQ</t>
  </si>
  <si>
    <t>Douglas Dynamics</t>
  </si>
  <si>
    <t>PLOW</t>
  </si>
  <si>
    <t>Dick's Sporting Goods</t>
  </si>
  <si>
    <t>DKS</t>
  </si>
  <si>
    <t>Alaska Air Group</t>
  </si>
  <si>
    <t>ALK</t>
  </si>
  <si>
    <t>Adient plc</t>
  </si>
  <si>
    <t>ADNT</t>
  </si>
  <si>
    <t>Xerox Holdings</t>
  </si>
  <si>
    <t>XRX</t>
  </si>
  <si>
    <t>Visteon Corp.</t>
  </si>
  <si>
    <t>VC</t>
  </si>
  <si>
    <t>Valvoline Inc.</t>
  </si>
  <si>
    <t>VVV</t>
  </si>
  <si>
    <t>TrueBlue, Inc.</t>
  </si>
  <si>
    <t>TBI</t>
  </si>
  <si>
    <t>Trimble Inc.</t>
  </si>
  <si>
    <t>TRMB</t>
  </si>
  <si>
    <t>Stoneridge, Inc.</t>
  </si>
  <si>
    <t>SRI</t>
  </si>
  <si>
    <t>Standard Motor Prod.</t>
  </si>
  <si>
    <t>SMP</t>
  </si>
  <si>
    <t>Ryman Hospitality</t>
  </si>
  <si>
    <t>RHP</t>
  </si>
  <si>
    <t>RH</t>
  </si>
  <si>
    <t>QIAGEN N.V.</t>
  </si>
  <si>
    <t>QGEN</t>
  </si>
  <si>
    <t>Oxford Inds.</t>
  </si>
  <si>
    <t>OXM</t>
  </si>
  <si>
    <t>MaxLinear, Inc.</t>
  </si>
  <si>
    <t>MXL</t>
  </si>
  <si>
    <t>MACOM Tech. Solutions</t>
  </si>
  <si>
    <t>MTSI</t>
  </si>
  <si>
    <t>Investors Bancorp</t>
  </si>
  <si>
    <t>ISBC</t>
  </si>
  <si>
    <t>Fifth Third Bancorp</t>
  </si>
  <si>
    <t>FITB</t>
  </si>
  <si>
    <t>Deutsche Telekom ADR</t>
  </si>
  <si>
    <t>DTEGY</t>
  </si>
  <si>
    <t>Cameco Corp.</t>
  </si>
  <si>
    <t>CCO.TO</t>
  </si>
  <si>
    <t>Barnes Group</t>
  </si>
  <si>
    <t>Bank of America</t>
  </si>
  <si>
    <t>BAC</t>
  </si>
  <si>
    <t>Vornado R'lty Trust</t>
  </si>
  <si>
    <t>VNO</t>
  </si>
  <si>
    <t>Summit Materials</t>
  </si>
  <si>
    <t>SUM</t>
  </si>
  <si>
    <t>STMicroelectronics</t>
  </si>
  <si>
    <t>STM</t>
  </si>
  <si>
    <t>Steelcase, Inc. 'A'</t>
  </si>
  <si>
    <t>SCS</t>
  </si>
  <si>
    <t>Schein (Henry)</t>
  </si>
  <si>
    <t>HSIC</t>
  </si>
  <si>
    <t>Matson, Inc.</t>
  </si>
  <si>
    <t>MATX</t>
  </si>
  <si>
    <t>Lumentum Holdings</t>
  </si>
  <si>
    <t>LITE</t>
  </si>
  <si>
    <t>Knoll Inc.</t>
  </si>
  <si>
    <t>KNL</t>
  </si>
  <si>
    <t>Kforce Inc.</t>
  </si>
  <si>
    <t>KFRC</t>
  </si>
  <si>
    <t>Embraer SA</t>
  </si>
  <si>
    <t>ERJ</t>
  </si>
  <si>
    <t>Delta Air Lines</t>
  </si>
  <si>
    <t>DAL</t>
  </si>
  <si>
    <t>Cato Corp.</t>
  </si>
  <si>
    <t>CATO</t>
  </si>
  <si>
    <t>BOK Financial</t>
  </si>
  <si>
    <t>BOKF</t>
  </si>
  <si>
    <t>Wintrust Financial</t>
  </si>
  <si>
    <t>WTFC</t>
  </si>
  <si>
    <t>ScanSource</t>
  </si>
  <si>
    <t>SCSC</t>
  </si>
  <si>
    <t>Restaurant Brands Int'l</t>
  </si>
  <si>
    <t>QSR</t>
  </si>
  <si>
    <t>People's United Fin'l</t>
  </si>
  <si>
    <t>PBCT</t>
  </si>
  <si>
    <t>NCR Corp.</t>
  </si>
  <si>
    <t>NCR</t>
  </si>
  <si>
    <t>Navient Corp.</t>
  </si>
  <si>
    <t>NAVI</t>
  </si>
  <si>
    <t>La-Z-Boy Inc.</t>
  </si>
  <si>
    <t>LZB</t>
  </si>
  <si>
    <t>Gaming and Leisure</t>
  </si>
  <si>
    <t>GLPI</t>
  </si>
  <si>
    <t>Columbus McKinnon</t>
  </si>
  <si>
    <t>CMCO</t>
  </si>
  <si>
    <t>Anixter Int'l</t>
  </si>
  <si>
    <t>AXE</t>
  </si>
  <si>
    <t>Zions Bancorp.</t>
  </si>
  <si>
    <t>ZION</t>
  </si>
  <si>
    <t>Webster Fin'l</t>
  </si>
  <si>
    <t>WBS</t>
  </si>
  <si>
    <t>Tredegar Corp.</t>
  </si>
  <si>
    <t>TG</t>
  </si>
  <si>
    <t>Textron, Inc.</t>
  </si>
  <si>
    <t>TXT</t>
  </si>
  <si>
    <t>Standex Int'l</t>
  </si>
  <si>
    <t>SXI</t>
  </si>
  <si>
    <t>SS&amp;C Techn. Hldgs</t>
  </si>
  <si>
    <t>SSNC</t>
  </si>
  <si>
    <t>Red Robin Gourmet</t>
  </si>
  <si>
    <t>RRGB</t>
  </si>
  <si>
    <t>Raven Inds.</t>
  </si>
  <si>
    <t>RAVN</t>
  </si>
  <si>
    <t>Noble Energy</t>
  </si>
  <si>
    <t>NBL</t>
  </si>
  <si>
    <t>NextGen Healthcare</t>
  </si>
  <si>
    <t>NXGN</t>
  </si>
  <si>
    <t>Kulicke &amp; Soffa</t>
  </si>
  <si>
    <t>KLIC</t>
  </si>
  <si>
    <t>JELD-WEN Holding</t>
  </si>
  <si>
    <t>JELD</t>
  </si>
  <si>
    <t>InterDigital Inc.</t>
  </si>
  <si>
    <t>IDCC</t>
  </si>
  <si>
    <t>Incyte Corp.</t>
  </si>
  <si>
    <t>INCY</t>
  </si>
  <si>
    <t>HD Supply Holdings</t>
  </si>
  <si>
    <t>HDS</t>
  </si>
  <si>
    <t>Bruker Corp.</t>
  </si>
  <si>
    <t>BRKR</t>
  </si>
  <si>
    <t>Belden Inc.</t>
  </si>
  <si>
    <t>BDC</t>
  </si>
  <si>
    <t>Williams Cos.</t>
  </si>
  <si>
    <t>WMB</t>
  </si>
  <si>
    <t>Vistra Energy</t>
  </si>
  <si>
    <t>VST</t>
  </si>
  <si>
    <t>Teradata Corp.</t>
  </si>
  <si>
    <t>TDC</t>
  </si>
  <si>
    <t>Tallgrass Energy LP</t>
  </si>
  <si>
    <t>TGE</t>
  </si>
  <si>
    <t>Sleep Number Corp.</t>
  </si>
  <si>
    <t>SNBR</t>
  </si>
  <si>
    <t>Power Financial</t>
  </si>
  <si>
    <t>PWF.TO</t>
  </si>
  <si>
    <t>Nexstar Media Group</t>
  </si>
  <si>
    <t>NXST</t>
  </si>
  <si>
    <t>Marvell Technology</t>
  </si>
  <si>
    <t>MRVL</t>
  </si>
  <si>
    <t>Marriott Vacations</t>
  </si>
  <si>
    <t>VAC</t>
  </si>
  <si>
    <t>Kelly Services 'A'</t>
  </si>
  <si>
    <t>KELYA</t>
  </si>
  <si>
    <t>Jabil Inc.</t>
  </si>
  <si>
    <t>JBL</t>
  </si>
  <si>
    <t>Iron Mountain</t>
  </si>
  <si>
    <t>IRM</t>
  </si>
  <si>
    <t>HP Inc.</t>
  </si>
  <si>
    <t>HPQ</t>
  </si>
  <si>
    <t>Hilton Grand Vacations</t>
  </si>
  <si>
    <t>HGV</t>
  </si>
  <si>
    <t>Heidrick &amp; Struggles</t>
  </si>
  <si>
    <t>HSII</t>
  </si>
  <si>
    <t>Graphic Packaging</t>
  </si>
  <si>
    <t>GPK</t>
  </si>
  <si>
    <t>Ford Motor</t>
  </si>
  <si>
    <t>Consolidated Water</t>
  </si>
  <si>
    <t>CWCO</t>
  </si>
  <si>
    <t>Brinker Int'l</t>
  </si>
  <si>
    <t>EAT</t>
  </si>
  <si>
    <t>BHP Group Ltd. ADR</t>
  </si>
  <si>
    <t>BHP</t>
  </si>
  <si>
    <t>Amer. Vanguard Corp.</t>
  </si>
  <si>
    <t>AVD</t>
  </si>
  <si>
    <t>AdvanSix Inc.</t>
  </si>
  <si>
    <t>ASIX</t>
  </si>
  <si>
    <t>Xperi Corp.</t>
  </si>
  <si>
    <t>XPER</t>
  </si>
  <si>
    <t>Wynn Resorts</t>
  </si>
  <si>
    <t>WYNN</t>
  </si>
  <si>
    <t>Taylor Morrison Home</t>
  </si>
  <si>
    <t>TMHC</t>
  </si>
  <si>
    <t>Service Properties</t>
  </si>
  <si>
    <t>SVC</t>
  </si>
  <si>
    <t>Resources Connection</t>
  </si>
  <si>
    <t>RECN</t>
  </si>
  <si>
    <t>Par Pacific Holdings</t>
  </si>
  <si>
    <t>PARR</t>
  </si>
  <si>
    <t>Nielsen Hldgs. plc</t>
  </si>
  <si>
    <t>NLSN</t>
  </si>
  <si>
    <t>National Vision Holdings</t>
  </si>
  <si>
    <t>EYE</t>
  </si>
  <si>
    <t>Mueller Inds.</t>
  </si>
  <si>
    <t>MLI</t>
  </si>
  <si>
    <t>Las Vegas Sands</t>
  </si>
  <si>
    <t>LVS</t>
  </si>
  <si>
    <t>Kimco Realty</t>
  </si>
  <si>
    <t>KIM</t>
  </si>
  <si>
    <t>First Midwest Bancorp</t>
  </si>
  <si>
    <t>FMBI</t>
  </si>
  <si>
    <t>Eaton Vance Corp.</t>
  </si>
  <si>
    <t>EV</t>
  </si>
  <si>
    <t>East West Bancorp</t>
  </si>
  <si>
    <t>EWBC</t>
  </si>
  <si>
    <t>Baker Hughes, a GE co.</t>
  </si>
  <si>
    <t>BHGE</t>
  </si>
  <si>
    <t>Assoc. Banc-Corp</t>
  </si>
  <si>
    <t>ASB</t>
  </si>
  <si>
    <t>Weyerhaeuser Co.</t>
  </si>
  <si>
    <t>WY</t>
  </si>
  <si>
    <t>Western Midstream Part.</t>
  </si>
  <si>
    <t>WES</t>
  </si>
  <si>
    <t>Pentair plc</t>
  </si>
  <si>
    <t>PNR</t>
  </si>
  <si>
    <t>LPL Financial Hldgs.</t>
  </si>
  <si>
    <t>LPLA</t>
  </si>
  <si>
    <t>Keurig Dr Pepper</t>
  </si>
  <si>
    <t>KDP</t>
  </si>
  <si>
    <t>II-VI Inc.</t>
  </si>
  <si>
    <t>IIVI</t>
  </si>
  <si>
    <t>Hanesbrands, Inc.</t>
  </si>
  <si>
    <t>HBI</t>
  </si>
  <si>
    <t>Compass Minerals Int'l</t>
  </si>
  <si>
    <t>CMP</t>
  </si>
  <si>
    <t>Colfax Corp.</t>
  </si>
  <si>
    <t>CFX</t>
  </si>
  <si>
    <t>CNH Industrial N.V.</t>
  </si>
  <si>
    <t>CNHI</t>
  </si>
  <si>
    <t>CIT Group</t>
  </si>
  <si>
    <t>CIT</t>
  </si>
  <si>
    <t>Cinemark Hldgs.</t>
  </si>
  <si>
    <t>CNK</t>
  </si>
  <si>
    <t>Astronics Corp.</t>
  </si>
  <si>
    <t>ATRO</t>
  </si>
  <si>
    <t>ASGN Inc.</t>
  </si>
  <si>
    <t>ASGN</t>
  </si>
  <si>
    <t>Arconic Inc.</t>
  </si>
  <si>
    <t>ARNC</t>
  </si>
  <si>
    <t>Alcoa Corp.</t>
  </si>
  <si>
    <t>AA</t>
  </si>
  <si>
    <t>WESCO Int'l</t>
  </si>
  <si>
    <t>WCC</t>
  </si>
  <si>
    <t>Trinity Inds.</t>
  </si>
  <si>
    <t>TRN</t>
  </si>
  <si>
    <t>Stars Group (The)</t>
  </si>
  <si>
    <t>TSG</t>
  </si>
  <si>
    <t>Sprouts Farmers Market</t>
  </si>
  <si>
    <t>SFM</t>
  </si>
  <si>
    <t>Nokia Corp. ADR</t>
  </si>
  <si>
    <t>NOK</t>
  </si>
  <si>
    <t>MPLX LP</t>
  </si>
  <si>
    <t>MPLX</t>
  </si>
  <si>
    <t>MGM Resorts Int'l</t>
  </si>
  <si>
    <t>MGM</t>
  </si>
  <si>
    <t>Huntsman Corp.</t>
  </si>
  <si>
    <t>HUN</t>
  </si>
  <si>
    <t>Genesco Inc.</t>
  </si>
  <si>
    <t>GCO</t>
  </si>
  <si>
    <t>Energizer Holdings</t>
  </si>
  <si>
    <t>ENR</t>
  </si>
  <si>
    <t>Buckeye Partners L.P.</t>
  </si>
  <si>
    <t>BPL</t>
  </si>
  <si>
    <t>Wyndham Destinations</t>
  </si>
  <si>
    <t>WYND</t>
  </si>
  <si>
    <t>Wiley (John) &amp; Sons</t>
  </si>
  <si>
    <t>JW/A</t>
  </si>
  <si>
    <t>United Rentals</t>
  </si>
  <si>
    <t>URI</t>
  </si>
  <si>
    <t>Sally Beauty</t>
  </si>
  <si>
    <t>SBH</t>
  </si>
  <si>
    <t>Resideo Technologies</t>
  </si>
  <si>
    <t>REZI</t>
  </si>
  <si>
    <t>Olin Corp.</t>
  </si>
  <si>
    <t>OLN</t>
  </si>
  <si>
    <t>KAR Auction Svcs.</t>
  </si>
  <si>
    <t>KAR</t>
  </si>
  <si>
    <t>Hillenbrand, Inc.</t>
  </si>
  <si>
    <t>HI</t>
  </si>
  <si>
    <t>Harsco Corp.</t>
  </si>
  <si>
    <t>HSC</t>
  </si>
  <si>
    <t>Guess?, Inc.</t>
  </si>
  <si>
    <t>GES</t>
  </si>
  <si>
    <t>Grace (W.R.) &amp; Co.</t>
  </si>
  <si>
    <t>GRA</t>
  </si>
  <si>
    <t>Fortune Brands Home</t>
  </si>
  <si>
    <t>FBHS</t>
  </si>
  <si>
    <t>Energy Transfer LP</t>
  </si>
  <si>
    <t>ET</t>
  </si>
  <si>
    <t>Computer Prog. &amp; Sys.</t>
  </si>
  <si>
    <t>CPSI</t>
  </si>
  <si>
    <t>Can. Natural Res.</t>
  </si>
  <si>
    <t>CNQ.TO</t>
  </si>
  <si>
    <t>Cabot Oil &amp; Gas 'A'</t>
  </si>
  <si>
    <t>COG</t>
  </si>
  <si>
    <t>Alexion Pharmac.</t>
  </si>
  <si>
    <t>ALXN</t>
  </si>
  <si>
    <t>TCF Financial</t>
  </si>
  <si>
    <t>TCF</t>
  </si>
  <si>
    <t>Nissan Motor ADR</t>
  </si>
  <si>
    <t>NSANY</t>
  </si>
  <si>
    <t>Mosaic Company</t>
  </si>
  <si>
    <t>MOS</t>
  </si>
  <si>
    <t>Interpublic Group</t>
  </si>
  <si>
    <t>IPG</t>
  </si>
  <si>
    <t>ICU Medical</t>
  </si>
  <si>
    <t>ICUI</t>
  </si>
  <si>
    <t>Healthcare Svcs.</t>
  </si>
  <si>
    <t>HCSG</t>
  </si>
  <si>
    <t>Granite Construction</t>
  </si>
  <si>
    <t>GVA</t>
  </si>
  <si>
    <t>EQT Corp.</t>
  </si>
  <si>
    <t>EQT</t>
  </si>
  <si>
    <t>Dana Inc.</t>
  </si>
  <si>
    <t>DAN</t>
  </si>
  <si>
    <t>CoreCivic, Inc.</t>
  </si>
  <si>
    <t>CXW</t>
  </si>
  <si>
    <t>Commercial Metals</t>
  </si>
  <si>
    <t>CMC</t>
  </si>
  <si>
    <t>Comerica Inc.</t>
  </si>
  <si>
    <t>CMA</t>
  </si>
  <si>
    <t>XPO Logistics</t>
  </si>
  <si>
    <t>XPO</t>
  </si>
  <si>
    <t>Winnebago</t>
  </si>
  <si>
    <t>WGO</t>
  </si>
  <si>
    <t>Primoris Services</t>
  </si>
  <si>
    <t>PRIM</t>
  </si>
  <si>
    <t>Motorcar Parts Of Amer.</t>
  </si>
  <si>
    <t>MPAA</t>
  </si>
  <si>
    <t>Inogen, Inc.</t>
  </si>
  <si>
    <t>INGN</t>
  </si>
  <si>
    <t>Helix Energy Solutions</t>
  </si>
  <si>
    <t>HLX</t>
  </si>
  <si>
    <t>Greenbrier (The) Cos.</t>
  </si>
  <si>
    <t>GBX</t>
  </si>
  <si>
    <t>DCP Midstream LP</t>
  </si>
  <si>
    <t>DCP</t>
  </si>
  <si>
    <t>Amer. Airlines</t>
  </si>
  <si>
    <t>AAL</t>
  </si>
  <si>
    <t>Allison Transmission</t>
  </si>
  <si>
    <t>ALSN</t>
  </si>
  <si>
    <t>Phibro Animal Health</t>
  </si>
  <si>
    <t>PAHC</t>
  </si>
  <si>
    <t>Nordstrom, Inc.</t>
  </si>
  <si>
    <t>JWN</t>
  </si>
  <si>
    <t>News Corp. 'A'</t>
  </si>
  <si>
    <t>NWSA</t>
  </si>
  <si>
    <t>Matthews Int'l</t>
  </si>
  <si>
    <t>MATW</t>
  </si>
  <si>
    <t>Masonite Int'l</t>
  </si>
  <si>
    <t>DOOR</t>
  </si>
  <si>
    <t>Insteel Industries</t>
  </si>
  <si>
    <t>IIIN</t>
  </si>
  <si>
    <t>Haynes International</t>
  </si>
  <si>
    <t>HAYN</t>
  </si>
  <si>
    <t>Caleres Inc.</t>
  </si>
  <si>
    <t>CAL</t>
  </si>
  <si>
    <t>TRI Pointe Group</t>
  </si>
  <si>
    <t>TPH</t>
  </si>
  <si>
    <t>Park Hotels &amp; Resorts</t>
  </si>
  <si>
    <t>PK</t>
  </si>
  <si>
    <t>Norwegian Cruise Line</t>
  </si>
  <si>
    <t>NCLH</t>
  </si>
  <si>
    <t>Methanex Corp.</t>
  </si>
  <si>
    <t>MEOH</t>
  </si>
  <si>
    <t>Greif, Inc.</t>
  </si>
  <si>
    <t>GEF</t>
  </si>
  <si>
    <t>Bed Bath &amp; Beyond</t>
  </si>
  <si>
    <t>BBBY</t>
  </si>
  <si>
    <t>ADT Inc.</t>
  </si>
  <si>
    <t>ADT</t>
  </si>
  <si>
    <t>Vishay Intertechnology</t>
  </si>
  <si>
    <t>VSH</t>
  </si>
  <si>
    <t>Tivity Health</t>
  </si>
  <si>
    <t>TVTY</t>
  </si>
  <si>
    <t>Lazard Ltd.</t>
  </si>
  <si>
    <t>LAZ</t>
  </si>
  <si>
    <t>iRobot Corp.</t>
  </si>
  <si>
    <t>IRBT</t>
  </si>
  <si>
    <t>IMAX Corp.</t>
  </si>
  <si>
    <t>IMAX</t>
  </si>
  <si>
    <t>Goodyear Tire</t>
  </si>
  <si>
    <t>GT</t>
  </si>
  <si>
    <t>Ethan Allen Interiors</t>
  </si>
  <si>
    <t>ETH</t>
  </si>
  <si>
    <t>Cooper-Standard</t>
  </si>
  <si>
    <t>CPS</t>
  </si>
  <si>
    <t>Concho Resources</t>
  </si>
  <si>
    <t>CXO</t>
  </si>
  <si>
    <t>TEGNA Inc.</t>
  </si>
  <si>
    <t>TGNA</t>
  </si>
  <si>
    <t>Synovus Financial</t>
  </si>
  <si>
    <t>SNV</t>
  </si>
  <si>
    <t>Shell Midstream L.P.</t>
  </si>
  <si>
    <t>SHLX</t>
  </si>
  <si>
    <t>Ryder System</t>
  </si>
  <si>
    <t>R</t>
  </si>
  <si>
    <t>Jefferies Fin'l Group</t>
  </si>
  <si>
    <t>JEF</t>
  </si>
  <si>
    <t>Plantronics Inc.</t>
  </si>
  <si>
    <t>PLT</t>
  </si>
  <si>
    <t>National Fuel Gas</t>
  </si>
  <si>
    <t>Macerich Comp. (The)</t>
  </si>
  <si>
    <t>MAC</t>
  </si>
  <si>
    <t>EnPro Industries</t>
  </si>
  <si>
    <t>NPO</t>
  </si>
  <si>
    <t>Delek US Holdings</t>
  </si>
  <si>
    <t>DK</t>
  </si>
  <si>
    <t>Terex Corp.</t>
  </si>
  <si>
    <t>TEX</t>
  </si>
  <si>
    <t>Parsley Energy</t>
  </si>
  <si>
    <t>PE</t>
  </si>
  <si>
    <t>Husky Energy</t>
  </si>
  <si>
    <t>HSE.TO</t>
  </si>
  <si>
    <t>Exelixis, Inc.</t>
  </si>
  <si>
    <t>EXEL</t>
  </si>
  <si>
    <t>Core Laboratories</t>
  </si>
  <si>
    <t>CLB</t>
  </si>
  <si>
    <t>Atlas Air Worldwide</t>
  </si>
  <si>
    <t>AAWW</t>
  </si>
  <si>
    <t>ANGI Homeservices</t>
  </si>
  <si>
    <t>ANGI</t>
  </si>
  <si>
    <t>Plains All Amer. Pipe.</t>
  </si>
  <si>
    <t>PAA</t>
  </si>
  <si>
    <t>Edgewell Personal Care</t>
  </si>
  <si>
    <t>EPC</t>
  </si>
  <si>
    <t>ArcBest Corp.</t>
  </si>
  <si>
    <t>ARCB</t>
  </si>
  <si>
    <t>Altra Industrial Motion</t>
  </si>
  <si>
    <t>AIMC</t>
  </si>
  <si>
    <t>Alliance Resource</t>
  </si>
  <si>
    <t>ARLP</t>
  </si>
  <si>
    <t>Viacom Inc. 'B'</t>
  </si>
  <si>
    <t>VIAB</t>
  </si>
  <si>
    <t>Apache Corp.</t>
  </si>
  <si>
    <t>APA</t>
  </si>
  <si>
    <t>Schnitzer Steel</t>
  </si>
  <si>
    <t>SCHN</t>
  </si>
  <si>
    <t>Fiesta Restaurant</t>
  </si>
  <si>
    <t>FRGI</t>
  </si>
  <si>
    <t>BJ's Restaurants</t>
  </si>
  <si>
    <t>BJRI</t>
  </si>
  <si>
    <t>B&amp;G Foods</t>
  </si>
  <si>
    <t>BGS</t>
  </si>
  <si>
    <t>Paramount Resources</t>
  </si>
  <si>
    <t>POU.TO</t>
  </si>
  <si>
    <t>PBF Energy</t>
  </si>
  <si>
    <t>PBF</t>
  </si>
  <si>
    <t>ArcelorMittal</t>
  </si>
  <si>
    <t>MT</t>
  </si>
  <si>
    <t>Newell Brands</t>
  </si>
  <si>
    <t>NWL</t>
  </si>
  <si>
    <t>Enable Midstream Part.</t>
  </si>
  <si>
    <t>ENBL</t>
  </si>
  <si>
    <t>CommScope Holding</t>
  </si>
  <si>
    <t>COMM</t>
  </si>
  <si>
    <t>ProPetro Holding</t>
  </si>
  <si>
    <t>PUMP</t>
  </si>
  <si>
    <t>Macy's Inc.</t>
  </si>
  <si>
    <t>M</t>
  </si>
  <si>
    <t>Amer. Outdoor Brands</t>
  </si>
  <si>
    <t>AOBC</t>
  </si>
  <si>
    <t>Alkermes plc</t>
  </si>
  <si>
    <t>ALKS</t>
  </si>
  <si>
    <t>Golar LNG Ltd.</t>
  </si>
  <si>
    <t>GLNG</t>
  </si>
  <si>
    <t>Antero Resources</t>
  </si>
  <si>
    <t>AR</t>
  </si>
  <si>
    <t>RBC Bearings</t>
  </si>
  <si>
    <t>ROLL</t>
  </si>
  <si>
    <t>RenaissanceRe Hldgs.</t>
  </si>
  <si>
    <t>RNR</t>
  </si>
  <si>
    <t>MarketAxess Holdings</t>
  </si>
  <si>
    <t>MKTX</t>
  </si>
  <si>
    <t>Universal Display</t>
  </si>
  <si>
    <t>OLED</t>
  </si>
  <si>
    <t>Fiserv Inc.</t>
  </si>
  <si>
    <t>FISV</t>
  </si>
  <si>
    <t>Fidelity Nat'l Info.</t>
  </si>
  <si>
    <t>FIS</t>
  </si>
  <si>
    <t>Pool Corp.</t>
  </si>
  <si>
    <t>POOL</t>
  </si>
  <si>
    <t>Middlesex Water</t>
  </si>
  <si>
    <t>MSEX</t>
  </si>
  <si>
    <t>Mercadolibre Inc.</t>
  </si>
  <si>
    <t>MELI</t>
  </si>
  <si>
    <t>Helen of Troy Ltd.</t>
  </si>
  <si>
    <t>HELE</t>
  </si>
  <si>
    <t>Elbit Systems</t>
  </si>
  <si>
    <t>ESLT</t>
  </si>
  <si>
    <t>El Paso Electric</t>
  </si>
  <si>
    <t>Cogeco Communic.</t>
  </si>
  <si>
    <t>CCA.TO</t>
  </si>
  <si>
    <t>Cincinnati Financial</t>
  </si>
  <si>
    <t>CINF</t>
  </si>
  <si>
    <t>Charter Communic.</t>
  </si>
  <si>
    <t>CHTR</t>
  </si>
  <si>
    <t>IAC/InterActiveCorp</t>
  </si>
  <si>
    <t>IAC</t>
  </si>
  <si>
    <t>California Water</t>
  </si>
  <si>
    <t>CWT</t>
  </si>
  <si>
    <t>Bio-Rad Labs. 'A'</t>
  </si>
  <si>
    <t>BIO</t>
  </si>
  <si>
    <t>Verisk Analytics</t>
  </si>
  <si>
    <t>VRSK</t>
  </si>
  <si>
    <t>VeriSign Inc.</t>
  </si>
  <si>
    <t>VRSN</t>
  </si>
  <si>
    <t>Teradyne Inc.</t>
  </si>
  <si>
    <t>TER</t>
  </si>
  <si>
    <t>Silicon Labs.</t>
  </si>
  <si>
    <t>SLAB</t>
  </si>
  <si>
    <t>Mettler-Toledo Int'l</t>
  </si>
  <si>
    <t>MTD</t>
  </si>
  <si>
    <t>FTI Consulting</t>
  </si>
  <si>
    <t>FCN</t>
  </si>
  <si>
    <t>Fair Isaac</t>
  </si>
  <si>
    <t>FICO</t>
  </si>
  <si>
    <t>Erie Indemnity</t>
  </si>
  <si>
    <t>ERIE</t>
  </si>
  <si>
    <t>CMS Energy Corp.</t>
  </si>
  <si>
    <t>Chemed Corp.</t>
  </si>
  <si>
    <t>CHE</t>
  </si>
  <si>
    <t>Brookfield Infrastruc.</t>
  </si>
  <si>
    <t>BIP</t>
  </si>
  <si>
    <t>WEX Inc.</t>
  </si>
  <si>
    <t>WEX</t>
  </si>
  <si>
    <t>WestJet Airlines Ltd.</t>
  </si>
  <si>
    <t>WJA.TO</t>
  </si>
  <si>
    <t>Rogers Corp.</t>
  </si>
  <si>
    <t>ROG</t>
  </si>
  <si>
    <t>Portland General</t>
  </si>
  <si>
    <t>Paycom Software</t>
  </si>
  <si>
    <t>PAYC</t>
  </si>
  <si>
    <t>FirstCash, Inc.</t>
  </si>
  <si>
    <t>FCFS</t>
  </si>
  <si>
    <t>Dollar General</t>
  </si>
  <si>
    <t>DG</t>
  </si>
  <si>
    <t>Clorox Co.</t>
  </si>
  <si>
    <t>CLX</t>
  </si>
  <si>
    <t>AptarGroup</t>
  </si>
  <si>
    <t>ATR</t>
  </si>
  <si>
    <t>Woodward, Inc.</t>
  </si>
  <si>
    <t>WWD</t>
  </si>
  <si>
    <t>USANA Health Sciences</t>
  </si>
  <si>
    <t>USNA</t>
  </si>
  <si>
    <t>Scotts Miracle-Gro</t>
  </si>
  <si>
    <t>SMG</t>
  </si>
  <si>
    <t>RLI Corp.</t>
  </si>
  <si>
    <t>RLI</t>
  </si>
  <si>
    <t>Metro Inc.</t>
  </si>
  <si>
    <t>MRU.TO</t>
  </si>
  <si>
    <t>Hershey Co.</t>
  </si>
  <si>
    <t>HSY</t>
  </si>
  <si>
    <t>Hanover Insurance</t>
  </si>
  <si>
    <t>THG</t>
  </si>
  <si>
    <t>Entergy Corp.</t>
  </si>
  <si>
    <t>Empire Company Ltd.</t>
  </si>
  <si>
    <t>EMP/A.TO</t>
  </si>
  <si>
    <t>DTE Energy</t>
  </si>
  <si>
    <t>Cintas Corp.</t>
  </si>
  <si>
    <t>CTAS</t>
  </si>
  <si>
    <t>Campbell Soup</t>
  </si>
  <si>
    <t>CPB</t>
  </si>
  <si>
    <t>Calavo Growers</t>
  </si>
  <si>
    <t>CVGW</t>
  </si>
  <si>
    <t>AMERCO</t>
  </si>
  <si>
    <t>UHAL</t>
  </si>
  <si>
    <t>Activision Blizzard</t>
  </si>
  <si>
    <t>ATVI</t>
  </si>
  <si>
    <t>Toro Co.</t>
  </si>
  <si>
    <t>TTC</t>
  </si>
  <si>
    <t>TopBuild Corp.</t>
  </si>
  <si>
    <t>BLD</t>
  </si>
  <si>
    <t>Medpace Holdings</t>
  </si>
  <si>
    <t>MEDP</t>
  </si>
  <si>
    <t>Manhattan Assoc.</t>
  </si>
  <si>
    <t>MANH</t>
  </si>
  <si>
    <t>Innospec Inc.</t>
  </si>
  <si>
    <t>IOSP</t>
  </si>
  <si>
    <t>Exelon Corp.</t>
  </si>
  <si>
    <t>Evergy, Inc.</t>
  </si>
  <si>
    <t>Equity Residential</t>
  </si>
  <si>
    <t>EQR</t>
  </si>
  <si>
    <t>Charles River</t>
  </si>
  <si>
    <t>CRL</t>
  </si>
  <si>
    <t>ATN International</t>
  </si>
  <si>
    <t>ATNI</t>
  </si>
  <si>
    <t>Amedisys, Inc.</t>
  </si>
  <si>
    <t>AMED</t>
  </si>
  <si>
    <t>AAON, Inc.</t>
  </si>
  <si>
    <t>AAON</t>
  </si>
  <si>
    <t>Toll Brothers</t>
  </si>
  <si>
    <t>TOL</t>
  </si>
  <si>
    <t>Nasdaq, Inc.</t>
  </si>
  <si>
    <t>NDAQ</t>
  </si>
  <si>
    <t>KLA Corp.</t>
  </si>
  <si>
    <t>KLAC</t>
  </si>
  <si>
    <t>IDEXX Labs.</t>
  </si>
  <si>
    <t>IDXX</t>
  </si>
  <si>
    <t>Globus Medical</t>
  </si>
  <si>
    <t>GMED</t>
  </si>
  <si>
    <t>Elanco Animal Health</t>
  </si>
  <si>
    <t>ELAN</t>
  </si>
  <si>
    <t>Badger Meter</t>
  </si>
  <si>
    <t>BMI</t>
  </si>
  <si>
    <t>AVANGRID, Inc.</t>
  </si>
  <si>
    <t>AGR</t>
  </si>
  <si>
    <t>Waste Connections</t>
  </si>
  <si>
    <t>WCN</t>
  </si>
  <si>
    <t>Vulcan Materials</t>
  </si>
  <si>
    <t>VMC</t>
  </si>
  <si>
    <t>Prologis</t>
  </si>
  <si>
    <t>PLD</t>
  </si>
  <si>
    <t>OSI Systems</t>
  </si>
  <si>
    <t>OSIS</t>
  </si>
  <si>
    <t>O'Reilly Automotive</t>
  </si>
  <si>
    <t>ORLY</t>
  </si>
  <si>
    <t>New Orient. Ed. ADS</t>
  </si>
  <si>
    <t>EDU</t>
  </si>
  <si>
    <t>Lindsay Corp.</t>
  </si>
  <si>
    <t>LNN</t>
  </si>
  <si>
    <t>HEICO Corp.</t>
  </si>
  <si>
    <t>HEI</t>
  </si>
  <si>
    <t>FirstEnergy Corp.</t>
  </si>
  <si>
    <t>Ferrari N.V.</t>
  </si>
  <si>
    <t>RACE</t>
  </si>
  <si>
    <t>Extra Space Storage</t>
  </si>
  <si>
    <t>EXR</t>
  </si>
  <si>
    <t>EPAM Systems</t>
  </si>
  <si>
    <t>EPAM</t>
  </si>
  <si>
    <t>Cable One</t>
  </si>
  <si>
    <t>CABO</t>
  </si>
  <si>
    <t>AXIS Capital Hldgs.</t>
  </si>
  <si>
    <t>AXS</t>
  </si>
  <si>
    <t>Ubiquiti Inc.</t>
  </si>
  <si>
    <t>UI</t>
  </si>
  <si>
    <t>Scholastic Corp.</t>
  </si>
  <si>
    <t>SCHL</t>
  </si>
  <si>
    <t>PulteGroup, Inc.</t>
  </si>
  <si>
    <t>PHM</t>
  </si>
  <si>
    <t>Neogen Corp.</t>
  </si>
  <si>
    <t>NEOG</t>
  </si>
  <si>
    <t>Motorola Solutions</t>
  </si>
  <si>
    <t>MSI</t>
  </si>
  <si>
    <t>Moog Inc. 'A'</t>
  </si>
  <si>
    <t>MOG/A</t>
  </si>
  <si>
    <t>Moody's Corp.</t>
  </si>
  <si>
    <t>MCO</t>
  </si>
  <si>
    <t>IDEX Corp.</t>
  </si>
  <si>
    <t>IEX</t>
  </si>
  <si>
    <t>Hill-Rom Hldgs.</t>
  </si>
  <si>
    <t>HRC</t>
  </si>
  <si>
    <t>Hexcel Corp.</t>
  </si>
  <si>
    <t>HXL</t>
  </si>
  <si>
    <t>Haemonetics Corp.</t>
  </si>
  <si>
    <t>HAE</t>
  </si>
  <si>
    <t>Grand Canyon Educ.</t>
  </si>
  <si>
    <t>LOPE</t>
  </si>
  <si>
    <t>Fortis Inc.</t>
  </si>
  <si>
    <t>FTS.TO</t>
  </si>
  <si>
    <t>Broadcom Inc.</t>
  </si>
  <si>
    <t>AVGO</t>
  </si>
  <si>
    <t>Brady Corp.</t>
  </si>
  <si>
    <t>BRC</t>
  </si>
  <si>
    <t>Blackstone Group</t>
  </si>
  <si>
    <t>BX</t>
  </si>
  <si>
    <t>AvalonBay Communities</t>
  </si>
  <si>
    <t>AVB</t>
  </si>
  <si>
    <t>Aaron's Inc.</t>
  </si>
  <si>
    <t>AAN</t>
  </si>
  <si>
    <t>Zebra Techn. 'A'</t>
  </si>
  <si>
    <t>ZBRA</t>
  </si>
  <si>
    <t>Weston (George)</t>
  </si>
  <si>
    <t>WN.TO</t>
  </si>
  <si>
    <t>Tyler Technologies</t>
  </si>
  <si>
    <t>TYL</t>
  </si>
  <si>
    <t>SPX Corp.</t>
  </si>
  <si>
    <t>SPXC</t>
  </si>
  <si>
    <t>Sony Corp. ADR</t>
  </si>
  <si>
    <t>SNE</t>
  </si>
  <si>
    <t>salesforce.com</t>
  </si>
  <si>
    <t>CRM</t>
  </si>
  <si>
    <t>Ritchie Brothers</t>
  </si>
  <si>
    <t>RBA</t>
  </si>
  <si>
    <t>Republic Services</t>
  </si>
  <si>
    <t>RSG</t>
  </si>
  <si>
    <t>Quest Diagnostics</t>
  </si>
  <si>
    <t>DGX</t>
  </si>
  <si>
    <t>National Instruments</t>
  </si>
  <si>
    <t>NATI</t>
  </si>
  <si>
    <t>Maxim Integrated</t>
  </si>
  <si>
    <t>MXIM</t>
  </si>
  <si>
    <t>Madison Square Garden</t>
  </si>
  <si>
    <t>MSG</t>
  </si>
  <si>
    <t>Loblaw Cos. Ltd.</t>
  </si>
  <si>
    <t>L.TO</t>
  </si>
  <si>
    <t>Leidos Hldgs.</t>
  </si>
  <si>
    <t>LDOS</t>
  </si>
  <si>
    <t>IHS Markit</t>
  </si>
  <si>
    <t>INFO</t>
  </si>
  <si>
    <t>HCP Inc.</t>
  </si>
  <si>
    <t>HCP</t>
  </si>
  <si>
    <t>EMCOR Group</t>
  </si>
  <si>
    <t>EME</t>
  </si>
  <si>
    <t>eBay Inc.</t>
  </si>
  <si>
    <t>EBAY</t>
  </si>
  <si>
    <t>Eagle Materials</t>
  </si>
  <si>
    <t>EXP</t>
  </si>
  <si>
    <t>Dominion Energy</t>
  </si>
  <si>
    <t>Curtiss-Wright</t>
  </si>
  <si>
    <t>CW</t>
  </si>
  <si>
    <t>Broadridge Fin'l</t>
  </si>
  <si>
    <t>BR</t>
  </si>
  <si>
    <t>Xylem Inc.</t>
  </si>
  <si>
    <t>XYL</t>
  </si>
  <si>
    <t>Washington Federal</t>
  </si>
  <si>
    <t>WAFD</t>
  </si>
  <si>
    <t>Sun Life Fin'l Svcs.</t>
  </si>
  <si>
    <t>SLF.TO</t>
  </si>
  <si>
    <t>Simpson Manufacturing</t>
  </si>
  <si>
    <t>SSD</t>
  </si>
  <si>
    <t>PRA Health Sciences</t>
  </si>
  <si>
    <t>PRAH</t>
  </si>
  <si>
    <t>PerkinElmer Inc.</t>
  </si>
  <si>
    <t>PKI</t>
  </si>
  <si>
    <t>Nordson Corp.</t>
  </si>
  <si>
    <t>NDSN</t>
  </si>
  <si>
    <t>Murphy USA Inc.</t>
  </si>
  <si>
    <t>MUSA</t>
  </si>
  <si>
    <t>MTS Systems</t>
  </si>
  <si>
    <t>MTSC</t>
  </si>
  <si>
    <t>Medidata Solutions</t>
  </si>
  <si>
    <t>MDSO</t>
  </si>
  <si>
    <t>Littelfuse Inc.</t>
  </si>
  <si>
    <t>LFUS</t>
  </si>
  <si>
    <t>Lennar Corp.</t>
  </si>
  <si>
    <t>LEN</t>
  </si>
  <si>
    <t>Jacobs Engineering</t>
  </si>
  <si>
    <t>JEC</t>
  </si>
  <si>
    <t>j2 Global</t>
  </si>
  <si>
    <t>JCOM</t>
  </si>
  <si>
    <t>Entegris, Inc.</t>
  </si>
  <si>
    <t>ENTG</t>
  </si>
  <si>
    <t>Dorman Products</t>
  </si>
  <si>
    <t>DORM</t>
  </si>
  <si>
    <t>Dentsply Sirona</t>
  </si>
  <si>
    <t>XRAY</t>
  </si>
  <si>
    <t>Darden Restaurants</t>
  </si>
  <si>
    <t>DRI</t>
  </si>
  <si>
    <t>Celanese Corp.</t>
  </si>
  <si>
    <t>CE</t>
  </si>
  <si>
    <t>Cambrex Corp.</t>
  </si>
  <si>
    <t>CBM</t>
  </si>
  <si>
    <t>Cal-Maine Foods</t>
  </si>
  <si>
    <t>CALM</t>
  </si>
  <si>
    <t>BWX Technologies</t>
  </si>
  <si>
    <t>BWXT</t>
  </si>
  <si>
    <t>AstraZeneca PLC (ADS)</t>
  </si>
  <si>
    <t>AZN</t>
  </si>
  <si>
    <t>Ashland Global Hldgs.</t>
  </si>
  <si>
    <t>ASH</t>
  </si>
  <si>
    <t>Aptiv PLC</t>
  </si>
  <si>
    <t>APTV</t>
  </si>
  <si>
    <t>AECOM</t>
  </si>
  <si>
    <t>ACM</t>
  </si>
  <si>
    <t>Willis Towers Wat. plc</t>
  </si>
  <si>
    <t>WLTW</t>
  </si>
  <si>
    <t>Tyson Foods 'A'</t>
  </si>
  <si>
    <t>TSN</t>
  </si>
  <si>
    <t>Tennant Co.</t>
  </si>
  <si>
    <t>TNC</t>
  </si>
  <si>
    <t>Stepan Company</t>
  </si>
  <si>
    <t>SCL</t>
  </si>
  <si>
    <t>Philips Electronics NV</t>
  </si>
  <si>
    <t>PHG</t>
  </si>
  <si>
    <t>Monolithic Power Sys.</t>
  </si>
  <si>
    <t>MPWR</t>
  </si>
  <si>
    <t>LogMeIn Inc.</t>
  </si>
  <si>
    <t>LOGM</t>
  </si>
  <si>
    <t>Lithia Motors</t>
  </si>
  <si>
    <t>LAD</t>
  </si>
  <si>
    <t>Laureate Education</t>
  </si>
  <si>
    <t>LAUR</t>
  </si>
  <si>
    <t>Kaman Corp.</t>
  </si>
  <si>
    <t>KAMN</t>
  </si>
  <si>
    <t>Hitachi, Ltd. ADR</t>
  </si>
  <si>
    <t>HTHIY</t>
  </si>
  <si>
    <t>Flowserve Corp.</t>
  </si>
  <si>
    <t>FLS</t>
  </si>
  <si>
    <t>FleetCor Technologies</t>
  </si>
  <si>
    <t>FLT</t>
  </si>
  <si>
    <t>Credit Acceptance</t>
  </si>
  <si>
    <t>CACC</t>
  </si>
  <si>
    <t>Columbia Sportswear</t>
  </si>
  <si>
    <t>COLM</t>
  </si>
  <si>
    <t>Alibaba Group Hldg Ltd.</t>
  </si>
  <si>
    <t>BABA</t>
  </si>
  <si>
    <t>Weis Markets</t>
  </si>
  <si>
    <t>WMK</t>
  </si>
  <si>
    <t>Washington R.E.I.T.</t>
  </si>
  <si>
    <t>WRE</t>
  </si>
  <si>
    <t>UGI Corp.</t>
  </si>
  <si>
    <t>Timken Co.</t>
  </si>
  <si>
    <t>TKR</t>
  </si>
  <si>
    <t>Symantec Corp.</t>
  </si>
  <si>
    <t>SYMC</t>
  </si>
  <si>
    <t>PPL Corp.</t>
  </si>
  <si>
    <t>Open Text Corp.</t>
  </si>
  <si>
    <t>OTEX</t>
  </si>
  <si>
    <t>Linde plc</t>
  </si>
  <si>
    <t>LIN</t>
  </si>
  <si>
    <t>Levi Strauss &amp; Co.</t>
  </si>
  <si>
    <t>LEVI</t>
  </si>
  <si>
    <t>Insperity Inc.</t>
  </si>
  <si>
    <t>NSP</t>
  </si>
  <si>
    <t>Huntington Ingalls</t>
  </si>
  <si>
    <t>HII</t>
  </si>
  <si>
    <t>Genpact Limited</t>
  </si>
  <si>
    <t>G</t>
  </si>
  <si>
    <t>FLIR Systems</t>
  </si>
  <si>
    <t>FLIR</t>
  </si>
  <si>
    <t>Can. Pacific Railway</t>
  </si>
  <si>
    <t>CP</t>
  </si>
  <si>
    <t>Cabot Microelectr's</t>
  </si>
  <si>
    <t>CCMP</t>
  </si>
  <si>
    <t>Boston Scientific</t>
  </si>
  <si>
    <t>BSX</t>
  </si>
  <si>
    <t>Bank of Hawaii</t>
  </si>
  <si>
    <t>BOH</t>
  </si>
  <si>
    <t>Arista Networks</t>
  </si>
  <si>
    <t>ANET</t>
  </si>
  <si>
    <t>Argo Group Int'l</t>
  </si>
  <si>
    <t>ARGO</t>
  </si>
  <si>
    <t>Voya Financial</t>
  </si>
  <si>
    <t>VOYA</t>
  </si>
  <si>
    <t>Universal Health `B'</t>
  </si>
  <si>
    <t>UHS</t>
  </si>
  <si>
    <t>Universal Corp.</t>
  </si>
  <si>
    <t>UVV</t>
  </si>
  <si>
    <t>TripAdvisor, Inc.</t>
  </si>
  <si>
    <t>TRIP</t>
  </si>
  <si>
    <t>Thomson Reuters</t>
  </si>
  <si>
    <t>TRI.TO</t>
  </si>
  <si>
    <t>Strategic Education</t>
  </si>
  <si>
    <t>STRA</t>
  </si>
  <si>
    <t>Progressive Corp.</t>
  </si>
  <si>
    <t>PGR</t>
  </si>
  <si>
    <t>Post Holdings</t>
  </si>
  <si>
    <t>POST</t>
  </si>
  <si>
    <t>Gildan Activewear</t>
  </si>
  <si>
    <t>GIL</t>
  </si>
  <si>
    <t>Fortive Corp.</t>
  </si>
  <si>
    <t>FTV</t>
  </si>
  <si>
    <t>Expedia Group</t>
  </si>
  <si>
    <t>EXPE</t>
  </si>
  <si>
    <t>Ball Corp.</t>
  </si>
  <si>
    <t>BLL</t>
  </si>
  <si>
    <t>TriNet Group</t>
  </si>
  <si>
    <t>TNET</t>
  </si>
  <si>
    <t>TELUS Corporation</t>
  </si>
  <si>
    <t>T.TO</t>
  </si>
  <si>
    <t>Park National</t>
  </si>
  <si>
    <t>PRK</t>
  </si>
  <si>
    <t>Monarch Casino</t>
  </si>
  <si>
    <t>MCRI</t>
  </si>
  <si>
    <t>MAXIMUS Inc.</t>
  </si>
  <si>
    <t>MMS</t>
  </si>
  <si>
    <t>KBR, Inc.</t>
  </si>
  <si>
    <t>KBR</t>
  </si>
  <si>
    <t>Hyatt Hotels</t>
  </si>
  <si>
    <t>H</t>
  </si>
  <si>
    <t>HealthEquity, Inc.</t>
  </si>
  <si>
    <t>HQY</t>
  </si>
  <si>
    <t>Graco Inc.</t>
  </si>
  <si>
    <t>GGG</t>
  </si>
  <si>
    <t>Fortinet Inc.</t>
  </si>
  <si>
    <t>FTNT</t>
  </si>
  <si>
    <t>Floor &amp; Decor Hldgs.</t>
  </si>
  <si>
    <t>FND</t>
  </si>
  <si>
    <t>First Republic Bank</t>
  </si>
  <si>
    <t>FRC</t>
  </si>
  <si>
    <t>CSX Corp.</t>
  </si>
  <si>
    <t>CSX</t>
  </si>
  <si>
    <t>Copa Holdings, S.A.</t>
  </si>
  <si>
    <t>CPA</t>
  </si>
  <si>
    <t>Conagra Brands</t>
  </si>
  <si>
    <t>CAG</t>
  </si>
  <si>
    <t>Weingarten Realty</t>
  </si>
  <si>
    <t>WRI</t>
  </si>
  <si>
    <t>Quaker Chemical</t>
  </si>
  <si>
    <t>KWR</t>
  </si>
  <si>
    <t>Piper Jaffray Cos.</t>
  </si>
  <si>
    <t>PJC</t>
  </si>
  <si>
    <t>Northern Trust Corp.</t>
  </si>
  <si>
    <t>NTRS</t>
  </si>
  <si>
    <t>National Presto Ind.</t>
  </si>
  <si>
    <t>NPK</t>
  </si>
  <si>
    <t>Nat'l Bank of Canada</t>
  </si>
  <si>
    <t>NA.TO</t>
  </si>
  <si>
    <t>Mercury General</t>
  </si>
  <si>
    <t>MCY</t>
  </si>
  <si>
    <t>Maple Leaf Foods</t>
  </si>
  <si>
    <t>MFI.TO</t>
  </si>
  <si>
    <t>Madden (Steven) Ltd.</t>
  </si>
  <si>
    <t>SHOO</t>
  </si>
  <si>
    <t>Kimball Int'l</t>
  </si>
  <si>
    <t>KBAL</t>
  </si>
  <si>
    <t>Gentex Corp.</t>
  </si>
  <si>
    <t>GNTX</t>
  </si>
  <si>
    <t>ConocoPhillips</t>
  </si>
  <si>
    <t>COP</t>
  </si>
  <si>
    <t>Coherent, Inc.</t>
  </si>
  <si>
    <t>COHR</t>
  </si>
  <si>
    <t>ABIOMED Inc.</t>
  </si>
  <si>
    <t>ABMD</t>
  </si>
  <si>
    <t>Yum China Holdings</t>
  </si>
  <si>
    <t>YUMC</t>
  </si>
  <si>
    <t>Smith (A.O.)</t>
  </si>
  <si>
    <t>AOS</t>
  </si>
  <si>
    <t>Santander Consumer USA</t>
  </si>
  <si>
    <t>SC</t>
  </si>
  <si>
    <t>Premier, Inc.</t>
  </si>
  <si>
    <t>PINC</t>
  </si>
  <si>
    <t>Penske Auto</t>
  </si>
  <si>
    <t>PAG</t>
  </si>
  <si>
    <t>Packaging Corp.</t>
  </si>
  <si>
    <t>PKG</t>
  </si>
  <si>
    <t>Neenah, Inc.</t>
  </si>
  <si>
    <t>NP</t>
  </si>
  <si>
    <t>Juniper Networks</t>
  </si>
  <si>
    <t>JNPR</t>
  </si>
  <si>
    <t>HollyFrontier Corp.</t>
  </si>
  <si>
    <t>HFC</t>
  </si>
  <si>
    <t>Gartner Inc.</t>
  </si>
  <si>
    <t>IT</t>
  </si>
  <si>
    <t>Fidelity Nat'l Fin'l</t>
  </si>
  <si>
    <t>FNF</t>
  </si>
  <si>
    <t>Federated Investors</t>
  </si>
  <si>
    <t>FII</t>
  </si>
  <si>
    <t>EnerSys</t>
  </si>
  <si>
    <t>ENS</t>
  </si>
  <si>
    <t>Enbridge Inc.</t>
  </si>
  <si>
    <t>ENB.TO</t>
  </si>
  <si>
    <t>Crane Co.</t>
  </si>
  <si>
    <t>CR</t>
  </si>
  <si>
    <t>Bank of Montreal</t>
  </si>
  <si>
    <t>BMO.TO</t>
  </si>
  <si>
    <t>BancorpSouth Bank</t>
  </si>
  <si>
    <t>BXS</t>
  </si>
  <si>
    <t>Ali. Couche-Tard</t>
  </si>
  <si>
    <t>ATDB.TO</t>
  </si>
  <si>
    <t>Adtalem Global Educ.</t>
  </si>
  <si>
    <t>ATGE</t>
  </si>
  <si>
    <t>Tech Data</t>
  </si>
  <si>
    <t>TECD</t>
  </si>
  <si>
    <t>TC Energy Corp.</t>
  </si>
  <si>
    <t>TRP</t>
  </si>
  <si>
    <t>SunTrust Banks</t>
  </si>
  <si>
    <t>STI</t>
  </si>
  <si>
    <t>Stantec Inc.</t>
  </si>
  <si>
    <t>STN.TO</t>
  </si>
  <si>
    <t>Sanmina Corp.</t>
  </si>
  <si>
    <t>SANM</t>
  </si>
  <si>
    <t>Reliance Steel</t>
  </si>
  <si>
    <t>RS</t>
  </si>
  <si>
    <t>Pembina Pipeline</t>
  </si>
  <si>
    <t>PPL.TO</t>
  </si>
  <si>
    <t>Interactive Brokers</t>
  </si>
  <si>
    <t>IBKR</t>
  </si>
  <si>
    <t>Insight Enterprises</t>
  </si>
  <si>
    <t>NSIT</t>
  </si>
  <si>
    <t>Gorman-Rupp Co.</t>
  </si>
  <si>
    <t>GRC</t>
  </si>
  <si>
    <t>Forward Air</t>
  </si>
  <si>
    <t>FWRD</t>
  </si>
  <si>
    <t>CBRE Group</t>
  </si>
  <si>
    <t>CBRE</t>
  </si>
  <si>
    <t>AutoNation, Inc.</t>
  </si>
  <si>
    <t>AN</t>
  </si>
  <si>
    <t>Amer. Woodmark</t>
  </si>
  <si>
    <t>AMWD</t>
  </si>
  <si>
    <t>SL Green Realty</t>
  </si>
  <si>
    <t>SLG</t>
  </si>
  <si>
    <t>Science Applications</t>
  </si>
  <si>
    <t>SAIC</t>
  </si>
  <si>
    <t>Regal Beloit</t>
  </si>
  <si>
    <t>RBC</t>
  </si>
  <si>
    <t>Philip Morris Int'l</t>
  </si>
  <si>
    <t>PM</t>
  </si>
  <si>
    <t>Oshkosh Corp.</t>
  </si>
  <si>
    <t>OSK</t>
  </si>
  <si>
    <t>Middleby Corp. (The)</t>
  </si>
  <si>
    <t>MIDD</t>
  </si>
  <si>
    <t>MGP Ingredients</t>
  </si>
  <si>
    <t>MGPI</t>
  </si>
  <si>
    <t>Methode Electronics</t>
  </si>
  <si>
    <t>MEI</t>
  </si>
  <si>
    <t>Loews Corp.</t>
  </si>
  <si>
    <t>L</t>
  </si>
  <si>
    <t>Lincoln Nat'l Corp.</t>
  </si>
  <si>
    <t>LNC</t>
  </si>
  <si>
    <t>KKR &amp; Co.</t>
  </si>
  <si>
    <t>KKR</t>
  </si>
  <si>
    <t>Houlihan Lokey</t>
  </si>
  <si>
    <t>HLI</t>
  </si>
  <si>
    <t>Carpenter Technology</t>
  </si>
  <si>
    <t>CRS</t>
  </si>
  <si>
    <t>Apogee Enterprises</t>
  </si>
  <si>
    <t>APOG</t>
  </si>
  <si>
    <t>Wabtec Corp.</t>
  </si>
  <si>
    <t>WAB</t>
  </si>
  <si>
    <t>Village Super Market</t>
  </si>
  <si>
    <t>VLGEA</t>
  </si>
  <si>
    <t>Synaptics</t>
  </si>
  <si>
    <t>SYNA</t>
  </si>
  <si>
    <t>Sensata Techn. plc</t>
  </si>
  <si>
    <t>ST</t>
  </si>
  <si>
    <t>ON Semiconductor</t>
  </si>
  <si>
    <t>ON</t>
  </si>
  <si>
    <t>Omnicom Group</t>
  </si>
  <si>
    <t>OMC</t>
  </si>
  <si>
    <t>NETGEAR</t>
  </si>
  <si>
    <t>NTGR</t>
  </si>
  <si>
    <t>Myriad Genetics</t>
  </si>
  <si>
    <t>MYGN</t>
  </si>
  <si>
    <t>HSBC Holdings PLC</t>
  </si>
  <si>
    <t>HSBC</t>
  </si>
  <si>
    <t>Citizens Fin'l Group</t>
  </si>
  <si>
    <t>CFG</t>
  </si>
  <si>
    <t>Citigroup Inc.</t>
  </si>
  <si>
    <t>AllianceBernstein Hldg.</t>
  </si>
  <si>
    <t>AB</t>
  </si>
  <si>
    <t>ABM Industries Inc.</t>
  </si>
  <si>
    <t>ABM</t>
  </si>
  <si>
    <t>Texas Roadhouse</t>
  </si>
  <si>
    <t>TXRH</t>
  </si>
  <si>
    <t>Stifel Financial Corp.</t>
  </si>
  <si>
    <t>SF</t>
  </si>
  <si>
    <t>State Street Corp.</t>
  </si>
  <si>
    <t>STT</t>
  </si>
  <si>
    <t>Signature Bank</t>
  </si>
  <si>
    <t>SBNY</t>
  </si>
  <si>
    <t>Prudential Fin'l</t>
  </si>
  <si>
    <t>PRU</t>
  </si>
  <si>
    <t>Ollie's Bargain Outlet</t>
  </si>
  <si>
    <t>OLLI</t>
  </si>
  <si>
    <t>Molson Coors Brewing</t>
  </si>
  <si>
    <t>TAP</t>
  </si>
  <si>
    <t>Minerals Techn.</t>
  </si>
  <si>
    <t>MTX</t>
  </si>
  <si>
    <t>Dillard's, Inc.</t>
  </si>
  <si>
    <t>DDS</t>
  </si>
  <si>
    <t>DaVita Inc.</t>
  </si>
  <si>
    <t>DVA</t>
  </si>
  <si>
    <t>CNA Fin'l</t>
  </si>
  <si>
    <t>CNA</t>
  </si>
  <si>
    <t>Albemarle Corp.</t>
  </si>
  <si>
    <t>ALB</t>
  </si>
  <si>
    <t>Quanta Services</t>
  </si>
  <si>
    <t>PWR</t>
  </si>
  <si>
    <t>Melco Resorts &amp; Entert.</t>
  </si>
  <si>
    <t>MLCO</t>
  </si>
  <si>
    <t>Korn Ferry</t>
  </si>
  <si>
    <t>KFY</t>
  </si>
  <si>
    <t>Jones Lang LaSalle</t>
  </si>
  <si>
    <t>JLL</t>
  </si>
  <si>
    <t>Grubhub Inc.</t>
  </si>
  <si>
    <t>GRUB</t>
  </si>
  <si>
    <t>Gen'l Motors</t>
  </si>
  <si>
    <t>GM</t>
  </si>
  <si>
    <t>Gates Industrial plc</t>
  </si>
  <si>
    <t>GTES</t>
  </si>
  <si>
    <t>Fresenius Medical ADR</t>
  </si>
  <si>
    <t>FMS</t>
  </si>
  <si>
    <t>Dropbox, Inc.</t>
  </si>
  <si>
    <t>DBX</t>
  </si>
  <si>
    <t>Diamondback Energy</t>
  </si>
  <si>
    <t>FANG</t>
  </si>
  <si>
    <t>Carter's Inc.</t>
  </si>
  <si>
    <t>CRI</t>
  </si>
  <si>
    <t>Canada Goose Hldgs.</t>
  </si>
  <si>
    <t>GOOS.TO</t>
  </si>
  <si>
    <t>Applied Ind'l Techn.</t>
  </si>
  <si>
    <t>AIT</t>
  </si>
  <si>
    <t>Align Techn.</t>
  </si>
  <si>
    <t>ALGN</t>
  </si>
  <si>
    <t>Wolverine World Wide</t>
  </si>
  <si>
    <t>WWW</t>
  </si>
  <si>
    <t>Werner Enterprises</t>
  </si>
  <si>
    <t>WERN</t>
  </si>
  <si>
    <t>Vodafone Group ADR</t>
  </si>
  <si>
    <t>VOD</t>
  </si>
  <si>
    <t>Skechers U.S.A.</t>
  </si>
  <si>
    <t>SKX</t>
  </si>
  <si>
    <t>Phillips 66 Partners</t>
  </si>
  <si>
    <t>PSXP</t>
  </si>
  <si>
    <t>Honda Motor ADR</t>
  </si>
  <si>
    <t>HMC</t>
  </si>
  <si>
    <t>Hancock Whitney Corp.</t>
  </si>
  <si>
    <t>HWC</t>
  </si>
  <si>
    <t>Devon Energy</t>
  </si>
  <si>
    <t>DVN</t>
  </si>
  <si>
    <t>Ctrip.com Int'l ADR</t>
  </si>
  <si>
    <t>CTRP</t>
  </si>
  <si>
    <t>CBS Corp. 'B'</t>
  </si>
  <si>
    <t>CBS</t>
  </si>
  <si>
    <t>Cabot Corp.</t>
  </si>
  <si>
    <t>CBT</t>
  </si>
  <si>
    <t>AVX Corp.</t>
  </si>
  <si>
    <t>AVX</t>
  </si>
  <si>
    <t>Unum Group</t>
  </si>
  <si>
    <t>UNM</t>
  </si>
  <si>
    <t>Synchrony Financial</t>
  </si>
  <si>
    <t>SYF</t>
  </si>
  <si>
    <t>Stericycle Inc.</t>
  </si>
  <si>
    <t>SRCL</t>
  </si>
  <si>
    <t>Manulife Fin'l</t>
  </si>
  <si>
    <t>MFC</t>
  </si>
  <si>
    <t>Legg Mason</t>
  </si>
  <si>
    <t>LM</t>
  </si>
  <si>
    <t>LCI Industries</t>
  </si>
  <si>
    <t>LCII</t>
  </si>
  <si>
    <t>Knight-Swift Trans.</t>
  </si>
  <si>
    <t>KNX</t>
  </si>
  <si>
    <t>Fiat Chrysler</t>
  </si>
  <si>
    <t>FCAU</t>
  </si>
  <si>
    <t>Centene Corp.</t>
  </si>
  <si>
    <t>CNC</t>
  </si>
  <si>
    <t>Bunge Ltd.</t>
  </si>
  <si>
    <t>BG</t>
  </si>
  <si>
    <t>NXP Semiconductors NV</t>
  </si>
  <si>
    <t>NXPI</t>
  </si>
  <si>
    <t>Nu Skin Enterprises</t>
  </si>
  <si>
    <t>NUS</t>
  </si>
  <si>
    <t>National Beverage</t>
  </si>
  <si>
    <t>FIZZ</t>
  </si>
  <si>
    <t>Magellan Midstream</t>
  </si>
  <si>
    <t>MMP</t>
  </si>
  <si>
    <t>LKQ Corp.</t>
  </si>
  <si>
    <t>LKQ</t>
  </si>
  <si>
    <t>Linamar Corp.</t>
  </si>
  <si>
    <t>LNR.TO</t>
  </si>
  <si>
    <t>Janus Henderson plc</t>
  </si>
  <si>
    <t>JHG</t>
  </si>
  <si>
    <t>Ingredion Inc.</t>
  </si>
  <si>
    <t>INGR</t>
  </si>
  <si>
    <t>Hyster-Yale Materials</t>
  </si>
  <si>
    <t>HY</t>
  </si>
  <si>
    <t>Enterprise Products</t>
  </si>
  <si>
    <t>EPD</t>
  </si>
  <si>
    <t>Daimler AG</t>
  </si>
  <si>
    <t>DDAIF</t>
  </si>
  <si>
    <t>BP PLC ADR</t>
  </si>
  <si>
    <t>BP</t>
  </si>
  <si>
    <t>Ally Financial</t>
  </si>
  <si>
    <t>ALLY</t>
  </si>
  <si>
    <t>Worthington Inds.</t>
  </si>
  <si>
    <t>WOR</t>
  </si>
  <si>
    <t>Royal Caribbean</t>
  </si>
  <si>
    <t>RCL</t>
  </si>
  <si>
    <t>JetBlue Airways</t>
  </si>
  <si>
    <t>JBLU</t>
  </si>
  <si>
    <t>Hewlett Packard Ent.</t>
  </si>
  <si>
    <t>HPE</t>
  </si>
  <si>
    <t>Culp Inc.</t>
  </si>
  <si>
    <t>CULP</t>
  </si>
  <si>
    <t>Astec Inds.</t>
  </si>
  <si>
    <t>ASTE</t>
  </si>
  <si>
    <t>Amer. Eagle Outfitters</t>
  </si>
  <si>
    <t>AEO</t>
  </si>
  <si>
    <t>Steel Dynamics</t>
  </si>
  <si>
    <t>STLD</t>
  </si>
  <si>
    <t>Kennametal Inc.</t>
  </si>
  <si>
    <t>KMT</t>
  </si>
  <si>
    <t>Flex Ltd.</t>
  </si>
  <si>
    <t>FLEX</t>
  </si>
  <si>
    <t>Finning Int'l</t>
  </si>
  <si>
    <t>FTT.TO</t>
  </si>
  <si>
    <t>Rush Enterprises 'A'</t>
  </si>
  <si>
    <t>RUSHA</t>
  </si>
  <si>
    <t>PetMed Express</t>
  </si>
  <si>
    <t>PETS</t>
  </si>
  <si>
    <t>EOG Resources</t>
  </si>
  <si>
    <t>EOG</t>
  </si>
  <si>
    <t>WestRock Co.</t>
  </si>
  <si>
    <t>WRK</t>
  </si>
  <si>
    <t>Spirit Airlines</t>
  </si>
  <si>
    <t>SAVE</t>
  </si>
  <si>
    <t>Occidental Petroleum</t>
  </si>
  <si>
    <t>OXY</t>
  </si>
  <si>
    <t>Kraft Heinz Co.</t>
  </si>
  <si>
    <t>KHC</t>
  </si>
  <si>
    <t>Dycom Inds.</t>
  </si>
  <si>
    <t>DY</t>
  </si>
  <si>
    <t>Deluxe Corp.</t>
  </si>
  <si>
    <t>DLX</t>
  </si>
  <si>
    <t>Cooper Tire &amp; Rubber</t>
  </si>
  <si>
    <t>CTB</t>
  </si>
  <si>
    <t>Children's Place</t>
  </si>
  <si>
    <t>PLCE</t>
  </si>
  <si>
    <t>Carnival Corp.</t>
  </si>
  <si>
    <t>CCL</t>
  </si>
  <si>
    <t>Altria Group</t>
  </si>
  <si>
    <t>MO</t>
  </si>
  <si>
    <t>Alliance Data Sys.</t>
  </si>
  <si>
    <t>ADS</t>
  </si>
  <si>
    <t>Southern Copper</t>
  </si>
  <si>
    <t>SCCO</t>
  </si>
  <si>
    <t>G-III Apparel Group</t>
  </si>
  <si>
    <t>GIII</t>
  </si>
  <si>
    <t>EQM Midstream Part.</t>
  </si>
  <si>
    <t>EQM</t>
  </si>
  <si>
    <t>E*Trade Fin'l</t>
  </si>
  <si>
    <t>ETFC</t>
  </si>
  <si>
    <t>Teck Resources 'B'</t>
  </si>
  <si>
    <t>TECKB.TO</t>
  </si>
  <si>
    <t>Morgan Stanley</t>
  </si>
  <si>
    <t>Int'l Paper</t>
  </si>
  <si>
    <t>IP</t>
  </si>
  <si>
    <t>Domtar Corp.</t>
  </si>
  <si>
    <t>UFS</t>
  </si>
  <si>
    <t>Dave &amp; Buster's Ent.</t>
  </si>
  <si>
    <t>PLAY</t>
  </si>
  <si>
    <t>Capri Holdings Ltd.</t>
  </si>
  <si>
    <t>CPRI</t>
  </si>
  <si>
    <t>Brunswick Corp.</t>
  </si>
  <si>
    <t>BC</t>
  </si>
  <si>
    <t>Allegiant Travel</t>
  </si>
  <si>
    <t>ALGT</t>
  </si>
  <si>
    <t>Pioneer Natural Res.</t>
  </si>
  <si>
    <t>PXD</t>
  </si>
  <si>
    <t>HNI Corp.</t>
  </si>
  <si>
    <t>HNI</t>
  </si>
  <si>
    <t>Helmerich &amp; Payne</t>
  </si>
  <si>
    <t>HP</t>
  </si>
  <si>
    <t>Designer Brands</t>
  </si>
  <si>
    <t>DBI</t>
  </si>
  <si>
    <t>Harley-Davidson</t>
  </si>
  <si>
    <t>HOG</t>
  </si>
  <si>
    <t>Affiliated Managers</t>
  </si>
  <si>
    <t>AMG</t>
  </si>
  <si>
    <t>Russel Metals</t>
  </si>
  <si>
    <t>RUS.TO</t>
  </si>
  <si>
    <t>Trinseo S.A.</t>
  </si>
  <si>
    <t>TSE</t>
  </si>
  <si>
    <t>Big Lots Inc.</t>
  </si>
  <si>
    <t>BIG</t>
  </si>
  <si>
    <t>Discovery, Inc.</t>
  </si>
  <si>
    <t>DISCA</t>
  </si>
  <si>
    <t>Cimarex Energy</t>
  </si>
  <si>
    <t>XEC</t>
  </si>
  <si>
    <t>Oil States Int'l</t>
  </si>
  <si>
    <t>OIS</t>
  </si>
  <si>
    <t>Brit. Am. Tobacco ADR</t>
  </si>
  <si>
    <t>BTI</t>
  </si>
  <si>
    <t>Movado Group</t>
  </si>
  <si>
    <t>MOV</t>
  </si>
  <si>
    <t>Halliburton Co.</t>
  </si>
  <si>
    <t>HAL</t>
  </si>
  <si>
    <t>Meredith Corp.</t>
  </si>
  <si>
    <t>MDP</t>
  </si>
  <si>
    <t>Marathon Oil Corp.</t>
  </si>
  <si>
    <t>MRO</t>
  </si>
  <si>
    <t>MEDNAX, Inc.</t>
  </si>
  <si>
    <t>MD</t>
  </si>
  <si>
    <t>DXC Technology</t>
  </si>
  <si>
    <t>DXC</t>
  </si>
  <si>
    <t>Qurate Retail</t>
  </si>
  <si>
    <t>QRTEA</t>
  </si>
  <si>
    <t>Endo Int'l plc</t>
  </si>
  <si>
    <t>ENDP</t>
  </si>
  <si>
    <t>Diana Shipping</t>
  </si>
  <si>
    <t>DSX</t>
  </si>
  <si>
    <t>Clear Channel Outdoor</t>
  </si>
  <si>
    <t>CCO</t>
  </si>
  <si>
    <t>AK Steel Holding</t>
  </si>
  <si>
    <t>AKS</t>
  </si>
  <si>
    <t>Bombardier Inc. 'B'</t>
  </si>
  <si>
    <t>BBDB.TO</t>
  </si>
  <si>
    <t>Left in due to paucity of C rated stocks</t>
  </si>
  <si>
    <t>Clean Energy Fuels</t>
  </si>
  <si>
    <t>CLNE</t>
  </si>
  <si>
    <t>Denbury Resources</t>
  </si>
  <si>
    <t>DNR</t>
  </si>
  <si>
    <t>StoneMor Partners L.P.</t>
  </si>
  <si>
    <t>STON</t>
  </si>
  <si>
    <t>Avon Products</t>
  </si>
  <si>
    <t>AVP</t>
  </si>
  <si>
    <t>C+</t>
  </si>
  <si>
    <t>Ribbon Communications</t>
  </si>
  <si>
    <t>RBBN</t>
  </si>
  <si>
    <t>Diebold Nixdorf</t>
  </si>
  <si>
    <t>DBD</t>
  </si>
  <si>
    <t>Frontline Ltd.</t>
  </si>
  <si>
    <t>FRO</t>
  </si>
  <si>
    <t>Cincinnati Bell</t>
  </si>
  <si>
    <t>CBB</t>
  </si>
  <si>
    <t>Beazer Homes USA</t>
  </si>
  <si>
    <t>BZH</t>
  </si>
  <si>
    <t>Gogo Inc.</t>
  </si>
  <si>
    <t>GOGO</t>
  </si>
  <si>
    <t>Genworth Fin'l</t>
  </si>
  <si>
    <t>GNW</t>
  </si>
  <si>
    <t>Rite Aid Corp.</t>
  </si>
  <si>
    <t>RAD</t>
  </si>
  <si>
    <t>Teekay Corp.</t>
  </si>
  <si>
    <t>TK</t>
  </si>
  <si>
    <t>GoPro, Inc.</t>
  </si>
  <si>
    <t>GPRO</t>
  </si>
  <si>
    <t>TransAlta Corp.</t>
  </si>
  <si>
    <t>TA.TO</t>
  </si>
  <si>
    <t>Bausch Health</t>
  </si>
  <si>
    <t>BHC</t>
  </si>
  <si>
    <t>Vale S.A. ADR</t>
  </si>
  <si>
    <t>VALE</t>
  </si>
  <si>
    <t>Petroleo Brasileiro ADR</t>
  </si>
  <si>
    <t>PBR</t>
  </si>
  <si>
    <t>Community Health</t>
  </si>
  <si>
    <t>CYH</t>
  </si>
  <si>
    <t>Unisys Corp.</t>
  </si>
  <si>
    <t>UIS</t>
  </si>
  <si>
    <t>Glu Mobile</t>
  </si>
  <si>
    <t>GLUU</t>
  </si>
  <si>
    <t>Commercial Vehicle</t>
  </si>
  <si>
    <t>CVGI</t>
  </si>
  <si>
    <t>Nektar Therapeutics</t>
  </si>
  <si>
    <t>NKTR</t>
  </si>
  <si>
    <t>Brookdale Senior Living</t>
  </si>
  <si>
    <t>BKD</t>
  </si>
  <si>
    <t>PDL BioPharma</t>
  </si>
  <si>
    <t>PDLI</t>
  </si>
  <si>
    <t>Pitney Bowes</t>
  </si>
  <si>
    <t>PBI</t>
  </si>
  <si>
    <t>Container Store Group</t>
  </si>
  <si>
    <t>TCS</t>
  </si>
  <si>
    <t>Titan Int'l</t>
  </si>
  <si>
    <t>TWI</t>
  </si>
  <si>
    <t>Cornerstone Building</t>
  </si>
  <si>
    <t>CNR</t>
  </si>
  <si>
    <t>Transocean Ltd.</t>
  </si>
  <si>
    <t>RIG</t>
  </si>
  <si>
    <t>Opko Health</t>
  </si>
  <si>
    <t>OPK</t>
  </si>
  <si>
    <t>Office Depot</t>
  </si>
  <si>
    <t>ODP</t>
  </si>
  <si>
    <t>Rayonier Advanced Mat.</t>
  </si>
  <si>
    <t>RYAM</t>
  </si>
  <si>
    <t>Tailored Brands</t>
  </si>
  <si>
    <t>TLRD</t>
  </si>
  <si>
    <t>California Resources</t>
  </si>
  <si>
    <t>CRC</t>
  </si>
  <si>
    <t>Consol. Communic.</t>
  </si>
  <si>
    <t>CNSL</t>
  </si>
  <si>
    <t>Noble Corp. plc</t>
  </si>
  <si>
    <t>NE</t>
  </si>
  <si>
    <t>Chesapeake Energy</t>
  </si>
  <si>
    <t>CHK</t>
  </si>
  <si>
    <t>Intelsat S.A.</t>
  </si>
  <si>
    <t>I</t>
  </si>
  <si>
    <t>Zynga Inc.</t>
  </si>
  <si>
    <t>ZNGA</t>
  </si>
  <si>
    <t>Yamana Gold</t>
  </si>
  <si>
    <t>AUY</t>
  </si>
  <si>
    <t>Ormat Technologies</t>
  </si>
  <si>
    <t>ORA</t>
  </si>
  <si>
    <t>Liberty Latin Amer.</t>
  </si>
  <si>
    <t>LILA</t>
  </si>
  <si>
    <t>Cott Corp.</t>
  </si>
  <si>
    <t>COT</t>
  </si>
  <si>
    <t>3D Systems</t>
  </si>
  <si>
    <t>DDD</t>
  </si>
  <si>
    <t>Immersion Corp.</t>
  </si>
  <si>
    <t>IMMR</t>
  </si>
  <si>
    <t>Switch, Inc.</t>
  </si>
  <si>
    <t>SWCH</t>
  </si>
  <si>
    <t>TiVo Corp.</t>
  </si>
  <si>
    <t>TIVO</t>
  </si>
  <si>
    <t>Rosetta Stone</t>
  </si>
  <si>
    <t>RST</t>
  </si>
  <si>
    <t>Rent-A-Center</t>
  </si>
  <si>
    <t>RCII</t>
  </si>
  <si>
    <t>Photronics Inc.</t>
  </si>
  <si>
    <t>PLAB</t>
  </si>
  <si>
    <t>Maxar Technologies</t>
  </si>
  <si>
    <t>MAXR</t>
  </si>
  <si>
    <t>Triumph Group</t>
  </si>
  <si>
    <t>TGI</t>
  </si>
  <si>
    <t>Kinross Gold</t>
  </si>
  <si>
    <t>KGC</t>
  </si>
  <si>
    <t>SunPower Corp.</t>
  </si>
  <si>
    <t>SPWR</t>
  </si>
  <si>
    <t>Harmonic, Inc.</t>
  </si>
  <si>
    <t>HLIT</t>
  </si>
  <si>
    <t>Diplomat Pharmacy</t>
  </si>
  <si>
    <t>DPLO</t>
  </si>
  <si>
    <t>Tronox Holding plc</t>
  </si>
  <si>
    <t>TROX</t>
  </si>
  <si>
    <t>Kratos Defense &amp; Sec.</t>
  </si>
  <si>
    <t>KTOS</t>
  </si>
  <si>
    <t>Ciena Corp.</t>
  </si>
  <si>
    <t>CIEN</t>
  </si>
  <si>
    <t>Hertz Global Hldgs.</t>
  </si>
  <si>
    <t>HTZ</t>
  </si>
  <si>
    <t>Groupon, Inc.</t>
  </si>
  <si>
    <t>GRPN</t>
  </si>
  <si>
    <t>GameStop Corp.</t>
  </si>
  <si>
    <t>GME</t>
  </si>
  <si>
    <t>First Commonwealth</t>
  </si>
  <si>
    <t>FCF</t>
  </si>
  <si>
    <t>Pretium Resources</t>
  </si>
  <si>
    <t>PVG</t>
  </si>
  <si>
    <t>Laredo Petroleum</t>
  </si>
  <si>
    <t>LPI</t>
  </si>
  <si>
    <t>Kraton Corp.</t>
  </si>
  <si>
    <t>KRA</t>
  </si>
  <si>
    <t>Daktronics Inc.</t>
  </si>
  <si>
    <t>DAKT</t>
  </si>
  <si>
    <t>Turning Point Brands</t>
  </si>
  <si>
    <t>TPB</t>
  </si>
  <si>
    <t>Sprint Corp.</t>
  </si>
  <si>
    <t>S</t>
  </si>
  <si>
    <t>Infinera Corp.</t>
  </si>
  <si>
    <t>INFN</t>
  </si>
  <si>
    <t>A.H. Belo</t>
  </si>
  <si>
    <t>AHC</t>
  </si>
  <si>
    <t>Ironwood Pharmac.</t>
  </si>
  <si>
    <t>IRWD</t>
  </si>
  <si>
    <t>FireEye Inc.</t>
  </si>
  <si>
    <t>FEYE</t>
  </si>
  <si>
    <t>Fossil Group</t>
  </si>
  <si>
    <t>FOSL</t>
  </si>
  <si>
    <t>Navistar Int'l</t>
  </si>
  <si>
    <t>NAV</t>
  </si>
  <si>
    <t>MGIC Investment</t>
  </si>
  <si>
    <t>MTG</t>
  </si>
  <si>
    <t>Kronos Worldwide</t>
  </si>
  <si>
    <t>KRO</t>
  </si>
  <si>
    <t>Apollo Investment</t>
  </si>
  <si>
    <t>AINV</t>
  </si>
  <si>
    <t>L Brands</t>
  </si>
  <si>
    <t>LB</t>
  </si>
  <si>
    <t>Fitbit Inc.</t>
  </si>
  <si>
    <t>FIT</t>
  </si>
  <si>
    <t>CEMEX ADS</t>
  </si>
  <si>
    <t>CX</t>
  </si>
  <si>
    <t>Scientific Games</t>
  </si>
  <si>
    <t>SGMS</t>
  </si>
  <si>
    <t>Gladstone Capital</t>
  </si>
  <si>
    <t>GLAD</t>
  </si>
  <si>
    <t>Donnelley (R.R) &amp; Sons</t>
  </si>
  <si>
    <t>RRD</t>
  </si>
  <si>
    <t>CVR Partners, LP</t>
  </si>
  <si>
    <t>UAN</t>
  </si>
  <si>
    <t>Entravision Communic.</t>
  </si>
  <si>
    <t>EVC</t>
  </si>
  <si>
    <t>Endurance Int'l Group</t>
  </si>
  <si>
    <t>EIGI</t>
  </si>
  <si>
    <t>Penn. R.E.I.T.</t>
  </si>
  <si>
    <t>PEI</t>
  </si>
  <si>
    <t>Nabors Inds.</t>
  </si>
  <si>
    <t>NBR</t>
  </si>
  <si>
    <t>Freep't-McMoRan Inc.</t>
  </si>
  <si>
    <t>FCX</t>
  </si>
  <si>
    <t>WideOpenWest, Inc.</t>
  </si>
  <si>
    <t>WOW</t>
  </si>
  <si>
    <t>Chico's FAS</t>
  </si>
  <si>
    <t>CHS</t>
  </si>
  <si>
    <t>Teva Pharmac. ADR</t>
  </si>
  <si>
    <t>TEVA</t>
  </si>
  <si>
    <t>Sirius XM Holdings</t>
  </si>
  <si>
    <t>SIRI</t>
  </si>
  <si>
    <t>Manitowoc Co.</t>
  </si>
  <si>
    <t>MTW</t>
  </si>
  <si>
    <t>Centennial Resource Dev.</t>
  </si>
  <si>
    <t>CDEV</t>
  </si>
  <si>
    <t>Valaris plc</t>
  </si>
  <si>
    <t>VAL</t>
  </si>
  <si>
    <t>Cleveland-Cliffs Inc.</t>
  </si>
  <si>
    <t>CLF</t>
  </si>
  <si>
    <t>Tupperware Brands</t>
  </si>
  <si>
    <t>TUP</t>
  </si>
  <si>
    <t>Oasis Petroleum</t>
  </si>
  <si>
    <t>OAS</t>
  </si>
  <si>
    <t>Briggs &amp; Stratton</t>
  </si>
  <si>
    <t>BGG</t>
  </si>
  <si>
    <t>Whiting Petroleum</t>
  </si>
  <si>
    <t>WLL</t>
  </si>
  <si>
    <t>Annual Divident</t>
  </si>
  <si>
    <t>Docket No. 19-057-02</t>
  </si>
  <si>
    <t>Test Year Ending December 31, 2020</t>
  </si>
  <si>
    <t>Estimate of Total Market Return per Duff and Phelps</t>
  </si>
  <si>
    <t xml:space="preserve">Exhibit DEU 2.11 Cost of Debt </t>
  </si>
  <si>
    <t>Estimated October 1, 2019 from information in</t>
  </si>
  <si>
    <t>Average YTD 2018</t>
  </si>
  <si>
    <t>Average YTD 2017</t>
  </si>
  <si>
    <t>Average Earnings Growth W/O VL Calculated Growth</t>
  </si>
  <si>
    <t>Average ROE excluding VL Calculated Growth</t>
  </si>
  <si>
    <t>Projected 3-5 Year EPS Growth</t>
  </si>
  <si>
    <t>Projected 3-5 Year Dividend Growth</t>
  </si>
  <si>
    <t>Estimated COE EPS Growth</t>
  </si>
  <si>
    <t>Estimated COE Dividend Growth</t>
  </si>
  <si>
    <t>75-25 Wtd. Growth</t>
  </si>
  <si>
    <t>Estimated Cost of Equity Wtd. Growth</t>
  </si>
  <si>
    <t>Single State DCF Model Using Value Line Forecast Growth Rates</t>
  </si>
  <si>
    <t>Single State DCF Model Using average of Zacks, First Call and Value Line Forecast Growth Rates</t>
  </si>
  <si>
    <t>Reasonable Range: 8.09% to 9.55%</t>
  </si>
  <si>
    <t>Average Bond Yield Premium</t>
  </si>
  <si>
    <t>Average Market Return adjusted by Bond Yeild plus Risk Premium</t>
  </si>
  <si>
    <t>Projected 3 yr</t>
  </si>
  <si>
    <t xml:space="preserve">Model Using Value Line Forecast Growth Rates </t>
  </si>
  <si>
    <t>Model Using Zacks, First Call, and Value Line Growth Rates</t>
  </si>
  <si>
    <t>Weighted Average Cost of Capital</t>
  </si>
  <si>
    <t xml:space="preserve">Dominion Energy Utah </t>
  </si>
  <si>
    <t>1/</t>
  </si>
  <si>
    <t>Robert B. Hevert's Direct Testimony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</si>
</sst>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409]mmmm\ d\,\ yyyy;@"/>
    <numFmt numFmtId="166" formatCode="_(&quot;$&quot;* #,##0_);_(&quot;$&quot;* \(#,##0\);_(&quot;$&quot;* &quot;-&quot;??_);_(@_)"/>
    <numFmt numFmtId="167" formatCode="General_)"/>
    <numFmt numFmtId="168" formatCode="&quot;[&quot;0&quot;]&quot;"/>
    <numFmt numFmtId="169" formatCode="0.000"/>
    <numFmt numFmtId="170" formatCode="0.0%"/>
    <numFmt numFmtId="171" formatCode="#,##0.0_);[Red]\(#,##0.0\)"/>
    <numFmt numFmtId="172" formatCode="#,##0.0_);\(#,##0.0\)"/>
    <numFmt numFmtId="173" formatCode="_(* #,##0.0_);_(* \(#,##0.0\);_(* &quot;-&quot;??_);_(@_)"/>
    <numFmt numFmtId="174" formatCode="#,##0.0"/>
    <numFmt numFmtId="175" formatCode="&quot;$&quot;#,##0.00"/>
    <numFmt numFmtId="176" formatCode="###,##0.0;\-###,##0.0"/>
    <numFmt numFmtId="177" formatCode="###,##0.00;\-###,##0.00"/>
    <numFmt numFmtId="178" formatCode="###,##0;\ \-###,##0"/>
    <numFmt numFmtId="179" formatCode="#,##0.0;[Red]\(#,##0.0\)"/>
    <numFmt numFmtId="180" formatCode="#,##0.00;[Red]\(#,##0.00\)"/>
    <numFmt numFmtId="181" formatCode="#,##0;[Red]\(#,##0\)"/>
    <numFmt numFmtId="182" formatCode="#,##0.000_);\(#,##0.000\)"/>
    <numFmt numFmtId="183" formatCode="#,##0.00000000000000_);\(#,##0.00000000000000\)"/>
    <numFmt numFmtId="184" formatCode="yyyy\-mm\-dd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1"/>
      <name val="Times New Roman"/>
      <family val="1"/>
    </font>
    <font>
      <u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u/>
      <sz val="10"/>
      <name val="Times New Roman"/>
      <family val="1"/>
    </font>
    <font>
      <sz val="14"/>
      <name val="Times New Roman"/>
      <family val="1"/>
    </font>
    <font>
      <sz val="10"/>
      <color rgb="FF00000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</font>
    <font>
      <b/>
      <sz val="14"/>
      <name val="Arial"/>
    </font>
    <font>
      <b/>
      <i/>
      <sz val="10"/>
      <color indexed="8"/>
      <name val="Arial"/>
    </font>
    <font>
      <u/>
      <sz val="10"/>
      <color rgb="FFFF0000"/>
      <name val="Times New Roman"/>
      <family val="1"/>
    </font>
    <font>
      <sz val="10"/>
      <color rgb="FFFF0000"/>
      <name val="Times New Roman"/>
      <family val="1"/>
    </font>
    <font>
      <i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/>
    <xf numFmtId="0" fontId="5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6" fillId="0" borderId="0"/>
    <xf numFmtId="0" fontId="5" fillId="0" borderId="0"/>
    <xf numFmtId="39" fontId="9" fillId="0" borderId="0"/>
    <xf numFmtId="43" fontId="9" fillId="0" borderId="0" applyFont="0" applyFill="0" applyBorder="0" applyAlignment="0" applyProtection="0"/>
    <xf numFmtId="0" fontId="5" fillId="0" borderId="0"/>
    <xf numFmtId="0" fontId="5" fillId="0" borderId="0"/>
    <xf numFmtId="0" fontId="9" fillId="0" borderId="0"/>
    <xf numFmtId="0" fontId="22" fillId="3" borderId="0" applyNumberFormat="0" applyBorder="0" applyAlignment="0" applyProtection="0"/>
    <xf numFmtId="0" fontId="25" fillId="0" borderId="0"/>
    <xf numFmtId="0" fontId="4" fillId="0" borderId="0"/>
  </cellStyleXfs>
  <cellXfs count="370">
    <xf numFmtId="0" fontId="0" fillId="0" borderId="0" xfId="0"/>
    <xf numFmtId="164" fontId="3" fillId="0" borderId="0" xfId="3" applyFont="1"/>
    <xf numFmtId="164" fontId="4" fillId="0" borderId="0" xfId="3" applyFont="1" applyAlignment="1">
      <alignment horizontal="centerContinuous"/>
    </xf>
    <xf numFmtId="164" fontId="4" fillId="0" borderId="0" xfId="3" applyFont="1" applyAlignment="1">
      <alignment horizontal="center"/>
    </xf>
    <xf numFmtId="164" fontId="4" fillId="0" borderId="0" xfId="3" applyFont="1"/>
    <xf numFmtId="0" fontId="5" fillId="0" borderId="0" xfId="4"/>
    <xf numFmtId="165" fontId="3" fillId="0" borderId="0" xfId="3" applyNumberFormat="1" applyFont="1" applyProtection="1">
      <protection locked="0"/>
    </xf>
    <xf numFmtId="164" fontId="4" fillId="0" borderId="2" xfId="3" applyFont="1" applyBorder="1" applyAlignment="1">
      <alignment horizontal="center"/>
    </xf>
    <xf numFmtId="164" fontId="4" fillId="0" borderId="2" xfId="3" applyFont="1" applyBorder="1" applyAlignment="1">
      <alignment horizontal="center" wrapText="1"/>
    </xf>
    <xf numFmtId="164" fontId="4" fillId="0" borderId="0" xfId="3" quotePrefix="1" applyFont="1" applyAlignment="1">
      <alignment horizontal="center"/>
    </xf>
    <xf numFmtId="164" fontId="3" fillId="0" borderId="2" xfId="3" applyFont="1" applyBorder="1"/>
    <xf numFmtId="5" fontId="4" fillId="0" borderId="0" xfId="3" applyNumberFormat="1" applyFont="1"/>
    <xf numFmtId="14" fontId="4" fillId="0" borderId="0" xfId="3" applyNumberFormat="1" applyFont="1" applyAlignment="1">
      <alignment horizontal="center"/>
    </xf>
    <xf numFmtId="10" fontId="4" fillId="0" borderId="0" xfId="3" applyNumberFormat="1" applyFont="1" applyAlignment="1">
      <alignment horizontal="center"/>
    </xf>
    <xf numFmtId="164" fontId="4" fillId="0" borderId="0" xfId="3" applyFont="1" applyBorder="1"/>
    <xf numFmtId="166" fontId="4" fillId="0" borderId="0" xfId="1" applyNumberFormat="1" applyFont="1"/>
    <xf numFmtId="166" fontId="4" fillId="0" borderId="0" xfId="3" applyNumberFormat="1" applyFont="1" applyAlignment="1">
      <alignment horizontal="center"/>
    </xf>
    <xf numFmtId="166" fontId="4" fillId="0" borderId="0" xfId="1" applyNumberFormat="1" applyFont="1" applyAlignment="1">
      <alignment horizontal="center"/>
    </xf>
    <xf numFmtId="1" fontId="4" fillId="0" borderId="0" xfId="3" applyNumberFormat="1" applyFont="1" applyAlignment="1">
      <alignment horizontal="center"/>
    </xf>
    <xf numFmtId="10" fontId="4" fillId="0" borderId="0" xfId="5" applyNumberFormat="1" applyAlignment="1">
      <alignment horizontal="center"/>
    </xf>
    <xf numFmtId="10" fontId="4" fillId="0" borderId="0" xfId="6" applyNumberFormat="1" applyFont="1" applyAlignment="1">
      <alignment horizontal="center"/>
    </xf>
    <xf numFmtId="5" fontId="4" fillId="0" borderId="0" xfId="3" applyNumberFormat="1" applyFont="1" applyAlignment="1">
      <alignment horizontal="center"/>
    </xf>
    <xf numFmtId="167" fontId="4" fillId="0" borderId="0" xfId="7" applyFont="1"/>
    <xf numFmtId="10" fontId="4" fillId="0" borderId="0" xfId="2" applyNumberFormat="1" applyFont="1" applyAlignment="1">
      <alignment horizontal="center"/>
    </xf>
    <xf numFmtId="10" fontId="5" fillId="0" borderId="0" xfId="2" applyNumberFormat="1" applyFont="1" applyAlignment="1">
      <alignment horizontal="center"/>
    </xf>
    <xf numFmtId="164" fontId="4" fillId="0" borderId="0" xfId="3" applyFont="1" applyAlignment="1">
      <alignment horizontal="center" wrapText="1"/>
    </xf>
    <xf numFmtId="164" fontId="3" fillId="0" borderId="0" xfId="3" applyFont="1" applyAlignment="1">
      <alignment horizontal="left"/>
    </xf>
    <xf numFmtId="166" fontId="4" fillId="0" borderId="0" xfId="3" applyNumberFormat="1" applyFont="1"/>
    <xf numFmtId="164" fontId="4" fillId="0" borderId="0" xfId="3" applyFont="1" applyAlignment="1">
      <alignment horizontal="right"/>
    </xf>
    <xf numFmtId="10" fontId="4" fillId="0" borderId="0" xfId="5" applyNumberFormat="1"/>
    <xf numFmtId="164" fontId="4" fillId="0" borderId="1" xfId="3" applyFont="1" applyBorder="1"/>
    <xf numFmtId="164" fontId="4" fillId="0" borderId="0" xfId="3" applyFont="1" applyFill="1"/>
    <xf numFmtId="0" fontId="4" fillId="0" borderId="0" xfId="8" applyFont="1"/>
    <xf numFmtId="0" fontId="5" fillId="0" borderId="0" xfId="8"/>
    <xf numFmtId="0" fontId="4" fillId="0" borderId="0" xfId="8" applyFont="1" applyAlignment="1">
      <alignment horizontal="centerContinuous"/>
    </xf>
    <xf numFmtId="0" fontId="4" fillId="0" borderId="0" xfId="8" applyFont="1" applyAlignment="1">
      <alignment horizontal="center"/>
    </xf>
    <xf numFmtId="0" fontId="4" fillId="0" borderId="0" xfId="8" applyFont="1" applyFill="1"/>
    <xf numFmtId="0" fontId="5" fillId="0" borderId="0" xfId="8" applyFill="1"/>
    <xf numFmtId="0" fontId="5" fillId="0" borderId="0" xfId="8" applyFont="1" applyFill="1"/>
    <xf numFmtId="10" fontId="4" fillId="0" borderId="0" xfId="0" applyNumberFormat="1" applyFont="1" applyAlignment="1">
      <alignment horizontal="center"/>
    </xf>
    <xf numFmtId="0" fontId="7" fillId="0" borderId="0" xfId="8" applyFont="1"/>
    <xf numFmtId="0" fontId="7" fillId="0" borderId="1" xfId="8" applyFont="1" applyBorder="1"/>
    <xf numFmtId="0" fontId="5" fillId="0" borderId="0" xfId="8" applyFont="1"/>
    <xf numFmtId="10" fontId="5" fillId="0" borderId="0" xfId="8" applyNumberFormat="1" applyAlignment="1">
      <alignment horizontal="center"/>
    </xf>
    <xf numFmtId="0" fontId="5" fillId="0" borderId="0" xfId="8" applyAlignment="1">
      <alignment horizontal="center"/>
    </xf>
    <xf numFmtId="0" fontId="5" fillId="0" borderId="3" xfId="8" applyBorder="1"/>
    <xf numFmtId="39" fontId="9" fillId="0" borderId="0" xfId="9"/>
    <xf numFmtId="10" fontId="9" fillId="0" borderId="0" xfId="9" applyNumberFormat="1"/>
    <xf numFmtId="10" fontId="9" fillId="0" borderId="0" xfId="9" applyNumberFormat="1" applyAlignment="1">
      <alignment horizontal="center"/>
    </xf>
    <xf numFmtId="10" fontId="9" fillId="0" borderId="0" xfId="9" applyNumberFormat="1" applyAlignment="1">
      <alignment horizontal="centerContinuous"/>
    </xf>
    <xf numFmtId="39" fontId="11" fillId="0" borderId="0" xfId="9" applyFont="1" applyAlignment="1">
      <alignment horizontal="right"/>
    </xf>
    <xf numFmtId="39" fontId="17" fillId="0" borderId="0" xfId="9" applyFont="1"/>
    <xf numFmtId="39" fontId="16" fillId="0" borderId="0" xfId="9" applyFont="1" applyAlignment="1">
      <alignment horizontal="centerContinuous"/>
    </xf>
    <xf numFmtId="10" fontId="14" fillId="0" borderId="0" xfId="9" quotePrefix="1" applyNumberFormat="1" applyFont="1" applyAlignment="1">
      <alignment horizontal="right"/>
    </xf>
    <xf numFmtId="39" fontId="9" fillId="0" borderId="0" xfId="9" applyAlignment="1">
      <alignment wrapText="1"/>
    </xf>
    <xf numFmtId="0" fontId="9" fillId="0" borderId="0" xfId="9" applyNumberFormat="1"/>
    <xf numFmtId="170" fontId="9" fillId="0" borderId="0" xfId="9" applyNumberFormat="1"/>
    <xf numFmtId="39" fontId="10" fillId="0" borderId="0" xfId="9" applyFont="1" applyFill="1"/>
    <xf numFmtId="0" fontId="5" fillId="0" borderId="0" xfId="8" applyAlignment="1">
      <alignment horizontal="centerContinuous"/>
    </xf>
    <xf numFmtId="0" fontId="5" fillId="0" borderId="0" xfId="11" applyAlignment="1">
      <alignment horizontal="center"/>
    </xf>
    <xf numFmtId="0" fontId="4" fillId="0" borderId="10" xfId="8" applyFont="1" applyBorder="1" applyAlignment="1">
      <alignment horizontal="center" wrapText="1"/>
    </xf>
    <xf numFmtId="0" fontId="5" fillId="0" borderId="0" xfId="8" applyAlignment="1">
      <alignment horizontal="center" wrapText="1"/>
    </xf>
    <xf numFmtId="0" fontId="5" fillId="0" borderId="10" xfId="8" applyBorder="1" applyAlignment="1">
      <alignment horizontal="center" wrapText="1"/>
    </xf>
    <xf numFmtId="0" fontId="5" fillId="0" borderId="10" xfId="8" applyFill="1" applyBorder="1" applyAlignment="1">
      <alignment horizontal="center" wrapText="1"/>
    </xf>
    <xf numFmtId="0" fontId="5" fillId="0" borderId="10" xfId="8" applyFont="1" applyFill="1" applyBorder="1" applyAlignment="1">
      <alignment horizontal="center" wrapText="1"/>
    </xf>
    <xf numFmtId="175" fontId="5" fillId="0" borderId="0" xfId="8" applyNumberFormat="1" applyAlignment="1">
      <alignment horizontal="center"/>
    </xf>
    <xf numFmtId="10" fontId="5" fillId="0" borderId="0" xfId="8" applyNumberFormat="1" applyFill="1" applyAlignment="1">
      <alignment horizontal="center"/>
    </xf>
    <xf numFmtId="0" fontId="19" fillId="0" borderId="0" xfId="12" applyFont="1"/>
    <xf numFmtId="10" fontId="5" fillId="0" borderId="3" xfId="8" applyNumberFormat="1" applyFill="1" applyBorder="1" applyAlignment="1">
      <alignment horizontal="center"/>
    </xf>
    <xf numFmtId="0" fontId="5" fillId="0" borderId="1" xfId="8" applyBorder="1"/>
    <xf numFmtId="10" fontId="5" fillId="0" borderId="1" xfId="8" applyNumberFormat="1" applyFill="1" applyBorder="1" applyAlignment="1">
      <alignment horizontal="center"/>
    </xf>
    <xf numFmtId="0" fontId="5" fillId="0" borderId="0" xfId="8" applyFill="1" applyAlignment="1">
      <alignment horizontal="right"/>
    </xf>
    <xf numFmtId="10" fontId="5" fillId="0" borderId="0" xfId="2" applyNumberFormat="1" applyFont="1" applyFill="1"/>
    <xf numFmtId="0" fontId="5" fillId="0" borderId="0" xfId="11"/>
    <xf numFmtId="0" fontId="5" fillId="0" borderId="0" xfId="11" applyFont="1"/>
    <xf numFmtId="0" fontId="9" fillId="0" borderId="0" xfId="13" applyFont="1"/>
    <xf numFmtId="39" fontId="15" fillId="0" borderId="0" xfId="13" applyNumberFormat="1" applyFont="1" applyAlignment="1">
      <alignment horizontal="centerContinuous"/>
    </xf>
    <xf numFmtId="0" fontId="15" fillId="0" borderId="0" xfId="13" applyFont="1" applyAlignment="1">
      <alignment horizontal="centerContinuous"/>
    </xf>
    <xf numFmtId="10" fontId="15" fillId="0" borderId="0" xfId="13" applyNumberFormat="1" applyFont="1" applyAlignment="1">
      <alignment horizontal="centerContinuous"/>
    </xf>
    <xf numFmtId="0" fontId="15" fillId="0" borderId="0" xfId="13" applyFont="1" applyAlignment="1"/>
    <xf numFmtId="0" fontId="9" fillId="0" borderId="0" xfId="13" applyFont="1" applyAlignment="1"/>
    <xf numFmtId="0" fontId="11" fillId="0" borderId="0" xfId="13" applyFont="1" applyAlignment="1">
      <alignment horizontal="centerContinuous"/>
    </xf>
    <xf numFmtId="0" fontId="9" fillId="0" borderId="0" xfId="13" applyFont="1" applyAlignment="1">
      <alignment horizontal="centerContinuous"/>
    </xf>
    <xf numFmtId="10" fontId="9" fillId="0" borderId="0" xfId="13" applyNumberFormat="1" applyFont="1" applyAlignment="1">
      <alignment horizontal="centerContinuous"/>
    </xf>
    <xf numFmtId="165" fontId="11" fillId="0" borderId="0" xfId="13" quotePrefix="1" applyNumberFormat="1" applyFont="1" applyAlignment="1">
      <alignment horizontal="centerContinuous"/>
    </xf>
    <xf numFmtId="165" fontId="9" fillId="0" borderId="0" xfId="13" quotePrefix="1" applyNumberFormat="1" applyFont="1" applyAlignment="1"/>
    <xf numFmtId="10" fontId="9" fillId="0" borderId="0" xfId="13" applyNumberFormat="1" applyFont="1" applyAlignment="1"/>
    <xf numFmtId="0" fontId="10" fillId="0" borderId="0" xfId="13" applyFont="1"/>
    <xf numFmtId="10" fontId="9" fillId="0" borderId="0" xfId="13" applyNumberFormat="1" applyFont="1"/>
    <xf numFmtId="0" fontId="9" fillId="0" borderId="0" xfId="13"/>
    <xf numFmtId="10" fontId="9" fillId="0" borderId="3" xfId="13" applyNumberFormat="1" applyFont="1" applyBorder="1"/>
    <xf numFmtId="10" fontId="10" fillId="0" borderId="0" xfId="13" applyNumberFormat="1" applyFont="1"/>
    <xf numFmtId="0" fontId="9" fillId="0" borderId="0" xfId="13" applyAlignment="1">
      <alignment horizontal="right"/>
    </xf>
    <xf numFmtId="39" fontId="9" fillId="0" borderId="0" xfId="13" applyNumberFormat="1" applyFont="1"/>
    <xf numFmtId="39" fontId="9" fillId="0" borderId="0" xfId="13" applyNumberFormat="1" applyFont="1" applyBorder="1"/>
    <xf numFmtId="10" fontId="9" fillId="0" borderId="0" xfId="13" applyNumberFormat="1" applyFont="1" applyBorder="1"/>
    <xf numFmtId="39" fontId="12" fillId="0" borderId="0" xfId="13" applyNumberFormat="1" applyFont="1" applyBorder="1"/>
    <xf numFmtId="39" fontId="10" fillId="0" borderId="0" xfId="13" applyNumberFormat="1" applyFont="1" applyBorder="1" applyAlignment="1">
      <alignment horizontal="center"/>
    </xf>
    <xf numFmtId="10" fontId="10" fillId="0" borderId="0" xfId="13" applyNumberFormat="1" applyFont="1" applyAlignment="1">
      <alignment horizontal="center" wrapText="1"/>
    </xf>
    <xf numFmtId="39" fontId="10" fillId="0" borderId="0" xfId="13" quotePrefix="1" applyNumberFormat="1" applyFont="1" applyBorder="1" applyAlignment="1">
      <alignment horizontal="center"/>
    </xf>
    <xf numFmtId="10" fontId="10" fillId="0" borderId="0" xfId="13" applyNumberFormat="1" applyFont="1" applyBorder="1" applyAlignment="1">
      <alignment horizontal="center"/>
    </xf>
    <xf numFmtId="10" fontId="10" fillId="0" borderId="3" xfId="13" applyNumberFormat="1" applyFont="1" applyBorder="1" applyAlignment="1">
      <alignment horizontal="center"/>
    </xf>
    <xf numFmtId="10" fontId="9" fillId="0" borderId="0" xfId="13" applyNumberFormat="1"/>
    <xf numFmtId="39" fontId="9" fillId="0" borderId="0" xfId="13" quotePrefix="1" applyNumberFormat="1" applyFont="1" applyAlignment="1">
      <alignment horizontal="left"/>
    </xf>
    <xf numFmtId="10" fontId="9" fillId="0" borderId="0" xfId="13" applyNumberFormat="1" applyFont="1" applyAlignment="1">
      <alignment horizontal="center"/>
    </xf>
    <xf numFmtId="39" fontId="9" fillId="0" borderId="0" xfId="13" quotePrefix="1" applyNumberFormat="1" applyAlignment="1">
      <alignment horizontal="left"/>
    </xf>
    <xf numFmtId="10" fontId="10" fillId="0" borderId="0" xfId="13" applyNumberFormat="1" applyFont="1" applyAlignment="1">
      <alignment horizontal="center"/>
    </xf>
    <xf numFmtId="39" fontId="11" fillId="0" borderId="0" xfId="13" applyNumberFormat="1" applyFont="1"/>
    <xf numFmtId="39" fontId="11" fillId="0" borderId="0" xfId="13" quotePrefix="1" applyNumberFormat="1" applyFont="1" applyAlignment="1">
      <alignment horizontal="left"/>
    </xf>
    <xf numFmtId="10" fontId="11" fillId="0" borderId="0" xfId="13" applyNumberFormat="1" applyFont="1" applyAlignment="1">
      <alignment horizontal="center"/>
    </xf>
    <xf numFmtId="169" fontId="4" fillId="0" borderId="0" xfId="8" applyNumberFormat="1" applyFont="1" applyFill="1" applyBorder="1" applyAlignment="1">
      <alignment horizontal="center"/>
    </xf>
    <xf numFmtId="10" fontId="4" fillId="0" borderId="0" xfId="8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 wrapText="1"/>
    </xf>
    <xf numFmtId="175" fontId="0" fillId="0" borderId="0" xfId="0" applyNumberFormat="1"/>
    <xf numFmtId="0" fontId="20" fillId="0" borderId="0" xfId="9" applyNumberFormat="1" applyFont="1"/>
    <xf numFmtId="0" fontId="21" fillId="0" borderId="0" xfId="9" applyNumberFormat="1" applyFont="1" applyAlignment="1">
      <alignment horizontal="left"/>
    </xf>
    <xf numFmtId="10" fontId="11" fillId="0" borderId="0" xfId="9" applyNumberFormat="1" applyFont="1" applyAlignment="1">
      <alignment horizontal="right"/>
    </xf>
    <xf numFmtId="0" fontId="22" fillId="3" borderId="0" xfId="14" applyFont="1" applyAlignment="1">
      <alignment horizontal="left"/>
    </xf>
    <xf numFmtId="0" fontId="22" fillId="3" borderId="0" xfId="14" applyFont="1" applyAlignment="1">
      <alignment horizontal="left" wrapText="1"/>
    </xf>
    <xf numFmtId="0" fontId="22" fillId="3" borderId="0" xfId="14" applyFont="1" applyAlignment="1">
      <alignment horizontal="center" wrapText="1"/>
    </xf>
    <xf numFmtId="0" fontId="9" fillId="0" borderId="0" xfId="9" applyNumberFormat="1" applyAlignment="1">
      <alignment horizontal="left" vertical="top" wrapText="1"/>
    </xf>
    <xf numFmtId="176" fontId="9" fillId="0" borderId="0" xfId="9" applyNumberFormat="1" applyAlignment="1">
      <alignment horizontal="right" vertical="top" wrapText="1"/>
    </xf>
    <xf numFmtId="177" fontId="9" fillId="0" borderId="0" xfId="9" applyNumberFormat="1" applyAlignment="1">
      <alignment horizontal="right" vertical="top" wrapText="1"/>
    </xf>
    <xf numFmtId="177" fontId="9" fillId="2" borderId="0" xfId="9" applyNumberFormat="1" applyFill="1" applyAlignment="1">
      <alignment horizontal="right" vertical="top" wrapText="1"/>
    </xf>
    <xf numFmtId="178" fontId="9" fillId="0" borderId="0" xfId="9" applyNumberFormat="1" applyAlignment="1">
      <alignment horizontal="right" vertical="top" wrapText="1"/>
    </xf>
    <xf numFmtId="43" fontId="23" fillId="2" borderId="0" xfId="10" applyFont="1" applyFill="1"/>
    <xf numFmtId="0" fontId="3" fillId="2" borderId="0" xfId="9" applyNumberFormat="1" applyFont="1" applyFill="1" applyAlignment="1">
      <alignment horizontal="left" vertical="top"/>
    </xf>
    <xf numFmtId="0" fontId="9" fillId="2" borderId="0" xfId="9" applyNumberFormat="1" applyFill="1" applyAlignment="1">
      <alignment horizontal="left"/>
    </xf>
    <xf numFmtId="0" fontId="3" fillId="2" borderId="0" xfId="9" applyNumberFormat="1" applyFont="1" applyFill="1" applyAlignment="1">
      <alignment horizontal="left"/>
    </xf>
    <xf numFmtId="0" fontId="21" fillId="0" borderId="0" xfId="9" applyNumberFormat="1" applyFont="1" applyAlignment="1">
      <alignment horizontal="right"/>
    </xf>
    <xf numFmtId="0" fontId="21" fillId="0" borderId="0" xfId="9" applyNumberFormat="1" applyFont="1" applyFill="1" applyAlignment="1">
      <alignment horizontal="right"/>
    </xf>
    <xf numFmtId="0" fontId="22" fillId="3" borderId="0" xfId="14" applyFont="1" applyAlignment="1">
      <alignment horizontal="center"/>
    </xf>
    <xf numFmtId="0" fontId="3" fillId="2" borderId="0" xfId="9" applyNumberFormat="1" applyFont="1" applyFill="1" applyAlignment="1">
      <alignment horizontal="center" wrapText="1"/>
    </xf>
    <xf numFmtId="177" fontId="9" fillId="2" borderId="0" xfId="9" applyNumberFormat="1" applyFill="1"/>
    <xf numFmtId="177" fontId="9" fillId="0" borderId="0" xfId="9" applyNumberFormat="1" applyFill="1" applyAlignment="1">
      <alignment horizontal="right" vertical="top" wrapText="1"/>
    </xf>
    <xf numFmtId="0" fontId="9" fillId="0" borderId="0" xfId="9" applyNumberFormat="1" applyFill="1" applyAlignment="1">
      <alignment horizontal="left" vertical="top" wrapText="1"/>
    </xf>
    <xf numFmtId="178" fontId="9" fillId="0" borderId="0" xfId="9" applyNumberFormat="1" applyFill="1" applyAlignment="1">
      <alignment horizontal="right" vertical="top" wrapText="1"/>
    </xf>
    <xf numFmtId="177" fontId="9" fillId="0" borderId="0" xfId="9" applyNumberFormat="1" applyFill="1"/>
    <xf numFmtId="0" fontId="24" fillId="2" borderId="0" xfId="9" applyNumberFormat="1" applyFont="1" applyFill="1"/>
    <xf numFmtId="0" fontId="23" fillId="2" borderId="0" xfId="9" applyNumberFormat="1" applyFont="1" applyFill="1" applyAlignment="1">
      <alignment horizontal="right"/>
    </xf>
    <xf numFmtId="177" fontId="23" fillId="2" borderId="0" xfId="9" applyNumberFormat="1" applyFont="1" applyFill="1"/>
    <xf numFmtId="0" fontId="24" fillId="0" borderId="0" xfId="9" applyNumberFormat="1" applyFont="1" applyFill="1"/>
    <xf numFmtId="0" fontId="23" fillId="0" borderId="0" xfId="9" applyNumberFormat="1" applyFont="1" applyFill="1" applyAlignment="1">
      <alignment horizontal="right"/>
    </xf>
    <xf numFmtId="177" fontId="23" fillId="0" borderId="0" xfId="9" applyNumberFormat="1" applyFont="1" applyFill="1"/>
    <xf numFmtId="0" fontId="9" fillId="0" borderId="0" xfId="9" applyNumberFormat="1" applyFill="1"/>
    <xf numFmtId="0" fontId="24" fillId="2" borderId="0" xfId="9" applyNumberFormat="1" applyFont="1" applyFill="1" applyAlignment="1">
      <alignment horizontal="right"/>
    </xf>
    <xf numFmtId="177" fontId="24" fillId="2" borderId="0" xfId="9" applyNumberFormat="1" applyFont="1" applyFill="1"/>
    <xf numFmtId="0" fontId="9" fillId="2" borderId="0" xfId="9" applyNumberFormat="1" applyFill="1"/>
    <xf numFmtId="0" fontId="25" fillId="0" borderId="0" xfId="15"/>
    <xf numFmtId="0" fontId="25" fillId="0" borderId="0" xfId="15" applyNumberFormat="1" applyFont="1" applyAlignment="1">
      <alignment horizontal="left" vertical="top"/>
    </xf>
    <xf numFmtId="0" fontId="25" fillId="0" borderId="0" xfId="15" applyNumberFormat="1" applyAlignment="1">
      <alignment horizontal="left" vertical="top" wrapText="1"/>
    </xf>
    <xf numFmtId="0" fontId="27" fillId="4" borderId="12" xfId="15" applyNumberFormat="1" applyFont="1" applyFill="1" applyBorder="1" applyAlignment="1">
      <alignment horizontal="center" vertical="top" wrapText="1"/>
    </xf>
    <xf numFmtId="0" fontId="25" fillId="0" borderId="0" xfId="15" applyAlignment="1">
      <alignment horizontal="center"/>
    </xf>
    <xf numFmtId="0" fontId="25" fillId="0" borderId="0" xfId="15" applyNumberFormat="1" applyAlignment="1">
      <alignment horizontal="left" vertical="top"/>
    </xf>
    <xf numFmtId="14" fontId="25" fillId="0" borderId="0" xfId="15" applyNumberFormat="1" applyAlignment="1">
      <alignment horizontal="left" vertical="top"/>
    </xf>
    <xf numFmtId="179" fontId="25" fillId="0" borderId="0" xfId="15" applyNumberFormat="1" applyAlignment="1">
      <alignment horizontal="right" vertical="top"/>
    </xf>
    <xf numFmtId="180" fontId="25" fillId="0" borderId="0" xfId="15" applyNumberFormat="1" applyAlignment="1">
      <alignment horizontal="right" vertical="top"/>
    </xf>
    <xf numFmtId="0" fontId="25" fillId="0" borderId="0" xfId="15" applyNumberFormat="1" applyAlignment="1">
      <alignment horizontal="right" vertical="top"/>
    </xf>
    <xf numFmtId="181" fontId="25" fillId="0" borderId="0" xfId="15" applyNumberFormat="1" applyAlignment="1">
      <alignment horizontal="right" vertical="top"/>
    </xf>
    <xf numFmtId="14" fontId="25" fillId="0" borderId="0" xfId="15" applyNumberFormat="1" applyFont="1" applyAlignment="1">
      <alignment horizontal="left" vertical="top"/>
    </xf>
    <xf numFmtId="179" fontId="25" fillId="0" borderId="0" xfId="15" applyNumberFormat="1" applyFont="1" applyAlignment="1">
      <alignment horizontal="right" vertical="top"/>
    </xf>
    <xf numFmtId="0" fontId="25" fillId="0" borderId="0" xfId="15" applyNumberFormat="1" applyFont="1" applyAlignment="1">
      <alignment horizontal="right" vertical="top"/>
    </xf>
    <xf numFmtId="180" fontId="25" fillId="0" borderId="0" xfId="15" applyNumberFormat="1" applyFont="1" applyAlignment="1">
      <alignment horizontal="right" vertical="top"/>
    </xf>
    <xf numFmtId="181" fontId="25" fillId="0" borderId="0" xfId="15" applyNumberFormat="1" applyFont="1" applyAlignment="1">
      <alignment horizontal="right" vertical="top"/>
    </xf>
    <xf numFmtId="180" fontId="3" fillId="0" borderId="14" xfId="15" applyNumberFormat="1" applyFont="1" applyBorder="1" applyAlignment="1">
      <alignment horizontal="right" vertical="top"/>
    </xf>
    <xf numFmtId="0" fontId="3" fillId="0" borderId="14" xfId="15" applyNumberFormat="1" applyFont="1" applyBorder="1" applyAlignment="1">
      <alignment horizontal="right" vertical="top"/>
    </xf>
    <xf numFmtId="0" fontId="3" fillId="0" borderId="0" xfId="15" applyNumberFormat="1" applyFont="1" applyBorder="1" applyAlignment="1">
      <alignment horizontal="right" vertical="top"/>
    </xf>
    <xf numFmtId="0" fontId="3" fillId="0" borderId="16" xfId="15" applyNumberFormat="1" applyFont="1" applyBorder="1" applyAlignment="1">
      <alignment horizontal="right" vertical="top"/>
    </xf>
    <xf numFmtId="179" fontId="25" fillId="0" borderId="13" xfId="15" applyNumberFormat="1" applyFont="1" applyBorder="1" applyAlignment="1">
      <alignment horizontal="right" vertical="top"/>
    </xf>
    <xf numFmtId="0" fontId="25" fillId="0" borderId="13" xfId="15" applyNumberFormat="1" applyFont="1" applyBorder="1" applyAlignment="1">
      <alignment horizontal="left" vertical="top"/>
    </xf>
    <xf numFmtId="179" fontId="25" fillId="0" borderId="15" xfId="15" applyNumberFormat="1" applyFont="1" applyBorder="1" applyAlignment="1">
      <alignment horizontal="right" vertical="top"/>
    </xf>
    <xf numFmtId="0" fontId="25" fillId="0" borderId="16" xfId="15" applyNumberFormat="1" applyFont="1" applyBorder="1" applyAlignment="1">
      <alignment horizontal="right" vertical="top"/>
    </xf>
    <xf numFmtId="0" fontId="25" fillId="0" borderId="17" xfId="15" applyNumberFormat="1" applyFont="1" applyBorder="1" applyAlignment="1">
      <alignment horizontal="left" vertical="top"/>
    </xf>
    <xf numFmtId="0" fontId="25" fillId="0" borderId="15" xfId="15" applyNumberFormat="1" applyFont="1" applyBorder="1" applyAlignment="1">
      <alignment horizontal="left" vertical="top"/>
    </xf>
    <xf numFmtId="0" fontId="28" fillId="0" borderId="0" xfId="13" applyFont="1" applyAlignment="1">
      <alignment horizontal="right"/>
    </xf>
    <xf numFmtId="0" fontId="29" fillId="0" borderId="0" xfId="13" applyFont="1"/>
    <xf numFmtId="39" fontId="9" fillId="0" borderId="0" xfId="13" quotePrefix="1" applyNumberFormat="1" applyFont="1" applyAlignment="1">
      <alignment horizontal="center"/>
    </xf>
    <xf numFmtId="39" fontId="9" fillId="0" borderId="0" xfId="13" applyNumberFormat="1" applyFont="1" applyAlignment="1">
      <alignment horizontal="center"/>
    </xf>
    <xf numFmtId="39" fontId="9" fillId="0" borderId="3" xfId="13" applyNumberFormat="1" applyFont="1" applyBorder="1"/>
    <xf numFmtId="37" fontId="9" fillId="0" borderId="3" xfId="13" applyNumberFormat="1" applyFont="1" applyBorder="1"/>
    <xf numFmtId="37" fontId="9" fillId="0" borderId="0" xfId="13" applyNumberFormat="1" applyFont="1"/>
    <xf numFmtId="182" fontId="9" fillId="0" borderId="0" xfId="13" applyNumberFormat="1" applyFont="1"/>
    <xf numFmtId="0" fontId="30" fillId="0" borderId="18" xfId="13" applyFont="1" applyFill="1" applyBorder="1" applyAlignment="1">
      <alignment horizontal="centerContinuous"/>
    </xf>
    <xf numFmtId="0" fontId="9" fillId="0" borderId="0" xfId="13" applyFill="1" applyBorder="1" applyAlignment="1"/>
    <xf numFmtId="0" fontId="9" fillId="0" borderId="16" xfId="13" applyFill="1" applyBorder="1" applyAlignment="1"/>
    <xf numFmtId="0" fontId="30" fillId="0" borderId="18" xfId="13" applyFont="1" applyFill="1" applyBorder="1" applyAlignment="1">
      <alignment horizontal="center"/>
    </xf>
    <xf numFmtId="39" fontId="9" fillId="0" borderId="0" xfId="13" applyNumberFormat="1" applyFont="1" applyAlignment="1">
      <alignment horizontal="right"/>
    </xf>
    <xf numFmtId="39" fontId="9" fillId="0" borderId="0" xfId="13" applyNumberFormat="1" applyAlignment="1">
      <alignment horizontal="center"/>
    </xf>
    <xf numFmtId="39" fontId="10" fillId="0" borderId="0" xfId="13" applyNumberFormat="1" applyFont="1"/>
    <xf numFmtId="39" fontId="9" fillId="0" borderId="0" xfId="13" applyNumberFormat="1"/>
    <xf numFmtId="39" fontId="10" fillId="0" borderId="0" xfId="13" quotePrefix="1" applyNumberFormat="1" applyFont="1" applyAlignment="1">
      <alignment horizontal="left"/>
    </xf>
    <xf numFmtId="183" fontId="9" fillId="0" borderId="0" xfId="13" applyNumberFormat="1" applyFont="1"/>
    <xf numFmtId="0" fontId="14" fillId="0" borderId="0" xfId="13" applyFont="1" applyAlignment="1">
      <alignment horizontal="right"/>
    </xf>
    <xf numFmtId="4" fontId="9" fillId="0" borderId="0" xfId="13" applyNumberFormat="1" applyAlignment="1" applyProtection="1">
      <alignment vertical="center"/>
    </xf>
    <xf numFmtId="40" fontId="9" fillId="0" borderId="0" xfId="13" applyNumberFormat="1" applyAlignment="1"/>
    <xf numFmtId="4" fontId="9" fillId="0" borderId="0" xfId="13" applyNumberFormat="1"/>
    <xf numFmtId="0" fontId="4" fillId="0" borderId="0" xfId="16"/>
    <xf numFmtId="184" fontId="4" fillId="0" borderId="0" xfId="16" applyNumberFormat="1"/>
    <xf numFmtId="2" fontId="4" fillId="0" borderId="0" xfId="16" applyNumberFormat="1"/>
    <xf numFmtId="0" fontId="33" fillId="0" borderId="0" xfId="13" applyFont="1"/>
    <xf numFmtId="0" fontId="11" fillId="0" borderId="0" xfId="13" applyFont="1" applyAlignment="1">
      <alignment horizontal="left"/>
    </xf>
    <xf numFmtId="0" fontId="9" fillId="0" borderId="0" xfId="13" applyAlignment="1">
      <alignment wrapText="1"/>
    </xf>
    <xf numFmtId="0" fontId="9" fillId="0" borderId="0" xfId="13" applyFont="1" applyAlignment="1">
      <alignment horizontal="center"/>
    </xf>
    <xf numFmtId="4" fontId="9" fillId="0" borderId="0" xfId="13" applyNumberFormat="1" applyFont="1"/>
    <xf numFmtId="40" fontId="9" fillId="0" borderId="0" xfId="13" applyNumberFormat="1"/>
    <xf numFmtId="40" fontId="9" fillId="0" borderId="0" xfId="13" applyNumberFormat="1" applyFont="1"/>
    <xf numFmtId="4" fontId="11" fillId="0" borderId="0" xfId="13" applyNumberFormat="1" applyFont="1"/>
    <xf numFmtId="172" fontId="9" fillId="0" borderId="0" xfId="13" applyNumberFormat="1" applyFont="1"/>
    <xf numFmtId="39" fontId="9" fillId="5" borderId="0" xfId="9" applyFill="1"/>
    <xf numFmtId="0" fontId="25" fillId="0" borderId="0" xfId="15" applyNumberFormat="1" applyBorder="1" applyAlignment="1">
      <alignment horizontal="left" vertical="top" wrapText="1"/>
    </xf>
    <xf numFmtId="0" fontId="25" fillId="0" borderId="0" xfId="15" applyNumberFormat="1" applyBorder="1" applyAlignment="1">
      <alignment horizontal="left" vertical="top"/>
    </xf>
    <xf numFmtId="180" fontId="3" fillId="0" borderId="0" xfId="15" applyNumberFormat="1" applyFont="1" applyBorder="1" applyAlignment="1">
      <alignment horizontal="right" vertical="top"/>
    </xf>
    <xf numFmtId="179" fontId="25" fillId="0" borderId="0" xfId="15" applyNumberFormat="1" applyBorder="1" applyAlignment="1">
      <alignment horizontal="right" vertical="top"/>
    </xf>
    <xf numFmtId="0" fontId="25" fillId="0" borderId="0" xfId="15" applyBorder="1"/>
    <xf numFmtId="14" fontId="25" fillId="0" borderId="0" xfId="15" applyNumberFormat="1" applyBorder="1" applyAlignment="1">
      <alignment horizontal="left" vertical="top"/>
    </xf>
    <xf numFmtId="180" fontId="25" fillId="0" borderId="0" xfId="15" applyNumberFormat="1" applyBorder="1" applyAlignment="1">
      <alignment horizontal="right" vertical="top"/>
    </xf>
    <xf numFmtId="0" fontId="25" fillId="0" borderId="0" xfId="15" applyNumberFormat="1" applyFont="1" applyBorder="1" applyAlignment="1">
      <alignment horizontal="right" vertical="top"/>
    </xf>
    <xf numFmtId="39" fontId="15" fillId="0" borderId="0" xfId="9" applyFont="1" applyAlignment="1">
      <alignment horizontal="center"/>
    </xf>
    <xf numFmtId="39" fontId="9" fillId="0" borderId="0" xfId="9" applyFont="1"/>
    <xf numFmtId="39" fontId="9" fillId="0" borderId="0" xfId="9" applyFont="1" applyAlignment="1">
      <alignment horizontal="center" wrapText="1"/>
    </xf>
    <xf numFmtId="39" fontId="9" fillId="0" borderId="8" xfId="9" applyFont="1" applyBorder="1" applyAlignment="1">
      <alignment horizontal="center" wrapText="1"/>
    </xf>
    <xf numFmtId="39" fontId="9" fillId="0" borderId="0" xfId="9" applyFont="1" applyBorder="1" applyAlignment="1">
      <alignment horizontal="center" wrapText="1"/>
    </xf>
    <xf numFmtId="39" fontId="9" fillId="0" borderId="1" xfId="9" applyFont="1" applyBorder="1" applyAlignment="1">
      <alignment horizontal="center" wrapText="1"/>
    </xf>
    <xf numFmtId="39" fontId="9" fillId="0" borderId="5" xfId="9" applyFont="1" applyBorder="1" applyAlignment="1">
      <alignment horizontal="center" wrapText="1"/>
    </xf>
    <xf numFmtId="39" fontId="9" fillId="0" borderId="9" xfId="9" applyFont="1" applyFill="1" applyBorder="1" applyAlignment="1">
      <alignment horizontal="center" wrapText="1"/>
    </xf>
    <xf numFmtId="39" fontId="9" fillId="0" borderId="6" xfId="9" applyFont="1" applyFill="1" applyBorder="1" applyAlignment="1">
      <alignment horizontal="center" wrapText="1"/>
    </xf>
    <xf numFmtId="39" fontId="9" fillId="0" borderId="6" xfId="9" applyFont="1" applyBorder="1" applyAlignment="1">
      <alignment horizontal="center" wrapText="1"/>
    </xf>
    <xf numFmtId="37" fontId="9" fillId="5" borderId="0" xfId="9" applyNumberFormat="1" applyFont="1" applyFill="1"/>
    <xf numFmtId="0" fontId="34" fillId="5" borderId="0" xfId="0" applyFont="1" applyFill="1"/>
    <xf numFmtId="4" fontId="34" fillId="5" borderId="0" xfId="0" applyNumberFormat="1" applyFont="1" applyFill="1" applyAlignment="1" applyProtection="1">
      <alignment horizontal="center" vertical="center"/>
    </xf>
    <xf numFmtId="170" fontId="34" fillId="5" borderId="0" xfId="5" applyNumberFormat="1" applyFont="1" applyFill="1" applyAlignment="1">
      <alignment horizontal="center"/>
    </xf>
    <xf numFmtId="37" fontId="9" fillId="0" borderId="0" xfId="9" applyNumberFormat="1" applyFont="1"/>
    <xf numFmtId="0" fontId="34" fillId="0" borderId="0" xfId="0" applyFont="1"/>
    <xf numFmtId="4" fontId="34" fillId="0" borderId="0" xfId="0" applyNumberFormat="1" applyFont="1" applyAlignment="1" applyProtection="1">
      <alignment horizontal="center" vertical="center"/>
    </xf>
    <xf numFmtId="170" fontId="34" fillId="0" borderId="0" xfId="5" applyNumberFormat="1" applyFont="1" applyFill="1" applyAlignment="1">
      <alignment horizontal="center"/>
    </xf>
    <xf numFmtId="39" fontId="9" fillId="0" borderId="0" xfId="9" applyFont="1" applyAlignment="1">
      <alignment horizontal="center"/>
    </xf>
    <xf numFmtId="0" fontId="9" fillId="0" borderId="0" xfId="9" applyNumberFormat="1" applyFont="1"/>
    <xf numFmtId="170" fontId="34" fillId="0" borderId="0" xfId="5" applyNumberFormat="1" applyFont="1"/>
    <xf numFmtId="9" fontId="34" fillId="0" borderId="0" xfId="5" applyNumberFormat="1" applyFont="1"/>
    <xf numFmtId="9" fontId="34" fillId="0" borderId="0" xfId="5" applyNumberFormat="1" applyFont="1" applyBorder="1"/>
    <xf numFmtId="39" fontId="9" fillId="0" borderId="0" xfId="9" applyFont="1" applyBorder="1"/>
    <xf numFmtId="170" fontId="34" fillId="0" borderId="0" xfId="5" applyNumberFormat="1" applyFont="1" applyBorder="1"/>
    <xf numFmtId="173" fontId="34" fillId="0" borderId="0" xfId="10" applyNumberFormat="1" applyFont="1"/>
    <xf numFmtId="39" fontId="36" fillId="0" borderId="0" xfId="9" applyFont="1" applyAlignment="1">
      <alignment horizontal="left"/>
    </xf>
    <xf numFmtId="10" fontId="34" fillId="5" borderId="0" xfId="2" applyNumberFormat="1" applyFont="1" applyFill="1" applyBorder="1" applyAlignment="1" applyProtection="1">
      <alignment horizontal="center" vertical="center"/>
    </xf>
    <xf numFmtId="10" fontId="34" fillId="5" borderId="8" xfId="2" applyNumberFormat="1" applyFont="1" applyFill="1" applyBorder="1" applyAlignment="1" applyProtection="1">
      <alignment horizontal="center" vertical="center"/>
    </xf>
    <xf numFmtId="10" fontId="34" fillId="0" borderId="0" xfId="2" applyNumberFormat="1" applyFont="1" applyBorder="1" applyAlignment="1" applyProtection="1">
      <alignment horizontal="center" vertical="center"/>
    </xf>
    <xf numFmtId="10" fontId="34" fillId="0" borderId="8" xfId="2" applyNumberFormat="1" applyFont="1" applyBorder="1" applyAlignment="1" applyProtection="1">
      <alignment horizontal="center" vertical="center"/>
    </xf>
    <xf numFmtId="10" fontId="35" fillId="0" borderId="0" xfId="2" applyNumberFormat="1" applyFont="1" applyBorder="1" applyAlignment="1" applyProtection="1">
      <alignment horizontal="center" vertical="center"/>
    </xf>
    <xf numFmtId="10" fontId="35" fillId="0" borderId="1" xfId="2" applyNumberFormat="1" applyFont="1" applyBorder="1" applyAlignment="1" applyProtection="1">
      <alignment horizontal="center" vertical="center"/>
    </xf>
    <xf numFmtId="37" fontId="36" fillId="5" borderId="7" xfId="9" applyNumberFormat="1" applyFont="1" applyFill="1" applyBorder="1" applyAlignment="1">
      <alignment horizontal="center"/>
    </xf>
    <xf numFmtId="170" fontId="36" fillId="5" borderId="3" xfId="9" applyNumberFormat="1" applyFont="1" applyFill="1" applyBorder="1" applyAlignment="1">
      <alignment horizontal="center"/>
    </xf>
    <xf numFmtId="175" fontId="34" fillId="5" borderId="8" xfId="8" applyNumberFormat="1" applyFont="1" applyFill="1" applyBorder="1" applyAlignment="1">
      <alignment horizontal="center"/>
    </xf>
    <xf numFmtId="10" fontId="36" fillId="5" borderId="0" xfId="9" applyNumberFormat="1" applyFont="1" applyFill="1" applyBorder="1" applyAlignment="1">
      <alignment horizontal="center"/>
    </xf>
    <xf numFmtId="170" fontId="36" fillId="5" borderId="0" xfId="9" applyNumberFormat="1" applyFont="1" applyFill="1" applyBorder="1" applyAlignment="1">
      <alignment horizontal="center"/>
    </xf>
    <xf numFmtId="170" fontId="36" fillId="5" borderId="9" xfId="9" applyNumberFormat="1" applyFont="1" applyFill="1" applyBorder="1" applyAlignment="1">
      <alignment horizontal="center"/>
    </xf>
    <xf numFmtId="171" fontId="36" fillId="5" borderId="7" xfId="9" applyNumberFormat="1" applyFont="1" applyFill="1" applyBorder="1" applyAlignment="1">
      <alignment horizontal="center"/>
    </xf>
    <xf numFmtId="171" fontId="36" fillId="5" borderId="3" xfId="9" applyNumberFormat="1" applyFont="1" applyFill="1" applyBorder="1" applyAlignment="1">
      <alignment horizontal="center"/>
    </xf>
    <xf numFmtId="172" fontId="36" fillId="5" borderId="9" xfId="9" applyNumberFormat="1" applyFont="1" applyFill="1" applyBorder="1" applyAlignment="1">
      <alignment horizontal="center"/>
    </xf>
    <xf numFmtId="3" fontId="36" fillId="5" borderId="3" xfId="9" applyNumberFormat="1" applyFont="1" applyFill="1" applyBorder="1" applyAlignment="1">
      <alignment horizontal="center"/>
    </xf>
    <xf numFmtId="170" fontId="36" fillId="5" borderId="4" xfId="9" applyNumberFormat="1" applyFont="1" applyFill="1" applyBorder="1" applyAlignment="1">
      <alignment horizontal="center"/>
    </xf>
    <xf numFmtId="37" fontId="36" fillId="0" borderId="8" xfId="9" applyNumberFormat="1" applyFont="1" applyFill="1" applyBorder="1" applyAlignment="1">
      <alignment horizontal="center"/>
    </xf>
    <xf numFmtId="170" fontId="36" fillId="0" borderId="0" xfId="9" applyNumberFormat="1" applyFont="1" applyFill="1" applyBorder="1" applyAlignment="1">
      <alignment horizontal="center"/>
    </xf>
    <xf numFmtId="175" fontId="34" fillId="0" borderId="8" xfId="8" applyNumberFormat="1" applyFont="1" applyBorder="1" applyAlignment="1">
      <alignment horizontal="center"/>
    </xf>
    <xf numFmtId="170" fontId="36" fillId="0" borderId="9" xfId="9" applyNumberFormat="1" applyFont="1" applyFill="1" applyBorder="1" applyAlignment="1">
      <alignment horizontal="center"/>
    </xf>
    <xf numFmtId="171" fontId="36" fillId="0" borderId="8" xfId="9" applyNumberFormat="1" applyFont="1" applyFill="1" applyBorder="1" applyAlignment="1">
      <alignment horizontal="center"/>
    </xf>
    <xf numFmtId="171" fontId="36" fillId="0" borderId="0" xfId="9" applyNumberFormat="1" applyFont="1" applyFill="1" applyBorder="1" applyAlignment="1">
      <alignment horizontal="center"/>
    </xf>
    <xf numFmtId="172" fontId="36" fillId="0" borderId="9" xfId="9" applyNumberFormat="1" applyFont="1" applyFill="1" applyBorder="1" applyAlignment="1">
      <alignment horizontal="center"/>
    </xf>
    <xf numFmtId="3" fontId="36" fillId="0" borderId="0" xfId="9" applyNumberFormat="1" applyFont="1" applyFill="1" applyBorder="1" applyAlignment="1">
      <alignment horizontal="center"/>
    </xf>
    <xf numFmtId="37" fontId="13" fillId="0" borderId="8" xfId="9" applyNumberFormat="1" applyFont="1" applyBorder="1" applyAlignment="1">
      <alignment horizontal="center"/>
    </xf>
    <xf numFmtId="170" fontId="13" fillId="0" borderId="0" xfId="9" applyNumberFormat="1" applyFont="1" applyBorder="1" applyAlignment="1">
      <alignment horizontal="center"/>
    </xf>
    <xf numFmtId="175" fontId="35" fillId="0" borderId="8" xfId="8" applyNumberFormat="1" applyFont="1" applyBorder="1" applyAlignment="1">
      <alignment horizontal="center"/>
    </xf>
    <xf numFmtId="170" fontId="13" fillId="0" borderId="9" xfId="9" applyNumberFormat="1" applyFont="1" applyBorder="1" applyAlignment="1">
      <alignment horizontal="center"/>
    </xf>
    <xf numFmtId="171" fontId="13" fillId="0" borderId="8" xfId="9" applyNumberFormat="1" applyFont="1" applyBorder="1" applyAlignment="1">
      <alignment horizontal="center"/>
    </xf>
    <xf numFmtId="171" fontId="13" fillId="0" borderId="0" xfId="9" applyNumberFormat="1" applyFont="1" applyBorder="1" applyAlignment="1">
      <alignment horizontal="center"/>
    </xf>
    <xf numFmtId="171" fontId="13" fillId="0" borderId="9" xfId="9" applyNumberFormat="1" applyFont="1" applyBorder="1" applyAlignment="1">
      <alignment horizontal="center"/>
    </xf>
    <xf numFmtId="174" fontId="13" fillId="0" borderId="0" xfId="9" applyNumberFormat="1" applyFont="1" applyBorder="1" applyAlignment="1">
      <alignment horizontal="center"/>
    </xf>
    <xf numFmtId="10" fontId="13" fillId="0" borderId="8" xfId="9" applyNumberFormat="1" applyFont="1" applyBorder="1" applyAlignment="1">
      <alignment horizontal="center"/>
    </xf>
    <xf numFmtId="37" fontId="13" fillId="0" borderId="5" xfId="9" applyNumberFormat="1" applyFont="1" applyBorder="1" applyAlignment="1">
      <alignment horizontal="center"/>
    </xf>
    <xf numFmtId="170" fontId="13" fillId="0" borderId="1" xfId="9" applyNumberFormat="1" applyFont="1" applyBorder="1" applyAlignment="1">
      <alignment horizontal="center"/>
    </xf>
    <xf numFmtId="175" fontId="35" fillId="0" borderId="5" xfId="8" applyNumberFormat="1" applyFont="1" applyBorder="1" applyAlignment="1">
      <alignment horizontal="center"/>
    </xf>
    <xf numFmtId="170" fontId="13" fillId="0" borderId="6" xfId="9" applyNumberFormat="1" applyFont="1" applyBorder="1" applyAlignment="1">
      <alignment horizontal="center"/>
    </xf>
    <xf numFmtId="171" fontId="13" fillId="0" borderId="5" xfId="9" applyNumberFormat="1" applyFont="1" applyBorder="1" applyAlignment="1">
      <alignment horizontal="center"/>
    </xf>
    <xf numFmtId="171" fontId="13" fillId="0" borderId="1" xfId="9" applyNumberFormat="1" applyFont="1" applyBorder="1" applyAlignment="1">
      <alignment horizontal="center"/>
    </xf>
    <xf numFmtId="171" fontId="13" fillId="0" borderId="6" xfId="9" applyNumberFormat="1" applyFont="1" applyBorder="1" applyAlignment="1">
      <alignment horizontal="center"/>
    </xf>
    <xf numFmtId="174" fontId="13" fillId="0" borderId="1" xfId="9" applyNumberFormat="1" applyFont="1" applyBorder="1" applyAlignment="1">
      <alignment horizontal="center"/>
    </xf>
    <xf numFmtId="10" fontId="13" fillId="0" borderId="5" xfId="9" applyNumberFormat="1" applyFont="1" applyBorder="1" applyAlignment="1">
      <alignment horizontal="center"/>
    </xf>
    <xf numFmtId="39" fontId="37" fillId="0" borderId="0" xfId="13" applyNumberFormat="1" applyFont="1" applyBorder="1"/>
    <xf numFmtId="10" fontId="11" fillId="0" borderId="0" xfId="13" applyNumberFormat="1" applyFont="1" applyBorder="1" applyAlignment="1">
      <alignment horizontal="center"/>
    </xf>
    <xf numFmtId="10" fontId="37" fillId="0" borderId="0" xfId="13" applyNumberFormat="1" applyFont="1"/>
    <xf numFmtId="39" fontId="38" fillId="0" borderId="0" xfId="13" applyNumberFormat="1" applyFont="1" applyBorder="1"/>
    <xf numFmtId="10" fontId="37" fillId="0" borderId="0" xfId="13" applyNumberFormat="1" applyFont="1" applyBorder="1" applyAlignment="1">
      <alignment horizontal="center"/>
    </xf>
    <xf numFmtId="39" fontId="38" fillId="0" borderId="0" xfId="13" quotePrefix="1" applyNumberFormat="1" applyFont="1" applyAlignment="1">
      <alignment horizontal="left"/>
    </xf>
    <xf numFmtId="39" fontId="37" fillId="0" borderId="0" xfId="13" applyNumberFormat="1" applyFont="1"/>
    <xf numFmtId="10" fontId="37" fillId="0" borderId="0" xfId="13" applyNumberFormat="1" applyFont="1" applyAlignment="1">
      <alignment horizontal="center"/>
    </xf>
    <xf numFmtId="39" fontId="37" fillId="0" borderId="0" xfId="13" quotePrefix="1" applyNumberFormat="1" applyFont="1" applyAlignment="1">
      <alignment horizontal="left"/>
    </xf>
    <xf numFmtId="39" fontId="12" fillId="0" borderId="0" xfId="13" applyNumberFormat="1" applyFont="1" applyAlignment="1">
      <alignment horizontal="left"/>
    </xf>
    <xf numFmtId="39" fontId="37" fillId="0" borderId="0" xfId="13" applyNumberFormat="1" applyFont="1" applyAlignment="1">
      <alignment horizontal="left"/>
    </xf>
    <xf numFmtId="39" fontId="11" fillId="0" borderId="0" xfId="13" applyNumberFormat="1" applyFont="1" applyAlignment="1">
      <alignment horizontal="left"/>
    </xf>
    <xf numFmtId="0" fontId="11" fillId="0" borderId="0" xfId="13" applyFont="1"/>
    <xf numFmtId="39" fontId="36" fillId="0" borderId="0" xfId="9" applyFont="1" applyAlignment="1">
      <alignment horizontal="center"/>
    </xf>
    <xf numFmtId="39" fontId="37" fillId="0" borderId="0" xfId="9" applyFont="1"/>
    <xf numFmtId="10" fontId="37" fillId="0" borderId="0" xfId="9" applyNumberFormat="1" applyFont="1" applyAlignment="1">
      <alignment horizontal="center"/>
    </xf>
    <xf numFmtId="10" fontId="37" fillId="0" borderId="3" xfId="9" applyNumberFormat="1" applyFont="1" applyBorder="1"/>
    <xf numFmtId="10" fontId="37" fillId="0" borderId="0" xfId="9" applyNumberFormat="1" applyFont="1"/>
    <xf numFmtId="10" fontId="37" fillId="0" borderId="0" xfId="9" applyNumberFormat="1" applyFont="1" applyFill="1"/>
    <xf numFmtId="0" fontId="39" fillId="0" borderId="0" xfId="8" applyFont="1"/>
    <xf numFmtId="0" fontId="37" fillId="0" borderId="10" xfId="8" applyFont="1" applyBorder="1" applyAlignment="1">
      <alignment horizontal="center" wrapText="1"/>
    </xf>
    <xf numFmtId="0" fontId="39" fillId="0" borderId="0" xfId="8" applyFont="1" applyAlignment="1">
      <alignment horizontal="center" wrapText="1"/>
    </xf>
    <xf numFmtId="0" fontId="39" fillId="0" borderId="10" xfId="8" applyFont="1" applyBorder="1" applyAlignment="1">
      <alignment horizontal="center" wrapText="1"/>
    </xf>
    <xf numFmtId="10" fontId="39" fillId="0" borderId="0" xfId="8" applyNumberFormat="1" applyFont="1" applyAlignment="1">
      <alignment horizontal="center"/>
    </xf>
    <xf numFmtId="175" fontId="39" fillId="0" borderId="0" xfId="8" applyNumberFormat="1" applyFont="1" applyAlignment="1">
      <alignment horizontal="center"/>
    </xf>
    <xf numFmtId="10" fontId="39" fillId="0" borderId="0" xfId="2" applyNumberFormat="1" applyFont="1" applyAlignment="1">
      <alignment horizontal="center"/>
    </xf>
    <xf numFmtId="0" fontId="41" fillId="0" borderId="0" xfId="12" applyFont="1"/>
    <xf numFmtId="0" fontId="39" fillId="0" borderId="0" xfId="8" applyFont="1" applyAlignment="1">
      <alignment horizontal="center"/>
    </xf>
    <xf numFmtId="10" fontId="39" fillId="0" borderId="0" xfId="0" applyNumberFormat="1" applyFont="1" applyAlignment="1">
      <alignment horizontal="center"/>
    </xf>
    <xf numFmtId="0" fontId="40" fillId="0" borderId="0" xfId="8" applyFont="1" applyAlignment="1">
      <alignment horizontal="left"/>
    </xf>
    <xf numFmtId="0" fontId="39" fillId="0" borderId="0" xfId="8" applyFont="1" applyAlignment="1">
      <alignment horizontal="left"/>
    </xf>
    <xf numFmtId="0" fontId="41" fillId="0" borderId="0" xfId="12" applyFont="1" applyAlignment="1">
      <alignment horizontal="left"/>
    </xf>
    <xf numFmtId="10" fontId="39" fillId="0" borderId="0" xfId="2" applyNumberFormat="1" applyFont="1" applyAlignment="1">
      <alignment horizontal="left"/>
    </xf>
    <xf numFmtId="39" fontId="37" fillId="0" borderId="0" xfId="9" applyFont="1" applyAlignment="1">
      <alignment wrapText="1"/>
    </xf>
    <xf numFmtId="10" fontId="37" fillId="0" borderId="0" xfId="9" applyNumberFormat="1" applyFont="1" applyAlignment="1">
      <alignment horizontal="center" wrapText="1"/>
    </xf>
    <xf numFmtId="39" fontId="37" fillId="0" borderId="3" xfId="9" applyFont="1" applyBorder="1"/>
    <xf numFmtId="39" fontId="37" fillId="0" borderId="0" xfId="9" applyFont="1" applyFill="1"/>
    <xf numFmtId="39" fontId="37" fillId="0" borderId="0" xfId="9" applyFont="1" applyFill="1" applyAlignment="1">
      <alignment horizontal="center"/>
    </xf>
    <xf numFmtId="39" fontId="37" fillId="0" borderId="0" xfId="9" applyFont="1" applyBorder="1"/>
    <xf numFmtId="39" fontId="37" fillId="0" borderId="0" xfId="9" applyFont="1" applyAlignment="1">
      <alignment horizontal="right"/>
    </xf>
    <xf numFmtId="0" fontId="4" fillId="0" borderId="0" xfId="8" applyFont="1" applyBorder="1"/>
    <xf numFmtId="0" fontId="4" fillId="0" borderId="0" xfId="8" applyFont="1" applyBorder="1" applyAlignment="1">
      <alignment horizontal="center"/>
    </xf>
    <xf numFmtId="169" fontId="4" fillId="0" borderId="0" xfId="8" applyNumberFormat="1" applyFont="1" applyBorder="1" applyAlignment="1">
      <alignment horizontal="center"/>
    </xf>
    <xf numFmtId="10" fontId="4" fillId="0" borderId="0" xfId="8" applyNumberFormat="1" applyFont="1" applyBorder="1" applyAlignment="1">
      <alignment horizontal="center"/>
    </xf>
    <xf numFmtId="0" fontId="4" fillId="0" borderId="8" xfId="8" applyFont="1" applyBorder="1" applyAlignment="1">
      <alignment horizontal="center"/>
    </xf>
    <xf numFmtId="10" fontId="4" fillId="0" borderId="8" xfId="8" applyNumberFormat="1" applyFont="1" applyFill="1" applyBorder="1" applyAlignment="1">
      <alignment horizontal="center"/>
    </xf>
    <xf numFmtId="10" fontId="7" fillId="0" borderId="8" xfId="8" applyNumberFormat="1" applyFont="1" applyFill="1" applyBorder="1" applyAlignment="1">
      <alignment horizontal="center"/>
    </xf>
    <xf numFmtId="0" fontId="4" fillId="0" borderId="13" xfId="8" applyFont="1" applyBorder="1"/>
    <xf numFmtId="168" fontId="4" fillId="0" borderId="19" xfId="8" applyNumberFormat="1" applyFont="1" applyBorder="1" applyAlignment="1">
      <alignment horizontal="center"/>
    </xf>
    <xf numFmtId="168" fontId="4" fillId="0" borderId="14" xfId="8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8" applyFont="1" applyBorder="1"/>
    <xf numFmtId="0" fontId="8" fillId="0" borderId="17" xfId="8" applyFont="1" applyBorder="1"/>
    <xf numFmtId="0" fontId="4" fillId="0" borderId="21" xfId="0" applyFont="1" applyBorder="1"/>
    <xf numFmtId="0" fontId="4" fillId="0" borderId="17" xfId="8" applyFont="1" applyFill="1" applyBorder="1"/>
    <xf numFmtId="10" fontId="4" fillId="0" borderId="21" xfId="0" applyNumberFormat="1" applyFont="1" applyBorder="1" applyAlignment="1">
      <alignment horizontal="center"/>
    </xf>
    <xf numFmtId="10" fontId="4" fillId="0" borderId="21" xfId="0" applyNumberFormat="1" applyFont="1" applyFill="1" applyBorder="1" applyAlignment="1">
      <alignment horizontal="center"/>
    </xf>
    <xf numFmtId="0" fontId="4" fillId="0" borderId="15" xfId="8" applyFont="1" applyBorder="1"/>
    <xf numFmtId="0" fontId="4" fillId="0" borderId="22" xfId="8" applyFont="1" applyBorder="1"/>
    <xf numFmtId="0" fontId="4" fillId="0" borderId="16" xfId="8" applyFont="1" applyBorder="1"/>
    <xf numFmtId="10" fontId="4" fillId="0" borderId="23" xfId="0" applyNumberFormat="1" applyFont="1" applyBorder="1" applyAlignment="1">
      <alignment horizontal="center"/>
    </xf>
    <xf numFmtId="0" fontId="4" fillId="0" borderId="5" xfId="8" applyFont="1" applyBorder="1" applyAlignment="1">
      <alignment horizontal="center" wrapText="1"/>
    </xf>
    <xf numFmtId="0" fontId="4" fillId="0" borderId="1" xfId="8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5" fillId="0" borderId="0" xfId="8" applyBorder="1"/>
    <xf numFmtId="14" fontId="4" fillId="0" borderId="0" xfId="3" applyNumberFormat="1" applyFont="1" applyAlignment="1">
      <alignment horizontal="right"/>
    </xf>
    <xf numFmtId="39" fontId="15" fillId="0" borderId="0" xfId="9" applyFont="1" applyAlignment="1">
      <alignment horizontal="center"/>
    </xf>
    <xf numFmtId="39" fontId="15" fillId="0" borderId="7" xfId="9" applyFont="1" applyBorder="1" applyAlignment="1">
      <alignment horizontal="center"/>
    </xf>
    <xf numFmtId="39" fontId="15" fillId="0" borderId="3" xfId="9" applyFont="1" applyBorder="1" applyAlignment="1">
      <alignment horizontal="center"/>
    </xf>
    <xf numFmtId="39" fontId="15" fillId="0" borderId="4" xfId="9" applyFont="1" applyBorder="1" applyAlignment="1">
      <alignment horizontal="center"/>
    </xf>
    <xf numFmtId="39" fontId="18" fillId="0" borderId="0" xfId="9" applyFont="1" applyAlignment="1">
      <alignment horizontal="center"/>
    </xf>
    <xf numFmtId="39" fontId="9" fillId="0" borderId="0" xfId="9" applyAlignment="1">
      <alignment horizontal="center"/>
    </xf>
    <xf numFmtId="164" fontId="4" fillId="0" borderId="0" xfId="3" applyFont="1" applyAlignment="1">
      <alignment horizontal="center"/>
    </xf>
    <xf numFmtId="164" fontId="4" fillId="0" borderId="1" xfId="3" applyFont="1" applyBorder="1" applyAlignment="1">
      <alignment horizontal="center"/>
    </xf>
    <xf numFmtId="0" fontId="3" fillId="0" borderId="11" xfId="9" applyNumberFormat="1" applyFont="1" applyBorder="1" applyAlignment="1">
      <alignment horizontal="center"/>
    </xf>
    <xf numFmtId="0" fontId="3" fillId="2" borderId="0" xfId="9" applyNumberFormat="1" applyFont="1" applyFill="1" applyAlignment="1">
      <alignment horizontal="left" vertical="top" wrapText="1"/>
    </xf>
    <xf numFmtId="0" fontId="3" fillId="2" borderId="11" xfId="9" applyNumberFormat="1" applyFont="1" applyFill="1" applyBorder="1" applyAlignment="1">
      <alignment horizontal="center"/>
    </xf>
    <xf numFmtId="0" fontId="25" fillId="0" borderId="0" xfId="15" applyAlignment="1">
      <alignment horizontal="center"/>
    </xf>
    <xf numFmtId="0" fontId="25" fillId="0" borderId="0" xfId="15"/>
    <xf numFmtId="0" fontId="26" fillId="0" borderId="0" xfId="15" applyFont="1" applyAlignment="1">
      <alignment horizontal="left"/>
    </xf>
    <xf numFmtId="0" fontId="26" fillId="0" borderId="0" xfId="15" applyFont="1"/>
    <xf numFmtId="0" fontId="25" fillId="0" borderId="0" xfId="15" applyNumberFormat="1" applyAlignment="1">
      <alignment horizontal="left" vertical="top" wrapText="1"/>
    </xf>
  </cellXfs>
  <cellStyles count="17">
    <cellStyle name="Comma 2" xfId="10"/>
    <cellStyle name="Currency" xfId="1" builtinId="4"/>
    <cellStyle name="Normal" xfId="0" builtinId="0"/>
    <cellStyle name="Normal 10 10 3 2 2 2 2 2" xfId="8"/>
    <cellStyle name="Normal 160 2" xfId="4"/>
    <cellStyle name="Normal 2" xfId="9"/>
    <cellStyle name="Normal 2 2 156" xfId="12"/>
    <cellStyle name="Normal 2 2 2 152 2 2" xfId="11"/>
    <cellStyle name="Normal 3" xfId="13"/>
    <cellStyle name="Normal 4" xfId="15"/>
    <cellStyle name="Normal 4 2" xfId="16"/>
    <cellStyle name="Normal_CP-1985" xfId="7"/>
    <cellStyle name="Normal_WCLTD" xfId="3"/>
    <cellStyle name="Percent" xfId="2" builtinId="5"/>
    <cellStyle name="Percent 10" xfId="5"/>
    <cellStyle name="Percent 3 101" xfId="6"/>
    <cellStyle name="Style 26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Returns by Value Line Financial Strength</a:t>
            </a:r>
          </a:p>
        </c:rich>
      </c:tx>
      <c:layout>
        <c:manualLayout>
          <c:xMode val="edge"/>
          <c:yMode val="edge"/>
          <c:x val="0.22026464147602906"/>
          <c:y val="1.15207373271889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50093426047191"/>
          <c:y val="0.18433179723502321"/>
          <c:w val="0.83553717467587685"/>
          <c:h val="0.54377880184331795"/>
        </c:manualLayout>
      </c:layout>
      <c:lineChart>
        <c:grouping val="standard"/>
        <c:varyColors val="0"/>
        <c:ser>
          <c:idx val="0"/>
          <c:order val="0"/>
          <c:tx>
            <c:v>Accepted Return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'DPU 3.11 VL Fin Strength'!$A$12:$A$20</c:f>
              <c:strCache>
                <c:ptCount val="9"/>
                <c:pt idx="0">
                  <c:v>A++</c:v>
                </c:pt>
                <c:pt idx="1">
                  <c:v>A+ </c:v>
                </c:pt>
                <c:pt idx="2">
                  <c:v>A</c:v>
                </c:pt>
                <c:pt idx="3">
                  <c:v>B++</c:v>
                </c:pt>
                <c:pt idx="4">
                  <c:v>B+ </c:v>
                </c:pt>
                <c:pt idx="5">
                  <c:v>B</c:v>
                </c:pt>
                <c:pt idx="6">
                  <c:v>C++</c:v>
                </c:pt>
                <c:pt idx="7">
                  <c:v>C+ </c:v>
                </c:pt>
                <c:pt idx="8">
                  <c:v>C</c:v>
                </c:pt>
              </c:strCache>
            </c:strRef>
          </c:cat>
          <c:val>
            <c:numRef>
              <c:f>'DPU 3.11 VL Fin Strength'!$E$12:$E$20</c:f>
              <c:numCache>
                <c:formatCode>#,##0.00_);\(#,##0.00\)</c:formatCode>
                <c:ptCount val="9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17</c:v>
                </c:pt>
                <c:pt idx="6">
                  <c:v>21</c:v>
                </c:pt>
                <c:pt idx="7">
                  <c:v>24.09090909090909</c:v>
                </c:pt>
                <c:pt idx="8">
                  <c:v>39</c:v>
                </c:pt>
              </c:numCache>
            </c:numRef>
          </c:val>
          <c:smooth val="0"/>
        </c:ser>
        <c:ser>
          <c:idx val="3"/>
          <c:order val="1"/>
          <c:tx>
            <c:v>Regression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'DPU 3.11 VL Fin Strength'!$A$12:$A$20</c:f>
              <c:strCache>
                <c:ptCount val="9"/>
                <c:pt idx="0">
                  <c:v>A++</c:v>
                </c:pt>
                <c:pt idx="1">
                  <c:v>A+ </c:v>
                </c:pt>
                <c:pt idx="2">
                  <c:v>A</c:v>
                </c:pt>
                <c:pt idx="3">
                  <c:v>B++</c:v>
                </c:pt>
                <c:pt idx="4">
                  <c:v>B+ </c:v>
                </c:pt>
                <c:pt idx="5">
                  <c:v>B</c:v>
                </c:pt>
                <c:pt idx="6">
                  <c:v>C++</c:v>
                </c:pt>
                <c:pt idx="7">
                  <c:v>C+ </c:v>
                </c:pt>
                <c:pt idx="8">
                  <c:v>C</c:v>
                </c:pt>
              </c:strCache>
            </c:strRef>
          </c:cat>
          <c:val>
            <c:numRef>
              <c:f>'DPU 3.11 VL Fin Strength'!$G$12:$G$20</c:f>
              <c:numCache>
                <c:formatCode>#,##0.00_);\(#,##0.00\)</c:formatCode>
                <c:ptCount val="9"/>
                <c:pt idx="0">
                  <c:v>11.056711266340187</c:v>
                </c:pt>
                <c:pt idx="1">
                  <c:v>10.912566357603595</c:v>
                </c:pt>
                <c:pt idx="2">
                  <c:v>11.256988657080967</c:v>
                </c:pt>
                <c:pt idx="3">
                  <c:v>12.199230555350113</c:v>
                </c:pt>
                <c:pt idx="4">
                  <c:v>13.896579725102669</c:v>
                </c:pt>
                <c:pt idx="5">
                  <c:v>16.590439570938571</c:v>
                </c:pt>
                <c:pt idx="6">
                  <c:v>20.687181750561464</c:v>
                </c:pt>
                <c:pt idx="7">
                  <c:v>26.979168623377944</c:v>
                </c:pt>
                <c:pt idx="8">
                  <c:v>37.512042584553882</c:v>
                </c:pt>
              </c:numCache>
            </c:numRef>
          </c:val>
          <c:smooth val="0"/>
        </c:ser>
        <c:ser>
          <c:idx val="1"/>
          <c:order val="2"/>
          <c:tx>
            <c:v>Industry Average</c:v>
          </c:tx>
          <c:cat>
            <c:strRef>
              <c:f>'DPU 3.11 VL Fin Strength'!$A$12:$A$20</c:f>
              <c:strCache>
                <c:ptCount val="9"/>
                <c:pt idx="0">
                  <c:v>A++</c:v>
                </c:pt>
                <c:pt idx="1">
                  <c:v>A+ </c:v>
                </c:pt>
                <c:pt idx="2">
                  <c:v>A</c:v>
                </c:pt>
                <c:pt idx="3">
                  <c:v>B++</c:v>
                </c:pt>
                <c:pt idx="4">
                  <c:v>B+ </c:v>
                </c:pt>
                <c:pt idx="5">
                  <c:v>B</c:v>
                </c:pt>
                <c:pt idx="6">
                  <c:v>C++</c:v>
                </c:pt>
                <c:pt idx="7">
                  <c:v>C+ </c:v>
                </c:pt>
                <c:pt idx="8">
                  <c:v>C</c:v>
                </c:pt>
              </c:strCache>
            </c:strRef>
          </c:cat>
          <c:val>
            <c:numRef>
              <c:f>'DPU 3.11 VL Fin Strength'!$S$34:$S$42</c:f>
              <c:numCache>
                <c:formatCode>General</c:formatCode>
                <c:ptCount val="9"/>
                <c:pt idx="2">
                  <c:v>11.351959065210821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151440"/>
        <c:axId val="413154184"/>
      </c:lineChart>
      <c:catAx>
        <c:axId val="413151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Financial Strength</a:t>
                </a:r>
              </a:p>
            </c:rich>
          </c:tx>
          <c:layout>
            <c:manualLayout>
              <c:xMode val="edge"/>
              <c:yMode val="edge"/>
              <c:x val="0.46549255307583592"/>
              <c:y val="0.799539170506912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315418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13154184"/>
        <c:scaling>
          <c:orientation val="minMax"/>
          <c:max val="4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Forecast Annual Return</a:t>
                </a:r>
              </a:p>
            </c:rich>
          </c:tx>
          <c:layout>
            <c:manualLayout>
              <c:xMode val="edge"/>
              <c:yMode val="edge"/>
              <c:x val="3.3773781235925386E-2"/>
              <c:y val="0.2672811059907834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_);\(#,##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3151440"/>
        <c:crosses val="autoZero"/>
        <c:crossBetween val="between"/>
        <c:maj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44" r="0.75000000000000644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Forecast Returns based</a:t>
            </a:r>
          </a:p>
          <a:p>
            <a:pPr>
              <a:defRPr/>
            </a:pPr>
            <a:r>
              <a:rPr lang="en-US"/>
              <a:t>on</a:t>
            </a:r>
            <a:r>
              <a:rPr lang="en-US" baseline="0"/>
              <a:t> Standard Deviations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'DPU 3.11 VL Fin Strength'!$AB$34:$AB$42</c:f>
              <c:strCache>
                <c:ptCount val="9"/>
                <c:pt idx="0">
                  <c:v>A++</c:v>
                </c:pt>
                <c:pt idx="1">
                  <c:v>A+ </c:v>
                </c:pt>
                <c:pt idx="2">
                  <c:v>A</c:v>
                </c:pt>
                <c:pt idx="3">
                  <c:v>B++</c:v>
                </c:pt>
                <c:pt idx="4">
                  <c:v>B+ </c:v>
                </c:pt>
                <c:pt idx="5">
                  <c:v>B</c:v>
                </c:pt>
                <c:pt idx="6">
                  <c:v>C++</c:v>
                </c:pt>
                <c:pt idx="7">
                  <c:v>C+ </c:v>
                </c:pt>
                <c:pt idx="8">
                  <c:v>C</c:v>
                </c:pt>
              </c:strCache>
            </c:strRef>
          </c:cat>
          <c:val>
            <c:numRef>
              <c:f>'DPU 3.11 VL Fin Strength'!$K$12:$K$20</c:f>
              <c:numCache>
                <c:formatCode>#,##0.00_);\(#,##0.00\)</c:formatCode>
                <c:ptCount val="9"/>
                <c:pt idx="0">
                  <c:v>8.1119295894960537</c:v>
                </c:pt>
                <c:pt idx="1">
                  <c:v>10.028831013760147</c:v>
                </c:pt>
                <c:pt idx="2">
                  <c:v>11.22773715533028</c:v>
                </c:pt>
                <c:pt idx="3">
                  <c:v>14.05530274402547</c:v>
                </c:pt>
                <c:pt idx="4">
                  <c:v>14.918487932223327</c:v>
                </c:pt>
                <c:pt idx="5">
                  <c:v>20.979320990584256</c:v>
                </c:pt>
                <c:pt idx="6">
                  <c:v>25.108539968529634</c:v>
                </c:pt>
                <c:pt idx="7">
                  <c:v>25.983965999794478</c:v>
                </c:pt>
                <c:pt idx="8">
                  <c:v>30.22466612217973</c:v>
                </c:pt>
              </c:numCache>
            </c:numRef>
          </c:val>
          <c:smooth val="0"/>
        </c:ser>
        <c:ser>
          <c:idx val="1"/>
          <c:order val="1"/>
          <c:tx>
            <c:v>Regression on Std Dev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'DPU 3.11 VL Fin Strength'!$AC$34:$AC$42</c:f>
              <c:numCache>
                <c:formatCode>General</c:formatCode>
                <c:ptCount val="9"/>
                <c:pt idx="0">
                  <c:v>7.3688023271059819</c:v>
                </c:pt>
                <c:pt idx="1">
                  <c:v>9.6458027083692919</c:v>
                </c:pt>
                <c:pt idx="2">
                  <c:v>12.013152518876694</c:v>
                </c:pt>
                <c:pt idx="3">
                  <c:v>14.491055511492281</c:v>
                </c:pt>
                <c:pt idx="4">
                  <c:v>17.108598475537779</c:v>
                </c:pt>
                <c:pt idx="5">
                  <c:v>19.91042349803109</c:v>
                </c:pt>
                <c:pt idx="6">
                  <c:v>22.971679804538791</c:v>
                </c:pt>
                <c:pt idx="7">
                  <c:v>26.438896850421969</c:v>
                </c:pt>
                <c:pt idx="8">
                  <c:v>30.690369821549538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3158888"/>
        <c:axId val="413156928"/>
      </c:lineChart>
      <c:catAx>
        <c:axId val="413158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156928"/>
        <c:crosses val="autoZero"/>
        <c:auto val="1"/>
        <c:lblAlgn val="ctr"/>
        <c:lblOffset val="100"/>
        <c:noMultiLvlLbl val="0"/>
      </c:catAx>
      <c:valAx>
        <c:axId val="41315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_);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158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600075</xdr:colOff>
      <xdr:row>0</xdr:row>
      <xdr:rowOff>447675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8575"/>
          <a:ext cx="15240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310403</xdr:colOff>
      <xdr:row>38</xdr:row>
      <xdr:rowOff>81242</xdr:rowOff>
    </xdr:from>
    <xdr:to>
      <xdr:col>10</xdr:col>
      <xdr:colOff>539003</xdr:colOff>
      <xdr:row>64</xdr:row>
      <xdr:rowOff>5043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9524</xdr:colOff>
      <xdr:row>43</xdr:row>
      <xdr:rowOff>4762</xdr:rowOff>
    </xdr:from>
    <xdr:to>
      <xdr:col>38</xdr:col>
      <xdr:colOff>514349</xdr:colOff>
      <xdr:row>62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-share.unitil.com/COS/ANNLRPTS/WY/98/GA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\94E3\BASEREV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jperkins\Library\Containers\com.apple.mail\Data\Library\Mail%20Downloads\7FB16D56-7834-4E9D-9850-B0121F619E0E\BASEREV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Forma%202001%201.0f2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-share.unitil.com/Users/RyanKucan/Box%20Sync/Projects%20-%20Sussex/16.1246%20Dominion%20NC%20ROE/Rebuttal%20Testimony/Supporting%20Analyses/forward%20interpolated%20yield%20curve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yanKucan\Box%20Sync\Projects%20-%20Sussex\16.1246%20Dominion%20NC%20ROE\Rebuttal%20Testimony\Supporting%20Analyses\forward%20interpolated%20yield%20curve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-share.unitil.com/COS/Annual%20Rpts/WY/2000/GA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yanKucan\AppData\Local\Microsoft\Windows\INetCache\Content.Outlook\J3RSQ4CQ\Atmos%20Schedul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-share.unitil.com/TEMPLATE/Testimony%20Templates/Econ.%20data%20&amp;%20graphs/Testimony%20draft%20to%20be%20updated/historical.Graphs-testimony%20ready-revise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LATE\Testimony%20Templates\Econ.%20data%20&amp;%20graphs\Testimony%20draft%20to%20be%20updated\historical.Graphs-testimony%20ready-revise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-share.unitil.com/W/Profiles/kms7245/Local%20Settings/Temporary%20Internet%20Files/OLK8D/Cost%20of%20Capital%20estimated%2012-31-03%20Preliminary%20(1-21-04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\ANNLRPTS\WY\98\GA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\Profiles\kms7245\Local%20Settings\Temporary%20Internet%20Files\OLK8D\Cost%20of%20Capital%20estimated%2012-31-03%20Preliminary%20(1-21-04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Gas\MGE\MGE%20GR-2006-0422\Schedules\Direct\Atmos%20Schedu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-share.unitil.com/RD/MTGAS/2014%20Case/2014%20RateDesignMT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D\MTGAS\2014%20Case\2014%20RateDesignMT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-share.unitil.com/COS/PGA/2002/May%20Fi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jperkins\Library\Containers\com.apple.mail\Data\Library\Mail%20Downloads\7FB16D56-7834-4E9D-9850-B0121F619E0E\May%20Fil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-share.unitil.com/Documents%20and%20Settings/jlm8149/Local%20Settings/Temporary%20Internet%20Files/OLK5C/Cost%20of%20Capital%20estimated%2012-31-04%20(1-24-05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lm8149\Local%20Settings\Temporary%20Internet%20Files\OLK5C\Cost%20of%20Capital%20estimated%2012-31-04%20(1-24-0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. Info."/>
      <sheetName val="Gen. Info."/>
      <sheetName val="Mngrs &amp; Offcrs"/>
      <sheetName val="Directors"/>
      <sheetName val="Long Term Debt"/>
      <sheetName val="Dividends"/>
      <sheetName val="Plant in Ser"/>
      <sheetName val="Depr."/>
      <sheetName val="Inc Stmnt"/>
      <sheetName val="Taxes Other"/>
      <sheetName val="Balance Sheet"/>
      <sheetName val="Liability Ins"/>
      <sheetName val="Miles of Line"/>
      <sheetName val="Gas Purchased &amp; Sold"/>
      <sheetName val="Dedication Res."/>
      <sheetName val="Emer. Curt. &amp; IRP"/>
      <sheetName val="Imprt Chngs"/>
      <sheetName val="Plnt Add-Ret-17a"/>
      <sheetName val="Fin Chngs (pg 17b)"/>
      <sheetName val="Oa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mt"/>
      <sheetName val="Per Books"/>
      <sheetName val="Current Rates"/>
      <sheetName val="Projected"/>
      <sheetName val="Fuel Cost"/>
      <sheetName val="Rate 10"/>
      <sheetName val="Rate 11"/>
      <sheetName val="Rate 13"/>
      <sheetName val="Rate 16"/>
      <sheetName val="Rate 20"/>
      <sheetName val="Rate 22"/>
      <sheetName val="Rate 25"/>
      <sheetName val="Rate 26"/>
      <sheetName val="Rate 27"/>
      <sheetName val="Rate 29"/>
      <sheetName val="Rate 30"/>
      <sheetName val="Rate 31"/>
      <sheetName val="Rate 34"/>
      <sheetName val="Rate 39"/>
      <sheetName val="Rate 40"/>
      <sheetName val="Rate 41"/>
      <sheetName val="Rate 48"/>
      <sheetName val="Rate 50"/>
      <sheetName val="Rate 52"/>
      <sheetName val="Rate 56"/>
      <sheetName val="Rate 95"/>
      <sheetName val="Adj Factors"/>
      <sheetName val="ST-9 Demand"/>
      <sheetName val="Primary Service Accts"/>
      <sheetName val="Primary_Secondary Dema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mt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Notes"/>
      <sheetName val="Variables"/>
      <sheetName val="Report"/>
      <sheetName val="Operating Lease Adj."/>
      <sheetName val="Captive Finance Adj."/>
      <sheetName val="FAS106 Adj."/>
      <sheetName val="Net Debt Adj."/>
      <sheetName val="Structural Subordination"/>
      <sheetName val="Graphs"/>
      <sheetName val="Import"/>
      <sheetName val="BLR Worksheet"/>
      <sheetName val="TBSheet"/>
      <sheetName val="Main"/>
      <sheetName val="ProForma 2001 1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_curve"/>
      <sheetName val="FRWD VS INTERP"/>
      <sheetName val="Chart X Fwd vs Spot 27 year"/>
    </sheetNames>
    <sheetDataSet>
      <sheetData sheetId="0"/>
      <sheetData sheetId="1"/>
      <sheetData sheetId="2">
        <row r="6">
          <cell r="H6" t="str">
            <v>FRWD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_curve"/>
      <sheetName val="FRWD VS INTERP"/>
      <sheetName val="Chart X Fwd vs Spot 27 year"/>
    </sheetNames>
    <sheetDataSet>
      <sheetData sheetId="0"/>
      <sheetData sheetId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Gen. Info."/>
      <sheetName val="Co. Info."/>
      <sheetName val="Mngrs &amp; Offcrs"/>
      <sheetName val="Directors"/>
      <sheetName val="Long Term Debt"/>
      <sheetName val="Dividends"/>
      <sheetName val="Plant in Ser"/>
      <sheetName val="Depr."/>
      <sheetName val="Inc Stmnt"/>
      <sheetName val="Taxes Other"/>
      <sheetName val="Balance Sheet"/>
      <sheetName val="Liability Ins"/>
      <sheetName val="Miles of Line"/>
      <sheetName val="Gas Purchased &amp; Sold"/>
      <sheetName val="Dedication Res."/>
      <sheetName val="Emer. Curt. &amp; IRP"/>
      <sheetName val="Imprt Chngs"/>
      <sheetName val="Plnt Add-Ret-17a"/>
      <sheetName val="Fin Chngs (pg 17b)"/>
      <sheetName val="Oat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Data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oody's Bond Yield Data"/>
      <sheetName val="Discount Rate"/>
      <sheetName val="Discount Chart"/>
      <sheetName val="Prime Rate"/>
      <sheetName val="Prime Chart "/>
      <sheetName val="Inflation"/>
      <sheetName val="Inflation Chart"/>
      <sheetName val="Moody's"/>
      <sheetName val="30 Yr. Bonds"/>
      <sheetName val="Moody's T-Bond Chart"/>
      <sheetName val="Moody's Spread Chart"/>
      <sheetName val="Moody's Baa Bond Yields Chart"/>
    </sheetNames>
    <sheetDataSet>
      <sheetData sheetId="0">
        <row r="30">
          <cell r="B30" t="str">
            <v>82</v>
          </cell>
          <cell r="C30">
            <v>14.22</v>
          </cell>
        </row>
        <row r="31">
          <cell r="C31">
            <v>14.22</v>
          </cell>
        </row>
        <row r="32">
          <cell r="C32">
            <v>13.53</v>
          </cell>
        </row>
        <row r="33">
          <cell r="C33">
            <v>13.37</v>
          </cell>
        </row>
        <row r="34">
          <cell r="C34">
            <v>13.24</v>
          </cell>
        </row>
        <row r="35">
          <cell r="C35">
            <v>13.92</v>
          </cell>
        </row>
        <row r="36">
          <cell r="C36">
            <v>13.55</v>
          </cell>
        </row>
        <row r="37">
          <cell r="C37">
            <v>12.77</v>
          </cell>
        </row>
        <row r="38">
          <cell r="C38">
            <v>12.07</v>
          </cell>
        </row>
        <row r="39">
          <cell r="C39">
            <v>11.17</v>
          </cell>
        </row>
        <row r="40">
          <cell r="C40">
            <v>10.54</v>
          </cell>
        </row>
        <row r="41">
          <cell r="C41">
            <v>10.54</v>
          </cell>
        </row>
        <row r="42">
          <cell r="C42">
            <v>10.63</v>
          </cell>
        </row>
        <row r="43">
          <cell r="C43">
            <v>10.88</v>
          </cell>
        </row>
        <row r="44">
          <cell r="C44">
            <v>10.63</v>
          </cell>
        </row>
        <row r="45">
          <cell r="C45">
            <v>10.48</v>
          </cell>
        </row>
        <row r="46">
          <cell r="C46">
            <v>10.53</v>
          </cell>
        </row>
        <row r="47">
          <cell r="C47">
            <v>10.93</v>
          </cell>
        </row>
        <row r="48">
          <cell r="C48">
            <v>11.4</v>
          </cell>
        </row>
        <row r="49">
          <cell r="C49">
            <v>11.82</v>
          </cell>
        </row>
        <row r="50">
          <cell r="C50">
            <v>11.63</v>
          </cell>
        </row>
        <row r="51">
          <cell r="C51">
            <v>11.58</v>
          </cell>
        </row>
        <row r="52">
          <cell r="C52">
            <v>11.75</v>
          </cell>
        </row>
        <row r="53">
          <cell r="C53">
            <v>11.88</v>
          </cell>
        </row>
        <row r="54">
          <cell r="C54">
            <v>11.75</v>
          </cell>
        </row>
        <row r="55">
          <cell r="C55">
            <v>11.95</v>
          </cell>
        </row>
        <row r="56">
          <cell r="C56">
            <v>12.38</v>
          </cell>
        </row>
        <row r="57">
          <cell r="C57">
            <v>12.65</v>
          </cell>
        </row>
        <row r="58">
          <cell r="C58">
            <v>13.43</v>
          </cell>
        </row>
        <row r="59">
          <cell r="C59">
            <v>13.44</v>
          </cell>
        </row>
        <row r="60">
          <cell r="C60">
            <v>13.21</v>
          </cell>
        </row>
        <row r="61">
          <cell r="C61">
            <v>12.54</v>
          </cell>
        </row>
        <row r="62">
          <cell r="C62">
            <v>12.29</v>
          </cell>
        </row>
        <row r="63">
          <cell r="C63">
            <v>11.98</v>
          </cell>
        </row>
        <row r="64">
          <cell r="C64">
            <v>11.56</v>
          </cell>
        </row>
        <row r="65">
          <cell r="C65">
            <v>11.52</v>
          </cell>
        </row>
        <row r="66">
          <cell r="C66">
            <v>11.45</v>
          </cell>
        </row>
        <row r="67">
          <cell r="C67">
            <v>11.47</v>
          </cell>
        </row>
        <row r="68">
          <cell r="C68">
            <v>11.81</v>
          </cell>
        </row>
        <row r="69">
          <cell r="C69">
            <v>11.47</v>
          </cell>
        </row>
        <row r="70">
          <cell r="C70">
            <v>11.05</v>
          </cell>
        </row>
        <row r="71">
          <cell r="C71">
            <v>10.44</v>
          </cell>
        </row>
        <row r="72">
          <cell r="C72">
            <v>10.5</v>
          </cell>
        </row>
        <row r="73">
          <cell r="C73">
            <v>10.56</v>
          </cell>
        </row>
        <row r="74">
          <cell r="C74">
            <v>10.61</v>
          </cell>
        </row>
        <row r="75">
          <cell r="C75">
            <v>10.5</v>
          </cell>
        </row>
        <row r="76">
          <cell r="C76">
            <v>10.06</v>
          </cell>
        </row>
        <row r="77">
          <cell r="C77">
            <v>9.5399999999999991</v>
          </cell>
        </row>
        <row r="78">
          <cell r="C78">
            <v>9.4</v>
          </cell>
        </row>
        <row r="79">
          <cell r="C79">
            <v>8.93</v>
          </cell>
        </row>
        <row r="80">
          <cell r="C80">
            <v>7.96</v>
          </cell>
        </row>
        <row r="81">
          <cell r="C81">
            <v>7.39</v>
          </cell>
        </row>
        <row r="82">
          <cell r="C82">
            <v>7.52</v>
          </cell>
        </row>
        <row r="83">
          <cell r="C83">
            <v>7.57</v>
          </cell>
        </row>
        <row r="84">
          <cell r="C84">
            <v>7.27</v>
          </cell>
        </row>
        <row r="85">
          <cell r="C85">
            <v>7.33</v>
          </cell>
        </row>
        <row r="86">
          <cell r="C86">
            <v>7.62</v>
          </cell>
        </row>
        <row r="87">
          <cell r="C87">
            <v>7.7</v>
          </cell>
        </row>
        <row r="88">
          <cell r="C88">
            <v>7.52</v>
          </cell>
        </row>
        <row r="89">
          <cell r="C89">
            <v>7.37</v>
          </cell>
        </row>
        <row r="90">
          <cell r="C90">
            <v>7.39</v>
          </cell>
        </row>
        <row r="91">
          <cell r="C91">
            <v>7.54</v>
          </cell>
        </row>
        <row r="92">
          <cell r="C92">
            <v>7.55</v>
          </cell>
        </row>
        <row r="93">
          <cell r="C93">
            <v>8.25</v>
          </cell>
        </row>
        <row r="94">
          <cell r="C94">
            <v>8.7799999999999994</v>
          </cell>
        </row>
        <row r="95">
          <cell r="C95">
            <v>8.57</v>
          </cell>
        </row>
        <row r="96">
          <cell r="C96">
            <v>8.64</v>
          </cell>
        </row>
        <row r="97">
          <cell r="C97">
            <v>8.9700000000000006</v>
          </cell>
        </row>
        <row r="98">
          <cell r="C98">
            <v>9.59</v>
          </cell>
        </row>
        <row r="99">
          <cell r="C99">
            <v>9.61</v>
          </cell>
        </row>
        <row r="100">
          <cell r="C100">
            <v>8.9499999999999993</v>
          </cell>
        </row>
        <row r="101">
          <cell r="C101">
            <v>9.1199999999999992</v>
          </cell>
        </row>
        <row r="102">
          <cell r="C102">
            <v>8.83</v>
          </cell>
        </row>
        <row r="103">
          <cell r="C103">
            <v>8.43</v>
          </cell>
        </row>
        <row r="104">
          <cell r="C104">
            <v>8.6300000000000008</v>
          </cell>
        </row>
        <row r="105">
          <cell r="C105">
            <v>8.9499999999999993</v>
          </cell>
        </row>
        <row r="106">
          <cell r="C106">
            <v>9.23</v>
          </cell>
        </row>
        <row r="107">
          <cell r="C107">
            <v>9</v>
          </cell>
        </row>
        <row r="108">
          <cell r="C108">
            <v>9.14</v>
          </cell>
        </row>
        <row r="109">
          <cell r="C109">
            <v>9.32</v>
          </cell>
        </row>
        <row r="110">
          <cell r="C110">
            <v>9.06</v>
          </cell>
        </row>
        <row r="111">
          <cell r="C111">
            <v>8.89</v>
          </cell>
        </row>
        <row r="112">
          <cell r="C112">
            <v>9.02</v>
          </cell>
        </row>
        <row r="113">
          <cell r="C113">
            <v>9.01</v>
          </cell>
        </row>
        <row r="114">
          <cell r="C114">
            <v>8.93</v>
          </cell>
        </row>
        <row r="115">
          <cell r="C115">
            <v>9.01</v>
          </cell>
        </row>
        <row r="116">
          <cell r="C116">
            <v>9.17</v>
          </cell>
        </row>
        <row r="117">
          <cell r="C117">
            <v>9.0299999999999994</v>
          </cell>
        </row>
        <row r="118">
          <cell r="C118">
            <v>8.83</v>
          </cell>
        </row>
        <row r="119">
          <cell r="C119">
            <v>8.27</v>
          </cell>
        </row>
        <row r="120">
          <cell r="C120">
            <v>8.08</v>
          </cell>
        </row>
        <row r="121">
          <cell r="C121">
            <v>8.1199999999999992</v>
          </cell>
        </row>
        <row r="122">
          <cell r="C122">
            <v>8.15</v>
          </cell>
        </row>
        <row r="123">
          <cell r="C123">
            <v>8</v>
          </cell>
        </row>
        <row r="124">
          <cell r="C124">
            <v>7.9</v>
          </cell>
        </row>
        <row r="125">
          <cell r="C125">
            <v>7.9</v>
          </cell>
        </row>
        <row r="126">
          <cell r="C126">
            <v>8.26</v>
          </cell>
        </row>
        <row r="127">
          <cell r="C127">
            <v>8.5</v>
          </cell>
        </row>
        <row r="128">
          <cell r="C128">
            <v>8.56</v>
          </cell>
        </row>
        <row r="129">
          <cell r="C129">
            <v>8.76</v>
          </cell>
        </row>
        <row r="130">
          <cell r="C130">
            <v>8.73</v>
          </cell>
        </row>
        <row r="131">
          <cell r="C131">
            <v>8.4600000000000009</v>
          </cell>
        </row>
        <row r="132">
          <cell r="C132">
            <v>8.5</v>
          </cell>
        </row>
        <row r="133">
          <cell r="C133">
            <v>8.86</v>
          </cell>
        </row>
        <row r="134">
          <cell r="C134">
            <v>9.0299999999999994</v>
          </cell>
        </row>
        <row r="135">
          <cell r="C135">
            <v>8.86</v>
          </cell>
        </row>
        <row r="136">
          <cell r="C136">
            <v>8.5399999999999991</v>
          </cell>
        </row>
        <row r="137">
          <cell r="C137">
            <v>8.24</v>
          </cell>
        </row>
        <row r="138">
          <cell r="C138">
            <v>8.27</v>
          </cell>
        </row>
        <row r="139">
          <cell r="C139">
            <v>8.0299999999999994</v>
          </cell>
        </row>
        <row r="140">
          <cell r="C140">
            <v>8.2899999999999991</v>
          </cell>
        </row>
        <row r="141">
          <cell r="C141">
            <v>8.2100000000000009</v>
          </cell>
        </row>
        <row r="142">
          <cell r="C142">
            <v>8.27</v>
          </cell>
        </row>
        <row r="143">
          <cell r="C143">
            <v>8.4700000000000006</v>
          </cell>
        </row>
        <row r="144">
          <cell r="C144">
            <v>8.4499999999999993</v>
          </cell>
        </row>
        <row r="145">
          <cell r="C145">
            <v>8.14</v>
          </cell>
        </row>
        <row r="146">
          <cell r="C146">
            <v>7.95</v>
          </cell>
        </row>
        <row r="147">
          <cell r="C147">
            <v>7.93</v>
          </cell>
        </row>
        <row r="148">
          <cell r="C148">
            <v>7.92</v>
          </cell>
        </row>
        <row r="149">
          <cell r="C149">
            <v>7.7</v>
          </cell>
        </row>
        <row r="150">
          <cell r="C150">
            <v>7.58</v>
          </cell>
        </row>
        <row r="151">
          <cell r="C151">
            <v>7.85</v>
          </cell>
        </row>
        <row r="152">
          <cell r="C152">
            <v>7.97</v>
          </cell>
        </row>
        <row r="153">
          <cell r="C153">
            <v>7.96</v>
          </cell>
        </row>
        <row r="154">
          <cell r="C154">
            <v>7.89</v>
          </cell>
        </row>
        <row r="155">
          <cell r="C155">
            <v>7.84</v>
          </cell>
        </row>
        <row r="156">
          <cell r="C156">
            <v>7.6</v>
          </cell>
        </row>
        <row r="157">
          <cell r="C157">
            <v>7.39</v>
          </cell>
        </row>
        <row r="158">
          <cell r="C158">
            <v>7.34</v>
          </cell>
        </row>
        <row r="159">
          <cell r="C159">
            <v>7.53</v>
          </cell>
        </row>
        <row r="160">
          <cell r="C160">
            <v>7.61</v>
          </cell>
        </row>
        <row r="161">
          <cell r="C161">
            <v>7.44</v>
          </cell>
        </row>
        <row r="162">
          <cell r="C162">
            <v>7.34</v>
          </cell>
        </row>
        <row r="163">
          <cell r="C163">
            <v>7.09</v>
          </cell>
        </row>
        <row r="164">
          <cell r="C164">
            <v>6.82</v>
          </cell>
        </row>
        <row r="165">
          <cell r="C165">
            <v>6.85</v>
          </cell>
        </row>
        <row r="166">
          <cell r="C166">
            <v>6.92</v>
          </cell>
        </row>
        <row r="167">
          <cell r="C167">
            <v>6.81</v>
          </cell>
        </row>
        <row r="168">
          <cell r="C168">
            <v>6.63</v>
          </cell>
        </row>
        <row r="169">
          <cell r="C169">
            <v>6.32</v>
          </cell>
        </row>
        <row r="170">
          <cell r="C170">
            <v>6</v>
          </cell>
        </row>
        <row r="171">
          <cell r="C171">
            <v>5.94</v>
          </cell>
        </row>
        <row r="172">
          <cell r="C172">
            <v>6.21</v>
          </cell>
        </row>
        <row r="173">
          <cell r="C173">
            <v>6.25</v>
          </cell>
        </row>
        <row r="174">
          <cell r="C174">
            <v>6.29</v>
          </cell>
        </row>
        <row r="175">
          <cell r="C175">
            <v>6.49</v>
          </cell>
        </row>
        <row r="176">
          <cell r="C176">
            <v>6.91</v>
          </cell>
        </row>
        <row r="177">
          <cell r="C177">
            <v>7.27</v>
          </cell>
        </row>
        <row r="178">
          <cell r="C178">
            <v>7.41</v>
          </cell>
        </row>
        <row r="179">
          <cell r="C179">
            <v>7.4</v>
          </cell>
        </row>
        <row r="180">
          <cell r="C180">
            <v>7.58</v>
          </cell>
        </row>
        <row r="181">
          <cell r="C181">
            <v>7.49</v>
          </cell>
        </row>
        <row r="182">
          <cell r="C182">
            <v>7.71</v>
          </cell>
        </row>
        <row r="183">
          <cell r="C183">
            <v>7.94</v>
          </cell>
        </row>
        <row r="184">
          <cell r="C184">
            <v>8.08</v>
          </cell>
        </row>
        <row r="185">
          <cell r="C185">
            <v>7.87</v>
          </cell>
        </row>
        <row r="186">
          <cell r="C186">
            <v>7.85</v>
          </cell>
        </row>
        <row r="187">
          <cell r="C187">
            <v>7.61</v>
          </cell>
        </row>
        <row r="188">
          <cell r="C188">
            <v>7.45</v>
          </cell>
        </row>
        <row r="189">
          <cell r="C189">
            <v>7.36</v>
          </cell>
        </row>
        <row r="190">
          <cell r="C190">
            <v>6.95</v>
          </cell>
        </row>
        <row r="191">
          <cell r="C191">
            <v>6.57</v>
          </cell>
        </row>
        <row r="192">
          <cell r="C192">
            <v>6.72</v>
          </cell>
        </row>
        <row r="193">
          <cell r="C193">
            <v>6.86</v>
          </cell>
        </row>
        <row r="194">
          <cell r="C194">
            <v>6.55</v>
          </cell>
        </row>
        <row r="195">
          <cell r="C195">
            <v>6.37</v>
          </cell>
        </row>
        <row r="196">
          <cell r="C196">
            <v>6.26</v>
          </cell>
        </row>
        <row r="197">
          <cell r="C197">
            <v>6.06</v>
          </cell>
        </row>
        <row r="198">
          <cell r="C198">
            <v>6.05</v>
          </cell>
        </row>
        <row r="199">
          <cell r="C199">
            <v>6.24</v>
          </cell>
        </row>
        <row r="200">
          <cell r="C200">
            <v>6.6</v>
          </cell>
        </row>
        <row r="201">
          <cell r="C201">
            <v>6.79</v>
          </cell>
        </row>
        <row r="202">
          <cell r="C202">
            <v>6.93</v>
          </cell>
        </row>
        <row r="203">
          <cell r="C203">
            <v>7.06</v>
          </cell>
        </row>
        <row r="204">
          <cell r="C204">
            <v>7.03</v>
          </cell>
        </row>
        <row r="205">
          <cell r="C205">
            <v>6.84</v>
          </cell>
        </row>
        <row r="206">
          <cell r="C206">
            <v>7.03</v>
          </cell>
        </row>
        <row r="207">
          <cell r="C207">
            <v>6.81</v>
          </cell>
        </row>
        <row r="208">
          <cell r="C208">
            <v>6.48</v>
          </cell>
        </row>
        <row r="209">
          <cell r="C209">
            <v>6.55</v>
          </cell>
        </row>
        <row r="210">
          <cell r="C210">
            <v>6.83</v>
          </cell>
        </row>
        <row r="211">
          <cell r="C211">
            <v>6.69</v>
          </cell>
        </row>
        <row r="212">
          <cell r="C212">
            <v>6.93</v>
          </cell>
        </row>
        <row r="213">
          <cell r="C213">
            <v>7.09</v>
          </cell>
        </row>
        <row r="214">
          <cell r="C214">
            <v>6.94</v>
          </cell>
        </row>
        <row r="215">
          <cell r="C215">
            <v>6.77</v>
          </cell>
        </row>
        <row r="216">
          <cell r="C216">
            <v>6.51</v>
          </cell>
        </row>
        <row r="217">
          <cell r="C217">
            <v>6.58</v>
          </cell>
        </row>
        <row r="218">
          <cell r="C218">
            <v>6.5</v>
          </cell>
        </row>
        <row r="219">
          <cell r="C219">
            <v>6.33</v>
          </cell>
        </row>
        <row r="220">
          <cell r="C220">
            <v>6.11</v>
          </cell>
        </row>
        <row r="221">
          <cell r="C221">
            <v>5.99</v>
          </cell>
        </row>
        <row r="222">
          <cell r="C222">
            <v>5.81</v>
          </cell>
        </row>
        <row r="223">
          <cell r="C223">
            <v>5.89</v>
          </cell>
        </row>
        <row r="224">
          <cell r="C224">
            <v>5.95</v>
          </cell>
        </row>
        <row r="225">
          <cell r="C225">
            <v>5.92</v>
          </cell>
        </row>
        <row r="226">
          <cell r="C226">
            <v>5.93</v>
          </cell>
        </row>
        <row r="227">
          <cell r="C227">
            <v>5.7</v>
          </cell>
        </row>
        <row r="228">
          <cell r="C228">
            <v>5.68</v>
          </cell>
        </row>
        <row r="229">
          <cell r="C229">
            <v>5.54</v>
          </cell>
        </row>
        <row r="230">
          <cell r="C230">
            <v>5.2</v>
          </cell>
        </row>
        <row r="231">
          <cell r="C231">
            <v>5.01</v>
          </cell>
        </row>
        <row r="232">
          <cell r="C232">
            <v>5.25</v>
          </cell>
        </row>
        <row r="233">
          <cell r="C233">
            <v>5.0599999999999996</v>
          </cell>
        </row>
      </sheetData>
      <sheetData sheetId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oody's Bond Yield Data"/>
      <sheetName val="Discount Rate"/>
      <sheetName val="Discount Chart"/>
      <sheetName val="Prime Rate"/>
      <sheetName val="Prime Chart "/>
      <sheetName val="Inflation"/>
      <sheetName val="Inflation Chart"/>
      <sheetName val="Moody's"/>
      <sheetName val="30 Yr. Bonds"/>
      <sheetName val="Moody's T-Bond Chart"/>
      <sheetName val="Moody's Spread Chart"/>
      <sheetName val="Moody's Baa Bond Yields Chart"/>
    </sheetNames>
    <sheetDataSet>
      <sheetData sheetId="0">
        <row r="30">
          <cell r="B30" t="str">
            <v>82</v>
          </cell>
          <cell r="C30">
            <v>14.22</v>
          </cell>
        </row>
        <row r="31">
          <cell r="C31">
            <v>14.22</v>
          </cell>
        </row>
        <row r="32">
          <cell r="C32">
            <v>13.53</v>
          </cell>
        </row>
        <row r="33">
          <cell r="C33">
            <v>13.37</v>
          </cell>
        </row>
        <row r="34">
          <cell r="C34">
            <v>13.24</v>
          </cell>
        </row>
        <row r="35">
          <cell r="C35">
            <v>13.92</v>
          </cell>
        </row>
        <row r="36">
          <cell r="C36">
            <v>13.55</v>
          </cell>
        </row>
        <row r="37">
          <cell r="C37">
            <v>12.77</v>
          </cell>
        </row>
        <row r="38">
          <cell r="C38">
            <v>12.07</v>
          </cell>
        </row>
        <row r="39">
          <cell r="C39">
            <v>11.17</v>
          </cell>
        </row>
        <row r="40">
          <cell r="C40">
            <v>10.54</v>
          </cell>
        </row>
        <row r="41">
          <cell r="C41">
            <v>10.54</v>
          </cell>
        </row>
        <row r="42">
          <cell r="C42">
            <v>10.63</v>
          </cell>
        </row>
        <row r="43">
          <cell r="C43">
            <v>10.88</v>
          </cell>
        </row>
        <row r="44">
          <cell r="C44">
            <v>10.63</v>
          </cell>
        </row>
        <row r="45">
          <cell r="C45">
            <v>10.48</v>
          </cell>
        </row>
        <row r="46">
          <cell r="C46">
            <v>10.53</v>
          </cell>
        </row>
        <row r="47">
          <cell r="C47">
            <v>10.93</v>
          </cell>
        </row>
        <row r="48">
          <cell r="C48">
            <v>11.4</v>
          </cell>
        </row>
        <row r="49">
          <cell r="C49">
            <v>11.82</v>
          </cell>
        </row>
        <row r="50">
          <cell r="C50">
            <v>11.63</v>
          </cell>
        </row>
        <row r="51">
          <cell r="C51">
            <v>11.58</v>
          </cell>
        </row>
        <row r="52">
          <cell r="C52">
            <v>11.75</v>
          </cell>
        </row>
        <row r="53">
          <cell r="C53">
            <v>11.88</v>
          </cell>
        </row>
        <row r="54">
          <cell r="C54">
            <v>11.75</v>
          </cell>
        </row>
        <row r="55">
          <cell r="C55">
            <v>11.95</v>
          </cell>
        </row>
        <row r="56">
          <cell r="C56">
            <v>12.38</v>
          </cell>
        </row>
        <row r="57">
          <cell r="C57">
            <v>12.65</v>
          </cell>
        </row>
        <row r="58">
          <cell r="C58">
            <v>13.43</v>
          </cell>
        </row>
        <row r="59">
          <cell r="C59">
            <v>13.44</v>
          </cell>
        </row>
        <row r="60">
          <cell r="C60">
            <v>13.21</v>
          </cell>
        </row>
        <row r="61">
          <cell r="C61">
            <v>12.54</v>
          </cell>
        </row>
        <row r="62">
          <cell r="C62">
            <v>12.29</v>
          </cell>
        </row>
        <row r="63">
          <cell r="C63">
            <v>11.98</v>
          </cell>
        </row>
        <row r="64">
          <cell r="C64">
            <v>11.56</v>
          </cell>
        </row>
        <row r="65">
          <cell r="C65">
            <v>11.52</v>
          </cell>
        </row>
        <row r="66">
          <cell r="C66">
            <v>11.45</v>
          </cell>
        </row>
        <row r="67">
          <cell r="C67">
            <v>11.47</v>
          </cell>
        </row>
        <row r="68">
          <cell r="C68">
            <v>11.81</v>
          </cell>
        </row>
        <row r="69">
          <cell r="C69">
            <v>11.47</v>
          </cell>
        </row>
        <row r="70">
          <cell r="C70">
            <v>11.05</v>
          </cell>
        </row>
        <row r="71">
          <cell r="C71">
            <v>10.44</v>
          </cell>
        </row>
        <row r="72">
          <cell r="C72">
            <v>10.5</v>
          </cell>
        </row>
        <row r="73">
          <cell r="C73">
            <v>10.56</v>
          </cell>
        </row>
        <row r="74">
          <cell r="C74">
            <v>10.61</v>
          </cell>
        </row>
        <row r="75">
          <cell r="C75">
            <v>10.5</v>
          </cell>
        </row>
        <row r="76">
          <cell r="C76">
            <v>10.06</v>
          </cell>
        </row>
        <row r="77">
          <cell r="C77">
            <v>9.5399999999999991</v>
          </cell>
        </row>
        <row r="78">
          <cell r="C78">
            <v>9.4</v>
          </cell>
        </row>
        <row r="79">
          <cell r="C79">
            <v>8.93</v>
          </cell>
        </row>
        <row r="80">
          <cell r="C80">
            <v>7.96</v>
          </cell>
        </row>
        <row r="81">
          <cell r="C81">
            <v>7.39</v>
          </cell>
        </row>
        <row r="82">
          <cell r="C82">
            <v>7.52</v>
          </cell>
        </row>
        <row r="83">
          <cell r="C83">
            <v>7.57</v>
          </cell>
        </row>
        <row r="84">
          <cell r="C84">
            <v>7.27</v>
          </cell>
        </row>
        <row r="85">
          <cell r="C85">
            <v>7.33</v>
          </cell>
        </row>
        <row r="86">
          <cell r="C86">
            <v>7.62</v>
          </cell>
        </row>
        <row r="87">
          <cell r="C87">
            <v>7.7</v>
          </cell>
        </row>
        <row r="88">
          <cell r="C88">
            <v>7.52</v>
          </cell>
        </row>
        <row r="89">
          <cell r="C89">
            <v>7.37</v>
          </cell>
        </row>
        <row r="90">
          <cell r="C90">
            <v>7.39</v>
          </cell>
        </row>
        <row r="91">
          <cell r="C91">
            <v>7.54</v>
          </cell>
        </row>
        <row r="92">
          <cell r="C92">
            <v>7.55</v>
          </cell>
        </row>
        <row r="93">
          <cell r="C93">
            <v>8.25</v>
          </cell>
        </row>
        <row r="94">
          <cell r="C94">
            <v>8.7799999999999994</v>
          </cell>
        </row>
        <row r="95">
          <cell r="C95">
            <v>8.57</v>
          </cell>
        </row>
        <row r="96">
          <cell r="C96">
            <v>8.64</v>
          </cell>
        </row>
        <row r="97">
          <cell r="C97">
            <v>8.9700000000000006</v>
          </cell>
        </row>
        <row r="98">
          <cell r="C98">
            <v>9.59</v>
          </cell>
        </row>
        <row r="99">
          <cell r="C99">
            <v>9.61</v>
          </cell>
        </row>
        <row r="100">
          <cell r="C100">
            <v>8.9499999999999993</v>
          </cell>
        </row>
        <row r="101">
          <cell r="C101">
            <v>9.1199999999999992</v>
          </cell>
        </row>
        <row r="102">
          <cell r="C102">
            <v>8.83</v>
          </cell>
        </row>
        <row r="103">
          <cell r="C103">
            <v>8.43</v>
          </cell>
        </row>
        <row r="104">
          <cell r="C104">
            <v>8.6300000000000008</v>
          </cell>
        </row>
        <row r="105">
          <cell r="C105">
            <v>8.9499999999999993</v>
          </cell>
        </row>
        <row r="106">
          <cell r="C106">
            <v>9.23</v>
          </cell>
        </row>
        <row r="107">
          <cell r="C107">
            <v>9</v>
          </cell>
        </row>
        <row r="108">
          <cell r="C108">
            <v>9.14</v>
          </cell>
        </row>
        <row r="109">
          <cell r="C109">
            <v>9.32</v>
          </cell>
        </row>
        <row r="110">
          <cell r="C110">
            <v>9.06</v>
          </cell>
        </row>
        <row r="111">
          <cell r="C111">
            <v>8.89</v>
          </cell>
        </row>
        <row r="112">
          <cell r="C112">
            <v>9.02</v>
          </cell>
        </row>
        <row r="113">
          <cell r="C113">
            <v>9.01</v>
          </cell>
        </row>
        <row r="114">
          <cell r="C114">
            <v>8.93</v>
          </cell>
        </row>
        <row r="115">
          <cell r="C115">
            <v>9.01</v>
          </cell>
        </row>
        <row r="116">
          <cell r="C116">
            <v>9.17</v>
          </cell>
        </row>
        <row r="117">
          <cell r="C117">
            <v>9.0299999999999994</v>
          </cell>
        </row>
        <row r="118">
          <cell r="C118">
            <v>8.83</v>
          </cell>
        </row>
        <row r="119">
          <cell r="C119">
            <v>8.27</v>
          </cell>
        </row>
        <row r="120">
          <cell r="C120">
            <v>8.08</v>
          </cell>
        </row>
        <row r="121">
          <cell r="C121">
            <v>8.1199999999999992</v>
          </cell>
        </row>
        <row r="122">
          <cell r="C122">
            <v>8.15</v>
          </cell>
        </row>
        <row r="123">
          <cell r="C123">
            <v>8</v>
          </cell>
        </row>
        <row r="124">
          <cell r="C124">
            <v>7.9</v>
          </cell>
        </row>
        <row r="125">
          <cell r="C125">
            <v>7.9</v>
          </cell>
        </row>
        <row r="126">
          <cell r="C126">
            <v>8.26</v>
          </cell>
        </row>
        <row r="127">
          <cell r="C127">
            <v>8.5</v>
          </cell>
        </row>
        <row r="128">
          <cell r="C128">
            <v>8.56</v>
          </cell>
        </row>
        <row r="129">
          <cell r="C129">
            <v>8.76</v>
          </cell>
        </row>
        <row r="130">
          <cell r="C130">
            <v>8.73</v>
          </cell>
        </row>
        <row r="131">
          <cell r="C131">
            <v>8.4600000000000009</v>
          </cell>
        </row>
        <row r="132">
          <cell r="C132">
            <v>8.5</v>
          </cell>
        </row>
        <row r="133">
          <cell r="C133">
            <v>8.86</v>
          </cell>
        </row>
        <row r="134">
          <cell r="C134">
            <v>9.0299999999999994</v>
          </cell>
        </row>
        <row r="135">
          <cell r="C135">
            <v>8.86</v>
          </cell>
        </row>
        <row r="136">
          <cell r="C136">
            <v>8.5399999999999991</v>
          </cell>
        </row>
        <row r="137">
          <cell r="C137">
            <v>8.24</v>
          </cell>
        </row>
        <row r="138">
          <cell r="C138">
            <v>8.27</v>
          </cell>
        </row>
        <row r="139">
          <cell r="C139">
            <v>8.0299999999999994</v>
          </cell>
        </row>
        <row r="140">
          <cell r="C140">
            <v>8.2899999999999991</v>
          </cell>
        </row>
        <row r="141">
          <cell r="C141">
            <v>8.2100000000000009</v>
          </cell>
        </row>
        <row r="142">
          <cell r="C142">
            <v>8.27</v>
          </cell>
        </row>
        <row r="143">
          <cell r="C143">
            <v>8.4700000000000006</v>
          </cell>
        </row>
        <row r="144">
          <cell r="C144">
            <v>8.4499999999999993</v>
          </cell>
        </row>
        <row r="145">
          <cell r="C145">
            <v>8.14</v>
          </cell>
        </row>
        <row r="146">
          <cell r="C146">
            <v>7.95</v>
          </cell>
        </row>
        <row r="147">
          <cell r="C147">
            <v>7.93</v>
          </cell>
        </row>
        <row r="148">
          <cell r="C148">
            <v>7.92</v>
          </cell>
        </row>
        <row r="149">
          <cell r="C149">
            <v>7.7</v>
          </cell>
        </row>
        <row r="150">
          <cell r="C150">
            <v>7.58</v>
          </cell>
        </row>
        <row r="151">
          <cell r="C151">
            <v>7.85</v>
          </cell>
        </row>
        <row r="152">
          <cell r="C152">
            <v>7.97</v>
          </cell>
        </row>
        <row r="153">
          <cell r="C153">
            <v>7.96</v>
          </cell>
        </row>
        <row r="154">
          <cell r="C154">
            <v>7.89</v>
          </cell>
        </row>
        <row r="155">
          <cell r="C155">
            <v>7.84</v>
          </cell>
        </row>
        <row r="156">
          <cell r="C156">
            <v>7.6</v>
          </cell>
        </row>
        <row r="157">
          <cell r="C157">
            <v>7.39</v>
          </cell>
        </row>
        <row r="158">
          <cell r="C158">
            <v>7.34</v>
          </cell>
        </row>
        <row r="159">
          <cell r="C159">
            <v>7.53</v>
          </cell>
        </row>
        <row r="160">
          <cell r="C160">
            <v>7.61</v>
          </cell>
        </row>
        <row r="161">
          <cell r="C161">
            <v>7.44</v>
          </cell>
        </row>
        <row r="162">
          <cell r="C162">
            <v>7.34</v>
          </cell>
        </row>
        <row r="163">
          <cell r="C163">
            <v>7.09</v>
          </cell>
        </row>
        <row r="164">
          <cell r="C164">
            <v>6.82</v>
          </cell>
        </row>
        <row r="165">
          <cell r="C165">
            <v>6.85</v>
          </cell>
        </row>
        <row r="166">
          <cell r="C166">
            <v>6.92</v>
          </cell>
        </row>
        <row r="167">
          <cell r="C167">
            <v>6.81</v>
          </cell>
        </row>
        <row r="168">
          <cell r="C168">
            <v>6.63</v>
          </cell>
        </row>
        <row r="169">
          <cell r="C169">
            <v>6.32</v>
          </cell>
        </row>
        <row r="170">
          <cell r="C170">
            <v>6</v>
          </cell>
        </row>
        <row r="171">
          <cell r="C171">
            <v>5.94</v>
          </cell>
        </row>
        <row r="172">
          <cell r="C172">
            <v>6.21</v>
          </cell>
        </row>
        <row r="173">
          <cell r="C173">
            <v>6.25</v>
          </cell>
        </row>
        <row r="174">
          <cell r="C174">
            <v>6.29</v>
          </cell>
        </row>
        <row r="175">
          <cell r="C175">
            <v>6.49</v>
          </cell>
        </row>
        <row r="176">
          <cell r="C176">
            <v>6.91</v>
          </cell>
        </row>
        <row r="177">
          <cell r="C177">
            <v>7.27</v>
          </cell>
        </row>
        <row r="178">
          <cell r="C178">
            <v>7.41</v>
          </cell>
        </row>
        <row r="179">
          <cell r="C179">
            <v>7.4</v>
          </cell>
        </row>
        <row r="180">
          <cell r="C180">
            <v>7.58</v>
          </cell>
        </row>
        <row r="181">
          <cell r="C181">
            <v>7.49</v>
          </cell>
        </row>
        <row r="182">
          <cell r="C182">
            <v>7.71</v>
          </cell>
        </row>
        <row r="183">
          <cell r="C183">
            <v>7.94</v>
          </cell>
        </row>
        <row r="184">
          <cell r="C184">
            <v>8.08</v>
          </cell>
        </row>
        <row r="185">
          <cell r="C185">
            <v>7.87</v>
          </cell>
        </row>
        <row r="186">
          <cell r="C186">
            <v>7.85</v>
          </cell>
        </row>
        <row r="187">
          <cell r="C187">
            <v>7.61</v>
          </cell>
        </row>
        <row r="188">
          <cell r="C188">
            <v>7.45</v>
          </cell>
        </row>
        <row r="189">
          <cell r="C189">
            <v>7.36</v>
          </cell>
        </row>
        <row r="190">
          <cell r="C190">
            <v>6.95</v>
          </cell>
        </row>
        <row r="191">
          <cell r="C191">
            <v>6.57</v>
          </cell>
        </row>
        <row r="192">
          <cell r="C192">
            <v>6.72</v>
          </cell>
        </row>
        <row r="193">
          <cell r="C193">
            <v>6.86</v>
          </cell>
        </row>
        <row r="194">
          <cell r="C194">
            <v>6.55</v>
          </cell>
        </row>
        <row r="195">
          <cell r="C195">
            <v>6.37</v>
          </cell>
        </row>
        <row r="196">
          <cell r="C196">
            <v>6.26</v>
          </cell>
        </row>
        <row r="197">
          <cell r="C197">
            <v>6.06</v>
          </cell>
        </row>
        <row r="198">
          <cell r="C198">
            <v>6.05</v>
          </cell>
        </row>
        <row r="199">
          <cell r="C199">
            <v>6.24</v>
          </cell>
        </row>
        <row r="200">
          <cell r="C200">
            <v>6.6</v>
          </cell>
        </row>
        <row r="201">
          <cell r="C201">
            <v>6.79</v>
          </cell>
        </row>
        <row r="202">
          <cell r="C202">
            <v>6.93</v>
          </cell>
        </row>
        <row r="203">
          <cell r="C203">
            <v>7.06</v>
          </cell>
        </row>
        <row r="204">
          <cell r="C204">
            <v>7.03</v>
          </cell>
        </row>
        <row r="205">
          <cell r="C205">
            <v>6.84</v>
          </cell>
        </row>
        <row r="206">
          <cell r="C206">
            <v>7.03</v>
          </cell>
        </row>
        <row r="207">
          <cell r="C207">
            <v>6.81</v>
          </cell>
        </row>
        <row r="208">
          <cell r="C208">
            <v>6.48</v>
          </cell>
        </row>
        <row r="209">
          <cell r="C209">
            <v>6.55</v>
          </cell>
        </row>
        <row r="210">
          <cell r="C210">
            <v>6.83</v>
          </cell>
        </row>
        <row r="211">
          <cell r="C211">
            <v>6.69</v>
          </cell>
        </row>
        <row r="212">
          <cell r="C212">
            <v>6.93</v>
          </cell>
        </row>
        <row r="213">
          <cell r="C213">
            <v>7.09</v>
          </cell>
        </row>
        <row r="214">
          <cell r="C214">
            <v>6.94</v>
          </cell>
        </row>
        <row r="215">
          <cell r="C215">
            <v>6.77</v>
          </cell>
        </row>
        <row r="216">
          <cell r="C216">
            <v>6.51</v>
          </cell>
        </row>
        <row r="217">
          <cell r="C217">
            <v>6.58</v>
          </cell>
        </row>
        <row r="218">
          <cell r="C218">
            <v>6.5</v>
          </cell>
        </row>
        <row r="219">
          <cell r="C219">
            <v>6.33</v>
          </cell>
        </row>
        <row r="220">
          <cell r="C220">
            <v>6.11</v>
          </cell>
        </row>
        <row r="221">
          <cell r="C221">
            <v>5.99</v>
          </cell>
        </row>
        <row r="222">
          <cell r="C222">
            <v>5.81</v>
          </cell>
        </row>
        <row r="223">
          <cell r="C223">
            <v>5.89</v>
          </cell>
        </row>
        <row r="224">
          <cell r="C224">
            <v>5.95</v>
          </cell>
        </row>
        <row r="225">
          <cell r="C225">
            <v>5.92</v>
          </cell>
        </row>
        <row r="226">
          <cell r="C226">
            <v>5.93</v>
          </cell>
        </row>
        <row r="227">
          <cell r="C227">
            <v>5.7</v>
          </cell>
        </row>
        <row r="228">
          <cell r="C228">
            <v>5.68</v>
          </cell>
        </row>
        <row r="229">
          <cell r="C229">
            <v>5.54</v>
          </cell>
        </row>
        <row r="230">
          <cell r="C230">
            <v>5.2</v>
          </cell>
        </row>
        <row r="231">
          <cell r="C231">
            <v>5.01</v>
          </cell>
        </row>
        <row r="232">
          <cell r="C232">
            <v>5.25</v>
          </cell>
        </row>
        <row r="233">
          <cell r="C233">
            <v>5.0599999999999996</v>
          </cell>
        </row>
      </sheetData>
      <sheetData sheetId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"/>
      <sheetName val="Capitalization"/>
      <sheetName val="Pfd Stock"/>
      <sheetName val="WCLTD"/>
      <sheetName val="MTN-C"/>
      <sheetName val="MTN-D"/>
      <sheetName val="92 EIRR"/>
      <sheetName val="93 EIRR"/>
      <sheetName val="Mates A"/>
      <sheetName val="Mates B"/>
      <sheetName val="94 EIRR"/>
      <sheetName val="98 EIRR A&amp;B"/>
      <sheetName val="TOPrs"/>
      <sheetName val="Int Rate Hedging-1"/>
      <sheetName val="Int Rate Hedging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. Info."/>
      <sheetName val="Gen. Info."/>
      <sheetName val="Mngrs &amp; Offcrs"/>
      <sheetName val="Directors"/>
      <sheetName val="Long Term Debt"/>
      <sheetName val="Dividends"/>
      <sheetName val="Plant in Ser"/>
      <sheetName val="Depr."/>
      <sheetName val="Inc Stmnt"/>
      <sheetName val="Taxes Other"/>
      <sheetName val="Balance Sheet"/>
      <sheetName val="Liability Ins"/>
      <sheetName val="Miles of Line"/>
      <sheetName val="Gas Purchased &amp; Sold"/>
      <sheetName val="Dedication Res."/>
      <sheetName val="Emer. Curt. &amp; IRP"/>
      <sheetName val="Imprt Chngs"/>
      <sheetName val="Plnt Add-Ret-17a"/>
      <sheetName val="Fin Chngs (pg 17b)"/>
      <sheetName val="Oa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"/>
      <sheetName val="Capitalization"/>
      <sheetName val="Pfd Stock"/>
      <sheetName val="WCLTD"/>
      <sheetName val="MTN-C"/>
      <sheetName val="MTN-D"/>
      <sheetName val="92 EIRR"/>
      <sheetName val="93 EIRR"/>
      <sheetName val="Mates A"/>
      <sheetName val="Mates B"/>
      <sheetName val="94 EIRR"/>
      <sheetName val="98 EIRR A&amp;B"/>
      <sheetName val="TOPrs"/>
      <sheetName val="Int Rate Hedging-1"/>
      <sheetName val="Int Rate Hedging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Data"/>
      <sheetName val="Moody's Bond Yield Data"/>
      <sheetName val="Cover"/>
      <sheetName val="List"/>
      <sheetName val="Discount Rate"/>
      <sheetName val="Prime Rate"/>
      <sheetName val="Inflation"/>
      <sheetName val="Moody's"/>
      <sheetName val="30 Yr. Bonds"/>
      <sheetName val="Discount Chart"/>
      <sheetName val="Inflation Chart"/>
      <sheetName val="Moody's T-Bond Chart"/>
      <sheetName val="Moody's Spread Chart"/>
      <sheetName val="Moody's Baa Bond Yields Chart"/>
      <sheetName val="Econ Est &amp; Proj"/>
      <sheetName val="Hist. Cap Stru Atmos"/>
      <sheetName val="Ratios"/>
      <sheetName val="Cap. Struct."/>
      <sheetName val="LTD Rate"/>
      <sheetName val="STD Rate"/>
      <sheetName val="Comp. Co Criteria"/>
      <sheetName val="Ticker - Distr."/>
      <sheetName val="10-yr. Historical Growth"/>
      <sheetName val="5-yr. historical growth"/>
      <sheetName val="Avg 5-year and 10-year"/>
      <sheetName val="Comparable Projected Growth"/>
      <sheetName val="Comparable Stock Prices"/>
      <sheetName val="Comp DCF"/>
      <sheetName val="Comp CAPM"/>
      <sheetName val="Comp. Ratios"/>
      <sheetName val="RR"/>
      <sheetName val="WACC"/>
    </sheetNames>
    <sheetDataSet>
      <sheetData sheetId="0">
        <row r="30">
          <cell r="B30" t="str">
            <v>82</v>
          </cell>
          <cell r="C30">
            <v>14.22</v>
          </cell>
          <cell r="E30">
            <v>16.73</v>
          </cell>
          <cell r="I30">
            <v>8.4</v>
          </cell>
          <cell r="K30">
            <v>12</v>
          </cell>
          <cell r="O30">
            <v>2.5099999999999998</v>
          </cell>
          <cell r="P30">
            <v>1.5240553745928338</v>
          </cell>
        </row>
        <row r="31">
          <cell r="C31">
            <v>14.22</v>
          </cell>
          <cell r="E31">
            <v>16.72</v>
          </cell>
          <cell r="I31">
            <v>7.6</v>
          </cell>
          <cell r="K31">
            <v>12</v>
          </cell>
          <cell r="O31">
            <v>2.4999999999999982</v>
          </cell>
          <cell r="P31">
            <v>1.5240553745928338</v>
          </cell>
        </row>
        <row r="32">
          <cell r="C32">
            <v>13.53</v>
          </cell>
          <cell r="E32">
            <v>16.07</v>
          </cell>
          <cell r="I32">
            <v>6.8</v>
          </cell>
          <cell r="K32">
            <v>12</v>
          </cell>
          <cell r="O32">
            <v>2.5400000000000009</v>
          </cell>
          <cell r="P32">
            <v>1.5240553745928338</v>
          </cell>
        </row>
        <row r="33">
          <cell r="C33">
            <v>13.37</v>
          </cell>
          <cell r="E33">
            <v>15.82</v>
          </cell>
          <cell r="I33">
            <v>6.5</v>
          </cell>
          <cell r="K33">
            <v>12</v>
          </cell>
          <cell r="O33">
            <v>2.4500000000000011</v>
          </cell>
          <cell r="P33">
            <v>1.5240553745928338</v>
          </cell>
        </row>
        <row r="34">
          <cell r="C34">
            <v>13.24</v>
          </cell>
          <cell r="E34">
            <v>15.6</v>
          </cell>
          <cell r="I34">
            <v>6.7</v>
          </cell>
          <cell r="K34">
            <v>12</v>
          </cell>
          <cell r="O34">
            <v>2.3599999999999994</v>
          </cell>
          <cell r="P34">
            <v>1.5240553745928338</v>
          </cell>
        </row>
        <row r="35">
          <cell r="C35">
            <v>13.92</v>
          </cell>
          <cell r="E35">
            <v>16.18</v>
          </cell>
          <cell r="I35">
            <v>7.1</v>
          </cell>
          <cell r="K35">
            <v>12</v>
          </cell>
          <cell r="O35">
            <v>2.2599999999999998</v>
          </cell>
          <cell r="P35">
            <v>1.5240553745928338</v>
          </cell>
        </row>
        <row r="36">
          <cell r="C36">
            <v>13.55</v>
          </cell>
          <cell r="E36">
            <v>16.04</v>
          </cell>
          <cell r="I36">
            <v>6.4</v>
          </cell>
          <cell r="K36">
            <v>11</v>
          </cell>
          <cell r="O36">
            <v>2.4899999999999984</v>
          </cell>
          <cell r="P36">
            <v>1.5240553745928338</v>
          </cell>
        </row>
        <row r="37">
          <cell r="C37">
            <v>12.77</v>
          </cell>
          <cell r="E37">
            <v>15.22</v>
          </cell>
          <cell r="I37">
            <v>5.9</v>
          </cell>
          <cell r="K37">
            <v>10</v>
          </cell>
          <cell r="O37">
            <v>2.4500000000000011</v>
          </cell>
          <cell r="P37">
            <v>1.5240553745928338</v>
          </cell>
        </row>
        <row r="38">
          <cell r="C38">
            <v>12.07</v>
          </cell>
          <cell r="E38">
            <v>14.56</v>
          </cell>
          <cell r="I38">
            <v>5</v>
          </cell>
          <cell r="K38">
            <v>9.5</v>
          </cell>
          <cell r="O38">
            <v>2.4900000000000002</v>
          </cell>
          <cell r="P38">
            <v>1.5240553745928338</v>
          </cell>
        </row>
        <row r="39">
          <cell r="C39">
            <v>11.17</v>
          </cell>
          <cell r="E39">
            <v>13.88</v>
          </cell>
          <cell r="I39">
            <v>5.0999999999999996</v>
          </cell>
          <cell r="K39">
            <v>9</v>
          </cell>
          <cell r="O39">
            <v>2.7100000000000009</v>
          </cell>
          <cell r="P39">
            <v>1.5240553745928338</v>
          </cell>
        </row>
        <row r="40">
          <cell r="C40">
            <v>10.54</v>
          </cell>
          <cell r="E40">
            <v>13.58</v>
          </cell>
          <cell r="I40">
            <v>4.5999999999999996</v>
          </cell>
          <cell r="K40">
            <v>9</v>
          </cell>
          <cell r="O40">
            <v>3.0400000000000009</v>
          </cell>
          <cell r="P40">
            <v>1.5240553745928338</v>
          </cell>
        </row>
        <row r="41">
          <cell r="C41">
            <v>10.54</v>
          </cell>
          <cell r="E41">
            <v>13.55</v>
          </cell>
          <cell r="I41">
            <v>3.8</v>
          </cell>
          <cell r="K41">
            <v>8.5</v>
          </cell>
          <cell r="O41">
            <v>3.0100000000000016</v>
          </cell>
          <cell r="P41">
            <v>1.5240553745928338</v>
          </cell>
        </row>
        <row r="42">
          <cell r="B42" t="str">
            <v>83</v>
          </cell>
          <cell r="C42">
            <v>10.63</v>
          </cell>
          <cell r="E42">
            <v>13.46</v>
          </cell>
          <cell r="I42">
            <v>3.7</v>
          </cell>
          <cell r="K42">
            <v>8.5</v>
          </cell>
          <cell r="O42">
            <v>2.83</v>
          </cell>
          <cell r="P42">
            <v>1.5240553745928338</v>
          </cell>
        </row>
        <row r="43">
          <cell r="C43">
            <v>10.88</v>
          </cell>
          <cell r="E43">
            <v>13.6</v>
          </cell>
          <cell r="I43">
            <v>3.5</v>
          </cell>
          <cell r="K43">
            <v>8.5</v>
          </cell>
          <cell r="O43">
            <v>2.7199999999999989</v>
          </cell>
          <cell r="P43">
            <v>1.5240553745928338</v>
          </cell>
        </row>
        <row r="44">
          <cell r="C44">
            <v>10.63</v>
          </cell>
          <cell r="E44">
            <v>13.28</v>
          </cell>
          <cell r="I44">
            <v>3.6</v>
          </cell>
          <cell r="K44">
            <v>8.5</v>
          </cell>
          <cell r="O44">
            <v>2.6499999999999986</v>
          </cell>
          <cell r="P44">
            <v>1.5240553745928338</v>
          </cell>
        </row>
        <row r="45">
          <cell r="C45">
            <v>10.48</v>
          </cell>
          <cell r="E45">
            <v>13.03</v>
          </cell>
          <cell r="I45">
            <v>3.9</v>
          </cell>
          <cell r="K45">
            <v>8.5</v>
          </cell>
          <cell r="O45">
            <v>2.5499999999999989</v>
          </cell>
          <cell r="P45">
            <v>1.5240553745928338</v>
          </cell>
        </row>
        <row r="46">
          <cell r="C46">
            <v>10.53</v>
          </cell>
          <cell r="E46">
            <v>13</v>
          </cell>
          <cell r="I46">
            <v>3.5</v>
          </cell>
          <cell r="K46">
            <v>8.5</v>
          </cell>
          <cell r="O46">
            <v>2.4700000000000006</v>
          </cell>
          <cell r="P46">
            <v>1.5240553745928338</v>
          </cell>
        </row>
        <row r="47">
          <cell r="C47">
            <v>10.93</v>
          </cell>
          <cell r="E47">
            <v>13.17</v>
          </cell>
          <cell r="I47">
            <v>2.6</v>
          </cell>
          <cell r="K47">
            <v>8.5</v>
          </cell>
          <cell r="O47">
            <v>2.2400000000000002</v>
          </cell>
          <cell r="P47">
            <v>1.5240553745928338</v>
          </cell>
        </row>
        <row r="48">
          <cell r="C48">
            <v>11.4</v>
          </cell>
          <cell r="E48">
            <v>13.28</v>
          </cell>
          <cell r="I48">
            <v>2.5</v>
          </cell>
          <cell r="K48">
            <v>8.5</v>
          </cell>
          <cell r="O48">
            <v>1.879999999999999</v>
          </cell>
          <cell r="P48">
            <v>1.5240553745928338</v>
          </cell>
        </row>
        <row r="49">
          <cell r="C49">
            <v>11.82</v>
          </cell>
          <cell r="E49">
            <v>13.5</v>
          </cell>
          <cell r="I49">
            <v>2.6</v>
          </cell>
          <cell r="K49">
            <v>8.5</v>
          </cell>
          <cell r="O49">
            <v>1.6799999999999997</v>
          </cell>
          <cell r="P49">
            <v>1.5240553745928338</v>
          </cell>
        </row>
        <row r="50">
          <cell r="C50">
            <v>11.63</v>
          </cell>
          <cell r="E50">
            <v>13.35</v>
          </cell>
          <cell r="I50">
            <v>2.9</v>
          </cell>
          <cell r="K50">
            <v>8.5</v>
          </cell>
          <cell r="O50">
            <v>1.7199999999999989</v>
          </cell>
          <cell r="P50">
            <v>1.5240553745928338</v>
          </cell>
        </row>
        <row r="51">
          <cell r="C51">
            <v>11.58</v>
          </cell>
          <cell r="E51">
            <v>13.19</v>
          </cell>
          <cell r="I51">
            <v>2.9</v>
          </cell>
          <cell r="K51">
            <v>8.5</v>
          </cell>
          <cell r="O51">
            <v>1.6099999999999994</v>
          </cell>
          <cell r="P51">
            <v>1.5240553745928338</v>
          </cell>
        </row>
        <row r="52">
          <cell r="C52">
            <v>11.75</v>
          </cell>
          <cell r="E52">
            <v>13.33</v>
          </cell>
          <cell r="I52">
            <v>3.3</v>
          </cell>
          <cell r="K52">
            <v>8.5</v>
          </cell>
          <cell r="O52">
            <v>1.58</v>
          </cell>
          <cell r="P52">
            <v>1.5240553745928338</v>
          </cell>
        </row>
        <row r="53">
          <cell r="C53">
            <v>11.88</v>
          </cell>
          <cell r="E53">
            <v>13.48</v>
          </cell>
          <cell r="I53">
            <v>3.8</v>
          </cell>
          <cell r="K53">
            <v>8.5</v>
          </cell>
          <cell r="O53">
            <v>1.5999999999999996</v>
          </cell>
          <cell r="P53">
            <v>1.5240553745928338</v>
          </cell>
        </row>
        <row r="54">
          <cell r="B54" t="str">
            <v>84</v>
          </cell>
          <cell r="C54">
            <v>11.75</v>
          </cell>
          <cell r="E54">
            <v>13.4</v>
          </cell>
          <cell r="I54">
            <v>4.2</v>
          </cell>
          <cell r="K54">
            <v>8.5</v>
          </cell>
          <cell r="O54">
            <v>1.6500000000000004</v>
          </cell>
          <cell r="P54">
            <v>1.5240553745928338</v>
          </cell>
        </row>
        <row r="55">
          <cell r="C55">
            <v>11.95</v>
          </cell>
          <cell r="E55">
            <v>13.5</v>
          </cell>
          <cell r="I55">
            <v>4.5999999999999996</v>
          </cell>
          <cell r="K55">
            <v>8.5</v>
          </cell>
          <cell r="O55">
            <v>1.5500000000000007</v>
          </cell>
          <cell r="P55">
            <v>1.5240553745928338</v>
          </cell>
        </row>
        <row r="56">
          <cell r="C56">
            <v>12.38</v>
          </cell>
          <cell r="E56">
            <v>14.03</v>
          </cell>
          <cell r="I56">
            <v>4.8</v>
          </cell>
          <cell r="K56">
            <v>8.5</v>
          </cell>
          <cell r="O56">
            <v>1.6499999999999986</v>
          </cell>
          <cell r="P56">
            <v>1.5240553745928338</v>
          </cell>
        </row>
        <row r="57">
          <cell r="C57">
            <v>12.65</v>
          </cell>
          <cell r="E57">
            <v>14.3</v>
          </cell>
          <cell r="I57">
            <v>4.5999999999999996</v>
          </cell>
          <cell r="K57">
            <v>9</v>
          </cell>
          <cell r="O57">
            <v>1.6500000000000004</v>
          </cell>
          <cell r="P57">
            <v>1.5240553745928338</v>
          </cell>
        </row>
        <row r="58">
          <cell r="C58">
            <v>13.43</v>
          </cell>
          <cell r="E58">
            <v>14.95</v>
          </cell>
          <cell r="I58">
            <v>4.2</v>
          </cell>
          <cell r="K58">
            <v>9</v>
          </cell>
          <cell r="O58">
            <v>1.5199999999999996</v>
          </cell>
          <cell r="P58">
            <v>1.5240553745928338</v>
          </cell>
        </row>
        <row r="59">
          <cell r="C59">
            <v>13.44</v>
          </cell>
          <cell r="E59">
            <v>15.16</v>
          </cell>
          <cell r="I59">
            <v>4.2</v>
          </cell>
          <cell r="K59">
            <v>9</v>
          </cell>
          <cell r="O59">
            <v>1.7200000000000006</v>
          </cell>
          <cell r="P59">
            <v>1.5240553745928338</v>
          </cell>
        </row>
        <row r="60">
          <cell r="C60">
            <v>13.21</v>
          </cell>
          <cell r="E60">
            <v>14.92</v>
          </cell>
          <cell r="I60">
            <v>4.2</v>
          </cell>
          <cell r="K60">
            <v>9</v>
          </cell>
          <cell r="O60">
            <v>1.7099999999999991</v>
          </cell>
          <cell r="P60">
            <v>1.5240553745928338</v>
          </cell>
        </row>
        <row r="61">
          <cell r="C61">
            <v>12.54</v>
          </cell>
          <cell r="E61">
            <v>14.29</v>
          </cell>
          <cell r="I61">
            <v>4.3</v>
          </cell>
          <cell r="K61">
            <v>9</v>
          </cell>
          <cell r="O61">
            <v>1.75</v>
          </cell>
          <cell r="P61">
            <v>1.5240553745928338</v>
          </cell>
        </row>
        <row r="62">
          <cell r="C62">
            <v>12.29</v>
          </cell>
          <cell r="E62">
            <v>14.04</v>
          </cell>
          <cell r="I62">
            <v>4.3</v>
          </cell>
          <cell r="K62">
            <v>9</v>
          </cell>
          <cell r="O62">
            <v>1.75</v>
          </cell>
          <cell r="P62">
            <v>1.5240553745928338</v>
          </cell>
        </row>
        <row r="63">
          <cell r="C63">
            <v>11.98</v>
          </cell>
          <cell r="E63">
            <v>13.68</v>
          </cell>
          <cell r="I63">
            <v>4.3</v>
          </cell>
          <cell r="K63">
            <v>9</v>
          </cell>
          <cell r="O63">
            <v>1.6999999999999993</v>
          </cell>
          <cell r="P63">
            <v>1.5240553745928338</v>
          </cell>
        </row>
        <row r="64">
          <cell r="C64">
            <v>11.56</v>
          </cell>
          <cell r="E64">
            <v>13.15</v>
          </cell>
          <cell r="I64">
            <v>4.0999999999999996</v>
          </cell>
          <cell r="K64">
            <v>8.5</v>
          </cell>
          <cell r="O64">
            <v>1.5899999999999999</v>
          </cell>
          <cell r="P64">
            <v>1.5240553745928338</v>
          </cell>
        </row>
        <row r="65">
          <cell r="C65">
            <v>11.52</v>
          </cell>
          <cell r="E65">
            <v>12.96</v>
          </cell>
          <cell r="I65">
            <v>3.9</v>
          </cell>
          <cell r="K65">
            <v>8</v>
          </cell>
          <cell r="O65">
            <v>1.4400000000000013</v>
          </cell>
          <cell r="P65">
            <v>1.5240553745928338</v>
          </cell>
        </row>
        <row r="66">
          <cell r="B66" t="str">
            <v>85</v>
          </cell>
          <cell r="C66">
            <v>11.45</v>
          </cell>
          <cell r="E66">
            <v>12.88</v>
          </cell>
          <cell r="I66">
            <v>3.5</v>
          </cell>
          <cell r="K66">
            <v>8</v>
          </cell>
          <cell r="O66">
            <v>1.4300000000000015</v>
          </cell>
          <cell r="P66">
            <v>1.5240553745928338</v>
          </cell>
        </row>
        <row r="67">
          <cell r="C67">
            <v>11.47</v>
          </cell>
          <cell r="E67">
            <v>13</v>
          </cell>
          <cell r="I67">
            <v>3.5</v>
          </cell>
          <cell r="K67">
            <v>8</v>
          </cell>
          <cell r="O67">
            <v>1.5299999999999994</v>
          </cell>
          <cell r="P67">
            <v>1.5240553745928338</v>
          </cell>
        </row>
        <row r="68">
          <cell r="C68">
            <v>11.81</v>
          </cell>
          <cell r="E68">
            <v>13.66</v>
          </cell>
          <cell r="I68">
            <v>3.7</v>
          </cell>
          <cell r="K68">
            <v>8</v>
          </cell>
          <cell r="O68">
            <v>1.8499999999999996</v>
          </cell>
          <cell r="P68">
            <v>1.5240553745928338</v>
          </cell>
        </row>
        <row r="69">
          <cell r="C69">
            <v>11.47</v>
          </cell>
          <cell r="E69">
            <v>13.42</v>
          </cell>
          <cell r="I69">
            <v>3.7</v>
          </cell>
          <cell r="K69">
            <v>8</v>
          </cell>
          <cell r="O69">
            <v>1.9499999999999993</v>
          </cell>
          <cell r="P69">
            <v>1.5240553745928338</v>
          </cell>
        </row>
        <row r="70">
          <cell r="C70">
            <v>11.05</v>
          </cell>
          <cell r="E70">
            <v>12.89</v>
          </cell>
          <cell r="I70">
            <v>3.8</v>
          </cell>
          <cell r="K70">
            <v>7.5</v>
          </cell>
          <cell r="O70">
            <v>1.8399999999999999</v>
          </cell>
          <cell r="P70">
            <v>1.5240553745928338</v>
          </cell>
        </row>
        <row r="71">
          <cell r="C71">
            <v>10.44</v>
          </cell>
          <cell r="E71">
            <v>11.91</v>
          </cell>
          <cell r="I71">
            <v>3.8</v>
          </cell>
          <cell r="K71">
            <v>7.5</v>
          </cell>
          <cell r="O71">
            <v>1.4700000000000006</v>
          </cell>
          <cell r="P71">
            <v>1.5240553745928338</v>
          </cell>
        </row>
        <row r="72">
          <cell r="C72">
            <v>10.5</v>
          </cell>
          <cell r="E72">
            <v>11.88</v>
          </cell>
          <cell r="I72">
            <v>3.6</v>
          </cell>
          <cell r="K72">
            <v>7.5</v>
          </cell>
          <cell r="O72">
            <v>1.3800000000000008</v>
          </cell>
          <cell r="P72">
            <v>1.5240553745928338</v>
          </cell>
        </row>
        <row r="73">
          <cell r="C73">
            <v>10.56</v>
          </cell>
          <cell r="E73">
            <v>11.93</v>
          </cell>
          <cell r="I73">
            <v>3.3</v>
          </cell>
          <cell r="K73">
            <v>7.5</v>
          </cell>
          <cell r="O73">
            <v>1.3699999999999992</v>
          </cell>
          <cell r="P73">
            <v>1.5240553745928338</v>
          </cell>
        </row>
        <row r="74">
          <cell r="C74">
            <v>10.61</v>
          </cell>
          <cell r="E74">
            <v>11.95</v>
          </cell>
          <cell r="I74">
            <v>3.1</v>
          </cell>
          <cell r="K74">
            <v>7.5</v>
          </cell>
          <cell r="O74">
            <v>1.3399999999999999</v>
          </cell>
          <cell r="P74">
            <v>1.5240553745928338</v>
          </cell>
        </row>
        <row r="75">
          <cell r="C75">
            <v>10.5</v>
          </cell>
          <cell r="E75">
            <v>11.84</v>
          </cell>
          <cell r="I75">
            <v>3.2</v>
          </cell>
          <cell r="K75">
            <v>7.5</v>
          </cell>
          <cell r="O75">
            <v>1.3399999999999999</v>
          </cell>
          <cell r="P75">
            <v>1.5240553745928338</v>
          </cell>
        </row>
        <row r="76">
          <cell r="C76">
            <v>10.06</v>
          </cell>
          <cell r="E76">
            <v>11.33</v>
          </cell>
          <cell r="I76">
            <v>3.5</v>
          </cell>
          <cell r="K76">
            <v>7.5</v>
          </cell>
          <cell r="O76">
            <v>1.2699999999999996</v>
          </cell>
          <cell r="P76">
            <v>1.5240553745928338</v>
          </cell>
        </row>
        <row r="77">
          <cell r="C77">
            <v>9.5399999999999991</v>
          </cell>
          <cell r="E77">
            <v>10.82</v>
          </cell>
          <cell r="I77">
            <v>3.8</v>
          </cell>
          <cell r="K77">
            <v>7.5</v>
          </cell>
          <cell r="O77">
            <v>1.2800000000000011</v>
          </cell>
          <cell r="P77">
            <v>1.5240553745928338</v>
          </cell>
        </row>
        <row r="78">
          <cell r="B78" t="str">
            <v>86</v>
          </cell>
          <cell r="C78">
            <v>9.4</v>
          </cell>
          <cell r="E78">
            <v>10.66</v>
          </cell>
          <cell r="I78">
            <v>3.9</v>
          </cell>
          <cell r="K78">
            <v>7.5</v>
          </cell>
          <cell r="O78">
            <v>1.2599999999999998</v>
          </cell>
          <cell r="P78">
            <v>1.5240553745928338</v>
          </cell>
        </row>
        <row r="79">
          <cell r="C79">
            <v>8.93</v>
          </cell>
          <cell r="E79">
            <v>10.16</v>
          </cell>
          <cell r="I79">
            <v>3.1</v>
          </cell>
          <cell r="K79">
            <v>7.5</v>
          </cell>
          <cell r="O79">
            <v>1.2300000000000004</v>
          </cell>
          <cell r="P79">
            <v>1.5240553745928338</v>
          </cell>
        </row>
        <row r="80">
          <cell r="C80">
            <v>7.96</v>
          </cell>
          <cell r="E80">
            <v>9.33</v>
          </cell>
          <cell r="I80">
            <v>2.2999999999999998</v>
          </cell>
          <cell r="K80">
            <v>7</v>
          </cell>
          <cell r="O80">
            <v>1.37</v>
          </cell>
          <cell r="P80">
            <v>1.5240553745928338</v>
          </cell>
        </row>
        <row r="81">
          <cell r="C81">
            <v>7.39</v>
          </cell>
          <cell r="E81">
            <v>9.02</v>
          </cell>
          <cell r="I81">
            <v>1.6</v>
          </cell>
          <cell r="K81">
            <v>6.5</v>
          </cell>
          <cell r="O81">
            <v>1.63</v>
          </cell>
          <cell r="P81">
            <v>1.5240553745928338</v>
          </cell>
        </row>
        <row r="82">
          <cell r="C82">
            <v>7.52</v>
          </cell>
          <cell r="E82">
            <v>9.52</v>
          </cell>
          <cell r="I82">
            <v>1.5</v>
          </cell>
          <cell r="K82">
            <v>6.5</v>
          </cell>
          <cell r="O82">
            <v>2</v>
          </cell>
          <cell r="P82">
            <v>1.5240553745928338</v>
          </cell>
        </row>
        <row r="83">
          <cell r="C83">
            <v>7.57</v>
          </cell>
          <cell r="E83">
            <v>9.51</v>
          </cell>
          <cell r="I83">
            <v>1.8</v>
          </cell>
          <cell r="K83">
            <v>6.5</v>
          </cell>
          <cell r="O83">
            <v>1.9399999999999995</v>
          </cell>
          <cell r="P83">
            <v>1.5240553745928338</v>
          </cell>
        </row>
        <row r="84">
          <cell r="C84">
            <v>7.27</v>
          </cell>
          <cell r="E84">
            <v>9.19</v>
          </cell>
          <cell r="I84">
            <v>1.6</v>
          </cell>
          <cell r="K84">
            <v>6</v>
          </cell>
          <cell r="O84">
            <v>1.92</v>
          </cell>
          <cell r="P84">
            <v>1.5240553745928338</v>
          </cell>
        </row>
        <row r="85">
          <cell r="C85">
            <v>7.33</v>
          </cell>
          <cell r="E85">
            <v>9.15</v>
          </cell>
          <cell r="I85">
            <v>1.6</v>
          </cell>
          <cell r="K85">
            <v>5.5</v>
          </cell>
          <cell r="O85">
            <v>1.8200000000000003</v>
          </cell>
          <cell r="P85">
            <v>1.5240553745928338</v>
          </cell>
        </row>
        <row r="86">
          <cell r="C86">
            <v>7.62</v>
          </cell>
          <cell r="E86">
            <v>9.42</v>
          </cell>
          <cell r="I86">
            <v>1.8</v>
          </cell>
          <cell r="K86">
            <v>5.5</v>
          </cell>
          <cell r="O86">
            <v>1.7999999999999998</v>
          </cell>
          <cell r="P86">
            <v>1.5240553745928338</v>
          </cell>
        </row>
        <row r="87">
          <cell r="C87">
            <v>7.7</v>
          </cell>
          <cell r="E87">
            <v>9.39</v>
          </cell>
          <cell r="I87">
            <v>1.5</v>
          </cell>
          <cell r="K87">
            <v>5.5</v>
          </cell>
          <cell r="O87">
            <v>1.6900000000000004</v>
          </cell>
          <cell r="P87">
            <v>1.5240553745928338</v>
          </cell>
        </row>
        <row r="88">
          <cell r="C88">
            <v>7.52</v>
          </cell>
          <cell r="E88">
            <v>9.15</v>
          </cell>
          <cell r="I88">
            <v>1.3</v>
          </cell>
          <cell r="K88">
            <v>5.5</v>
          </cell>
          <cell r="O88">
            <v>1.6300000000000008</v>
          </cell>
          <cell r="P88">
            <v>1.5240553745928338</v>
          </cell>
        </row>
        <row r="89">
          <cell r="C89">
            <v>7.37</v>
          </cell>
          <cell r="E89">
            <v>8.9600000000000009</v>
          </cell>
          <cell r="I89">
            <v>1.1000000000000001</v>
          </cell>
          <cell r="K89">
            <v>5.5</v>
          </cell>
          <cell r="O89">
            <v>1.5900000000000007</v>
          </cell>
          <cell r="P89">
            <v>1.5240553745928338</v>
          </cell>
        </row>
        <row r="90">
          <cell r="B90">
            <v>87</v>
          </cell>
          <cell r="C90">
            <v>7.39</v>
          </cell>
          <cell r="E90">
            <v>8.77</v>
          </cell>
          <cell r="I90">
            <v>1.5</v>
          </cell>
          <cell r="K90">
            <v>5.5</v>
          </cell>
          <cell r="O90">
            <v>1.38</v>
          </cell>
          <cell r="P90">
            <v>1.5240553745928338</v>
          </cell>
        </row>
        <row r="91">
          <cell r="C91">
            <v>7.54</v>
          </cell>
          <cell r="E91">
            <v>8.81</v>
          </cell>
          <cell r="I91">
            <v>2.1</v>
          </cell>
          <cell r="K91">
            <v>5.5</v>
          </cell>
          <cell r="O91">
            <v>1.2700000000000005</v>
          </cell>
          <cell r="P91">
            <v>1.5240553745928338</v>
          </cell>
        </row>
        <row r="92">
          <cell r="C92">
            <v>7.55</v>
          </cell>
          <cell r="E92">
            <v>8.75</v>
          </cell>
          <cell r="I92">
            <v>3</v>
          </cell>
          <cell r="K92">
            <v>5.5</v>
          </cell>
          <cell r="O92">
            <v>1.2000000000000002</v>
          </cell>
          <cell r="P92">
            <v>1.5240553745928338</v>
          </cell>
        </row>
        <row r="93">
          <cell r="C93">
            <v>8.25</v>
          </cell>
          <cell r="E93">
            <v>9.3000000000000007</v>
          </cell>
          <cell r="I93">
            <v>3.8</v>
          </cell>
          <cell r="K93">
            <v>5.5</v>
          </cell>
          <cell r="O93">
            <v>1.0500000000000007</v>
          </cell>
          <cell r="P93">
            <v>1.5240553745928338</v>
          </cell>
        </row>
        <row r="94">
          <cell r="C94">
            <v>8.7799999999999994</v>
          </cell>
          <cell r="E94">
            <v>9.82</v>
          </cell>
          <cell r="I94">
            <v>3.9</v>
          </cell>
          <cell r="K94">
            <v>5.5</v>
          </cell>
          <cell r="O94">
            <v>1.0400000000000009</v>
          </cell>
          <cell r="P94">
            <v>1.5240553745928338</v>
          </cell>
        </row>
        <row r="95">
          <cell r="C95">
            <v>8.57</v>
          </cell>
          <cell r="E95">
            <v>9.8699999999999992</v>
          </cell>
          <cell r="I95">
            <v>3.7</v>
          </cell>
          <cell r="K95">
            <v>5.5</v>
          </cell>
          <cell r="O95">
            <v>1.2999999999999989</v>
          </cell>
          <cell r="P95">
            <v>1.5240553745928338</v>
          </cell>
        </row>
        <row r="96">
          <cell r="C96">
            <v>8.64</v>
          </cell>
          <cell r="E96">
            <v>10.01</v>
          </cell>
          <cell r="I96">
            <v>3.9</v>
          </cell>
          <cell r="K96">
            <v>5.5</v>
          </cell>
          <cell r="O96">
            <v>1.3699999999999992</v>
          </cell>
          <cell r="P96">
            <v>1.5240553745928338</v>
          </cell>
        </row>
        <row r="97">
          <cell r="C97">
            <v>8.9700000000000006</v>
          </cell>
          <cell r="E97">
            <v>10.33</v>
          </cell>
          <cell r="I97">
            <v>4.3</v>
          </cell>
          <cell r="K97">
            <v>5.5</v>
          </cell>
          <cell r="O97">
            <v>1.3599999999999994</v>
          </cell>
          <cell r="P97">
            <v>1.5240553745928338</v>
          </cell>
        </row>
        <row r="98">
          <cell r="C98">
            <v>9.59</v>
          </cell>
          <cell r="E98">
            <v>11</v>
          </cell>
          <cell r="I98">
            <v>4.4000000000000004</v>
          </cell>
          <cell r="K98">
            <v>6</v>
          </cell>
          <cell r="O98">
            <v>1.4100000000000001</v>
          </cell>
          <cell r="P98">
            <v>1.5240553745928338</v>
          </cell>
        </row>
        <row r="99">
          <cell r="C99">
            <v>9.61</v>
          </cell>
          <cell r="E99">
            <v>11.32</v>
          </cell>
          <cell r="I99">
            <v>4.5</v>
          </cell>
          <cell r="K99">
            <v>6</v>
          </cell>
          <cell r="O99">
            <v>1.7100000000000009</v>
          </cell>
          <cell r="P99">
            <v>1.5240553745928338</v>
          </cell>
        </row>
        <row r="100">
          <cell r="C100">
            <v>8.9499999999999993</v>
          </cell>
          <cell r="E100">
            <v>10.82</v>
          </cell>
          <cell r="I100">
            <v>4.5</v>
          </cell>
          <cell r="K100">
            <v>6</v>
          </cell>
          <cell r="O100">
            <v>1.870000000000001</v>
          </cell>
          <cell r="P100">
            <v>1.5240553745928338</v>
          </cell>
        </row>
        <row r="101">
          <cell r="C101">
            <v>9.1199999999999992</v>
          </cell>
          <cell r="E101">
            <v>10.99</v>
          </cell>
          <cell r="I101">
            <v>4.4000000000000004</v>
          </cell>
          <cell r="K101">
            <v>6</v>
          </cell>
          <cell r="O101">
            <v>1.870000000000001</v>
          </cell>
          <cell r="P101">
            <v>1.5240553745928338</v>
          </cell>
        </row>
        <row r="102">
          <cell r="B102" t="str">
            <v>88</v>
          </cell>
          <cell r="C102">
            <v>8.83</v>
          </cell>
          <cell r="E102">
            <v>10.75</v>
          </cell>
          <cell r="I102">
            <v>4</v>
          </cell>
          <cell r="K102">
            <v>6</v>
          </cell>
          <cell r="O102">
            <v>1.92</v>
          </cell>
          <cell r="P102">
            <v>1.5240553745928338</v>
          </cell>
        </row>
        <row r="103">
          <cell r="C103">
            <v>8.43</v>
          </cell>
          <cell r="E103">
            <v>10.11</v>
          </cell>
          <cell r="I103">
            <v>3.9</v>
          </cell>
          <cell r="K103">
            <v>6</v>
          </cell>
          <cell r="O103">
            <v>1.6799999999999997</v>
          </cell>
          <cell r="P103">
            <v>1.5240553745928338</v>
          </cell>
        </row>
        <row r="104">
          <cell r="C104">
            <v>8.6300000000000008</v>
          </cell>
          <cell r="E104">
            <v>10.11</v>
          </cell>
          <cell r="I104">
            <v>3.9</v>
          </cell>
          <cell r="K104">
            <v>6</v>
          </cell>
          <cell r="O104">
            <v>1.4799999999999986</v>
          </cell>
          <cell r="P104">
            <v>1.5240553745928338</v>
          </cell>
        </row>
        <row r="105">
          <cell r="C105">
            <v>8.9499999999999993</v>
          </cell>
          <cell r="E105">
            <v>10.53</v>
          </cell>
          <cell r="I105">
            <v>3.9</v>
          </cell>
          <cell r="K105">
            <v>6</v>
          </cell>
          <cell r="O105">
            <v>1.58</v>
          </cell>
          <cell r="P105">
            <v>1.5240553745928338</v>
          </cell>
        </row>
        <row r="106">
          <cell r="C106">
            <v>9.23</v>
          </cell>
          <cell r="E106">
            <v>10.75</v>
          </cell>
          <cell r="I106">
            <v>3.9</v>
          </cell>
          <cell r="K106">
            <v>6</v>
          </cell>
          <cell r="O106">
            <v>1.5199999999999996</v>
          </cell>
          <cell r="P106">
            <v>1.5240553745928338</v>
          </cell>
        </row>
        <row r="107">
          <cell r="C107">
            <v>9</v>
          </cell>
          <cell r="E107">
            <v>10.71</v>
          </cell>
          <cell r="I107">
            <v>4</v>
          </cell>
          <cell r="K107">
            <v>6</v>
          </cell>
          <cell r="O107">
            <v>1.7100000000000009</v>
          </cell>
          <cell r="P107">
            <v>1.5240553745928338</v>
          </cell>
        </row>
        <row r="108">
          <cell r="C108">
            <v>9.14</v>
          </cell>
          <cell r="E108">
            <v>10.96</v>
          </cell>
          <cell r="I108">
            <v>4.0999999999999996</v>
          </cell>
          <cell r="K108">
            <v>6</v>
          </cell>
          <cell r="O108">
            <v>1.8200000000000003</v>
          </cell>
          <cell r="P108">
            <v>1.5240553745928338</v>
          </cell>
        </row>
        <row r="109">
          <cell r="C109">
            <v>9.32</v>
          </cell>
          <cell r="E109">
            <v>11.09</v>
          </cell>
          <cell r="I109">
            <v>4</v>
          </cell>
          <cell r="K109">
            <v>6.5</v>
          </cell>
          <cell r="O109">
            <v>1.7699999999999996</v>
          </cell>
          <cell r="P109">
            <v>1.5240553745928338</v>
          </cell>
        </row>
        <row r="110">
          <cell r="C110">
            <v>9.06</v>
          </cell>
          <cell r="E110">
            <v>10.56</v>
          </cell>
          <cell r="I110">
            <v>4.2</v>
          </cell>
          <cell r="K110">
            <v>6.5</v>
          </cell>
          <cell r="O110">
            <v>1.5</v>
          </cell>
          <cell r="P110">
            <v>1.5240553745928338</v>
          </cell>
        </row>
        <row r="111">
          <cell r="C111">
            <v>8.89</v>
          </cell>
          <cell r="E111">
            <v>9.92</v>
          </cell>
          <cell r="I111">
            <v>4.2</v>
          </cell>
          <cell r="K111">
            <v>6.5</v>
          </cell>
          <cell r="O111">
            <v>1.0299999999999994</v>
          </cell>
          <cell r="P111">
            <v>1.5240553745928338</v>
          </cell>
        </row>
        <row r="112">
          <cell r="C112">
            <v>9.02</v>
          </cell>
          <cell r="E112">
            <v>9.89</v>
          </cell>
          <cell r="I112">
            <v>4.2</v>
          </cell>
          <cell r="K112">
            <v>6.5</v>
          </cell>
          <cell r="O112">
            <v>0.87000000000000099</v>
          </cell>
          <cell r="P112">
            <v>1.5240553745928338</v>
          </cell>
        </row>
        <row r="113">
          <cell r="C113">
            <v>9.01</v>
          </cell>
          <cell r="E113">
            <v>10.02</v>
          </cell>
          <cell r="I113">
            <v>4.4000000000000004</v>
          </cell>
          <cell r="K113">
            <v>6.5</v>
          </cell>
          <cell r="O113">
            <v>1.0099999999999998</v>
          </cell>
          <cell r="P113">
            <v>1.5240553745928338</v>
          </cell>
        </row>
        <row r="114">
          <cell r="B114" t="str">
            <v>89</v>
          </cell>
          <cell r="C114">
            <v>8.93</v>
          </cell>
          <cell r="E114">
            <v>10.02</v>
          </cell>
          <cell r="I114">
            <v>4.7</v>
          </cell>
          <cell r="K114">
            <v>6.5</v>
          </cell>
          <cell r="O114">
            <v>1.0899999999999999</v>
          </cell>
          <cell r="P114">
            <v>1.5240553745928338</v>
          </cell>
        </row>
        <row r="115">
          <cell r="C115">
            <v>9.01</v>
          </cell>
          <cell r="E115">
            <v>10.02</v>
          </cell>
          <cell r="I115">
            <v>4.8</v>
          </cell>
          <cell r="K115">
            <v>7</v>
          </cell>
          <cell r="O115">
            <v>1.0099999999999998</v>
          </cell>
          <cell r="P115">
            <v>1.5240553745928338</v>
          </cell>
        </row>
        <row r="116">
          <cell r="C116">
            <v>9.17</v>
          </cell>
          <cell r="E116">
            <v>10.16</v>
          </cell>
          <cell r="I116">
            <v>5</v>
          </cell>
          <cell r="K116">
            <v>7</v>
          </cell>
          <cell r="O116">
            <v>0.99000000000000021</v>
          </cell>
          <cell r="P116">
            <v>1.5240553745928338</v>
          </cell>
        </row>
        <row r="117">
          <cell r="C117">
            <v>9.0299999999999994</v>
          </cell>
          <cell r="E117">
            <v>10.14</v>
          </cell>
          <cell r="I117">
            <v>5.0999999999999996</v>
          </cell>
          <cell r="K117">
            <v>7</v>
          </cell>
          <cell r="O117">
            <v>1.1100000000000012</v>
          </cell>
          <cell r="P117">
            <v>1.5240553745928338</v>
          </cell>
        </row>
        <row r="118">
          <cell r="C118">
            <v>8.83</v>
          </cell>
          <cell r="E118">
            <v>9.92</v>
          </cell>
          <cell r="I118">
            <v>5.4</v>
          </cell>
          <cell r="K118">
            <v>7</v>
          </cell>
          <cell r="O118">
            <v>1.0899999999999999</v>
          </cell>
          <cell r="P118">
            <v>1.5240553745928338</v>
          </cell>
        </row>
        <row r="119">
          <cell r="C119">
            <v>8.27</v>
          </cell>
          <cell r="E119">
            <v>9.49</v>
          </cell>
          <cell r="I119">
            <v>5.2</v>
          </cell>
          <cell r="K119">
            <v>7</v>
          </cell>
          <cell r="O119">
            <v>1.2200000000000006</v>
          </cell>
          <cell r="P119">
            <v>1.5240553745928338</v>
          </cell>
        </row>
        <row r="120">
          <cell r="C120">
            <v>8.08</v>
          </cell>
          <cell r="E120">
            <v>9.34</v>
          </cell>
          <cell r="I120">
            <v>5</v>
          </cell>
          <cell r="K120">
            <v>7</v>
          </cell>
          <cell r="O120">
            <v>1.2599999999999998</v>
          </cell>
          <cell r="P120">
            <v>1.5240553745928338</v>
          </cell>
        </row>
        <row r="121">
          <cell r="C121">
            <v>8.1199999999999992</v>
          </cell>
          <cell r="E121">
            <v>9.3699999999999992</v>
          </cell>
          <cell r="I121">
            <v>4.7</v>
          </cell>
          <cell r="K121">
            <v>7</v>
          </cell>
          <cell r="O121">
            <v>1.25</v>
          </cell>
          <cell r="P121">
            <v>1.5240553745928338</v>
          </cell>
        </row>
        <row r="122">
          <cell r="C122">
            <v>8.15</v>
          </cell>
          <cell r="E122">
            <v>9.43</v>
          </cell>
          <cell r="I122">
            <v>4.3</v>
          </cell>
          <cell r="K122">
            <v>7</v>
          </cell>
          <cell r="O122">
            <v>1.2799999999999994</v>
          </cell>
          <cell r="P122">
            <v>1.5240553745928338</v>
          </cell>
        </row>
        <row r="123">
          <cell r="C123">
            <v>8</v>
          </cell>
          <cell r="E123">
            <v>9.3699999999999992</v>
          </cell>
          <cell r="I123">
            <v>4.5</v>
          </cell>
          <cell r="K123">
            <v>7</v>
          </cell>
          <cell r="O123">
            <v>1.3699999999999992</v>
          </cell>
          <cell r="P123">
            <v>1.5240553745928338</v>
          </cell>
        </row>
        <row r="124">
          <cell r="C124">
            <v>7.9</v>
          </cell>
          <cell r="E124">
            <v>9.33</v>
          </cell>
          <cell r="I124">
            <v>4.7</v>
          </cell>
          <cell r="K124">
            <v>7</v>
          </cell>
          <cell r="O124">
            <v>1.4299999999999997</v>
          </cell>
          <cell r="P124">
            <v>1.5240553745928338</v>
          </cell>
        </row>
        <row r="125">
          <cell r="C125">
            <v>7.9</v>
          </cell>
          <cell r="E125">
            <v>9.31</v>
          </cell>
          <cell r="I125">
            <v>4.5999999999999996</v>
          </cell>
          <cell r="K125">
            <v>7</v>
          </cell>
          <cell r="O125">
            <v>1.4100000000000001</v>
          </cell>
          <cell r="P125">
            <v>1.5240553745928338</v>
          </cell>
        </row>
        <row r="126">
          <cell r="B126" t="str">
            <v>90</v>
          </cell>
          <cell r="C126">
            <v>8.26</v>
          </cell>
          <cell r="E126">
            <v>9.44</v>
          </cell>
          <cell r="I126">
            <v>5.2</v>
          </cell>
          <cell r="K126">
            <v>7</v>
          </cell>
          <cell r="O126">
            <v>1.1799999999999997</v>
          </cell>
          <cell r="P126">
            <v>1.5240553745928338</v>
          </cell>
        </row>
        <row r="127">
          <cell r="C127">
            <v>8.5</v>
          </cell>
          <cell r="E127">
            <v>9.66</v>
          </cell>
          <cell r="I127">
            <v>5.3</v>
          </cell>
          <cell r="K127">
            <v>7</v>
          </cell>
          <cell r="O127">
            <v>1.1600000000000001</v>
          </cell>
          <cell r="P127">
            <v>1.5240553745928338</v>
          </cell>
        </row>
        <row r="128">
          <cell r="C128">
            <v>8.56</v>
          </cell>
          <cell r="E128">
            <v>9.75</v>
          </cell>
          <cell r="I128">
            <v>5.2</v>
          </cell>
          <cell r="K128">
            <v>7</v>
          </cell>
          <cell r="O128">
            <v>1.1899999999999995</v>
          </cell>
          <cell r="P128">
            <v>1.5240553745928338</v>
          </cell>
        </row>
        <row r="129">
          <cell r="C129">
            <v>8.76</v>
          </cell>
          <cell r="E129">
            <v>9.8699999999999992</v>
          </cell>
          <cell r="I129">
            <v>4.7</v>
          </cell>
          <cell r="K129">
            <v>7</v>
          </cell>
          <cell r="O129">
            <v>1.1099999999999994</v>
          </cell>
          <cell r="P129">
            <v>1.5240553745928338</v>
          </cell>
        </row>
        <row r="130">
          <cell r="C130">
            <v>8.73</v>
          </cell>
          <cell r="E130">
            <v>9.89</v>
          </cell>
          <cell r="I130">
            <v>4.4000000000000004</v>
          </cell>
          <cell r="K130">
            <v>7</v>
          </cell>
          <cell r="O130">
            <v>1.1600000000000001</v>
          </cell>
          <cell r="P130">
            <v>1.5240553745928338</v>
          </cell>
        </row>
        <row r="131">
          <cell r="C131">
            <v>8.4600000000000009</v>
          </cell>
          <cell r="E131">
            <v>9.69</v>
          </cell>
          <cell r="I131">
            <v>4.7</v>
          </cell>
          <cell r="K131">
            <v>7</v>
          </cell>
          <cell r="O131">
            <v>1.2299999999999986</v>
          </cell>
          <cell r="P131">
            <v>1.5240553745928338</v>
          </cell>
        </row>
        <row r="132">
          <cell r="C132">
            <v>8.5</v>
          </cell>
          <cell r="E132">
            <v>9.66</v>
          </cell>
          <cell r="I132">
            <v>4.8</v>
          </cell>
          <cell r="K132">
            <v>7</v>
          </cell>
          <cell r="O132">
            <v>1.1600000000000001</v>
          </cell>
          <cell r="P132">
            <v>1.5240553745928338</v>
          </cell>
        </row>
        <row r="133">
          <cell r="C133">
            <v>8.86</v>
          </cell>
          <cell r="E133">
            <v>9.84</v>
          </cell>
          <cell r="I133">
            <v>5.6</v>
          </cell>
          <cell r="K133">
            <v>7</v>
          </cell>
          <cell r="O133">
            <v>0.98000000000000043</v>
          </cell>
          <cell r="P133">
            <v>1.5240553745928338</v>
          </cell>
        </row>
        <row r="134">
          <cell r="C134">
            <v>9.0299999999999994</v>
          </cell>
          <cell r="E134">
            <v>10.01</v>
          </cell>
          <cell r="I134">
            <v>6.2</v>
          </cell>
          <cell r="K134">
            <v>7</v>
          </cell>
          <cell r="O134">
            <v>0.98000000000000043</v>
          </cell>
          <cell r="P134">
            <v>1.5240553745928338</v>
          </cell>
        </row>
        <row r="135">
          <cell r="C135">
            <v>8.86</v>
          </cell>
          <cell r="E135">
            <v>9.94</v>
          </cell>
          <cell r="I135">
            <v>6.3</v>
          </cell>
          <cell r="K135">
            <v>7</v>
          </cell>
          <cell r="O135">
            <v>1.08</v>
          </cell>
          <cell r="P135">
            <v>1.5240553745928338</v>
          </cell>
        </row>
        <row r="136">
          <cell r="C136">
            <v>8.5399999999999991</v>
          </cell>
          <cell r="E136">
            <v>9.76</v>
          </cell>
          <cell r="I136">
            <v>6.3</v>
          </cell>
          <cell r="K136">
            <v>7</v>
          </cell>
          <cell r="O136">
            <v>1.2200000000000006</v>
          </cell>
          <cell r="P136">
            <v>1.5240553745928338</v>
          </cell>
        </row>
        <row r="137">
          <cell r="C137">
            <v>8.24</v>
          </cell>
          <cell r="E137">
            <v>9.57</v>
          </cell>
          <cell r="I137">
            <v>6.1</v>
          </cell>
          <cell r="K137">
            <v>6.5</v>
          </cell>
          <cell r="O137">
            <v>1.33</v>
          </cell>
          <cell r="P137">
            <v>1.5240553745928338</v>
          </cell>
        </row>
        <row r="138">
          <cell r="B138" t="str">
            <v>91</v>
          </cell>
          <cell r="C138">
            <v>8.27</v>
          </cell>
          <cell r="E138">
            <v>9.56</v>
          </cell>
          <cell r="I138">
            <v>5.7</v>
          </cell>
          <cell r="K138">
            <v>6.5</v>
          </cell>
          <cell r="O138">
            <v>1.2900000000000009</v>
          </cell>
          <cell r="P138">
            <v>1.5240553745928338</v>
          </cell>
        </row>
        <row r="139">
          <cell r="C139">
            <v>8.0299999999999994</v>
          </cell>
          <cell r="E139">
            <v>9.31</v>
          </cell>
          <cell r="I139">
            <v>5.3</v>
          </cell>
          <cell r="K139">
            <v>6</v>
          </cell>
          <cell r="O139">
            <v>1.2800000000000011</v>
          </cell>
          <cell r="P139">
            <v>1.5240553745928338</v>
          </cell>
        </row>
        <row r="140">
          <cell r="C140">
            <v>8.2899999999999991</v>
          </cell>
          <cell r="E140">
            <v>9.39</v>
          </cell>
          <cell r="I140">
            <v>4.9000000000000004</v>
          </cell>
          <cell r="K140">
            <v>6</v>
          </cell>
          <cell r="O140">
            <v>1.1000000000000014</v>
          </cell>
          <cell r="P140">
            <v>1.5240553745928338</v>
          </cell>
        </row>
        <row r="141">
          <cell r="C141">
            <v>8.2100000000000009</v>
          </cell>
          <cell r="E141">
            <v>9.3000000000000007</v>
          </cell>
          <cell r="I141">
            <v>4.9000000000000004</v>
          </cell>
          <cell r="K141">
            <v>5.5</v>
          </cell>
          <cell r="O141">
            <v>1.0899999999999999</v>
          </cell>
          <cell r="P141">
            <v>1.5240553745928338</v>
          </cell>
        </row>
        <row r="142">
          <cell r="C142">
            <v>8.27</v>
          </cell>
          <cell r="E142">
            <v>9.2899999999999991</v>
          </cell>
          <cell r="I142">
            <v>5</v>
          </cell>
          <cell r="K142">
            <v>5.5</v>
          </cell>
          <cell r="O142">
            <v>1.0199999999999996</v>
          </cell>
          <cell r="P142">
            <v>1.5240553745928338</v>
          </cell>
        </row>
        <row r="143">
          <cell r="C143">
            <v>8.4700000000000006</v>
          </cell>
          <cell r="E143">
            <v>9.44</v>
          </cell>
          <cell r="I143">
            <v>4.7</v>
          </cell>
          <cell r="K143">
            <v>5.5</v>
          </cell>
          <cell r="O143">
            <v>0.96999999999999886</v>
          </cell>
          <cell r="P143">
            <v>1.5240553745928338</v>
          </cell>
        </row>
        <row r="144">
          <cell r="C144">
            <v>8.4499999999999993</v>
          </cell>
          <cell r="E144">
            <v>9.4</v>
          </cell>
          <cell r="I144">
            <v>4.4000000000000004</v>
          </cell>
          <cell r="K144">
            <v>5.5</v>
          </cell>
          <cell r="O144">
            <v>0.95000000000000107</v>
          </cell>
          <cell r="P144">
            <v>1.5240553745928338</v>
          </cell>
        </row>
        <row r="145">
          <cell r="C145">
            <v>8.14</v>
          </cell>
          <cell r="E145">
            <v>9.16</v>
          </cell>
          <cell r="I145">
            <v>3.8</v>
          </cell>
          <cell r="K145">
            <v>5.5</v>
          </cell>
          <cell r="O145">
            <v>1.0199999999999996</v>
          </cell>
          <cell r="P145">
            <v>1.5240553745928338</v>
          </cell>
        </row>
        <row r="146">
          <cell r="C146">
            <v>7.95</v>
          </cell>
          <cell r="E146">
            <v>9.0299999999999994</v>
          </cell>
          <cell r="I146">
            <v>3.4</v>
          </cell>
          <cell r="K146">
            <v>5</v>
          </cell>
          <cell r="O146">
            <v>1.0799999999999992</v>
          </cell>
          <cell r="P146">
            <v>1.5240553745928338</v>
          </cell>
        </row>
        <row r="147">
          <cell r="C147">
            <v>7.93</v>
          </cell>
          <cell r="E147">
            <v>8.99</v>
          </cell>
          <cell r="I147">
            <v>2.9</v>
          </cell>
          <cell r="K147">
            <v>5</v>
          </cell>
          <cell r="O147">
            <v>1.0600000000000005</v>
          </cell>
          <cell r="P147">
            <v>1.5240553745928338</v>
          </cell>
        </row>
        <row r="148">
          <cell r="C148">
            <v>7.92</v>
          </cell>
          <cell r="E148">
            <v>8.93</v>
          </cell>
          <cell r="I148">
            <v>3</v>
          </cell>
          <cell r="K148">
            <v>5</v>
          </cell>
          <cell r="O148">
            <v>1.0099999999999998</v>
          </cell>
          <cell r="P148">
            <v>1.5240553745928338</v>
          </cell>
        </row>
        <row r="149">
          <cell r="C149">
            <v>7.7</v>
          </cell>
          <cell r="E149">
            <v>8.76</v>
          </cell>
          <cell r="I149">
            <v>3.1</v>
          </cell>
          <cell r="K149">
            <v>4.5</v>
          </cell>
          <cell r="O149">
            <v>1.0599999999999996</v>
          </cell>
          <cell r="P149">
            <v>1.5240553745928338</v>
          </cell>
        </row>
        <row r="150">
          <cell r="B150" t="str">
            <v>92</v>
          </cell>
          <cell r="C150">
            <v>7.58</v>
          </cell>
          <cell r="E150">
            <v>8.67</v>
          </cell>
          <cell r="I150">
            <v>2.6</v>
          </cell>
          <cell r="K150">
            <v>3.5</v>
          </cell>
          <cell r="O150">
            <v>1.0899999999999999</v>
          </cell>
          <cell r="P150">
            <v>1.5240553745928338</v>
          </cell>
        </row>
        <row r="151">
          <cell r="C151">
            <v>7.85</v>
          </cell>
          <cell r="E151">
            <v>8.77</v>
          </cell>
          <cell r="I151">
            <v>2.8</v>
          </cell>
          <cell r="K151">
            <v>3.5</v>
          </cell>
          <cell r="O151">
            <v>0.91999999999999993</v>
          </cell>
          <cell r="P151">
            <v>1.5240553745928338</v>
          </cell>
        </row>
        <row r="152">
          <cell r="C152">
            <v>7.97</v>
          </cell>
          <cell r="E152">
            <v>8.84</v>
          </cell>
          <cell r="I152">
            <v>3.2</v>
          </cell>
          <cell r="K152">
            <v>3.5</v>
          </cell>
          <cell r="O152">
            <v>0.87000000000000011</v>
          </cell>
          <cell r="P152">
            <v>1.5240553745928338</v>
          </cell>
        </row>
        <row r="153">
          <cell r="C153">
            <v>7.96</v>
          </cell>
          <cell r="E153">
            <v>8.7899999999999991</v>
          </cell>
          <cell r="I153">
            <v>3.2</v>
          </cell>
          <cell r="K153">
            <v>3.5</v>
          </cell>
          <cell r="O153">
            <v>0.82999999999999918</v>
          </cell>
          <cell r="P153">
            <v>1.5240553745928338</v>
          </cell>
        </row>
        <row r="154">
          <cell r="C154">
            <v>7.89</v>
          </cell>
          <cell r="E154">
            <v>8.7200000000000006</v>
          </cell>
          <cell r="I154">
            <v>3</v>
          </cell>
          <cell r="K154">
            <v>3.5</v>
          </cell>
          <cell r="O154">
            <v>0.83000000000000096</v>
          </cell>
          <cell r="P154">
            <v>1.5240553745928338</v>
          </cell>
        </row>
        <row r="155">
          <cell r="C155">
            <v>7.84</v>
          </cell>
          <cell r="E155">
            <v>8.64</v>
          </cell>
          <cell r="I155">
            <v>3.1</v>
          </cell>
          <cell r="K155">
            <v>3.5</v>
          </cell>
          <cell r="O155">
            <v>0.80000000000000071</v>
          </cell>
          <cell r="P155">
            <v>1.5240553745928338</v>
          </cell>
        </row>
        <row r="156">
          <cell r="C156">
            <v>7.6</v>
          </cell>
          <cell r="E156">
            <v>8.4600000000000009</v>
          </cell>
          <cell r="I156">
            <v>3.2</v>
          </cell>
          <cell r="K156">
            <v>3</v>
          </cell>
          <cell r="O156">
            <v>0.86000000000000121</v>
          </cell>
          <cell r="P156">
            <v>1.5240553745928338</v>
          </cell>
        </row>
        <row r="157">
          <cell r="C157">
            <v>7.39</v>
          </cell>
          <cell r="E157">
            <v>8.34</v>
          </cell>
          <cell r="I157">
            <v>3.1</v>
          </cell>
          <cell r="K157">
            <v>3</v>
          </cell>
          <cell r="O157">
            <v>0.95000000000000018</v>
          </cell>
          <cell r="P157">
            <v>1.5240553745928338</v>
          </cell>
        </row>
        <row r="158">
          <cell r="C158">
            <v>7.34</v>
          </cell>
          <cell r="E158">
            <v>8.32</v>
          </cell>
          <cell r="I158">
            <v>3</v>
          </cell>
          <cell r="K158">
            <v>3</v>
          </cell>
          <cell r="O158">
            <v>0.98000000000000043</v>
          </cell>
          <cell r="P158">
            <v>1.5240553745928338</v>
          </cell>
        </row>
        <row r="159">
          <cell r="C159">
            <v>7.53</v>
          </cell>
          <cell r="E159">
            <v>8.44</v>
          </cell>
          <cell r="I159">
            <v>3.2</v>
          </cell>
          <cell r="K159">
            <v>3</v>
          </cell>
          <cell r="O159">
            <v>0.90999999999999925</v>
          </cell>
          <cell r="P159">
            <v>1.5240553745928338</v>
          </cell>
        </row>
        <row r="160">
          <cell r="C160">
            <v>7.61</v>
          </cell>
          <cell r="E160">
            <v>8.5299999999999994</v>
          </cell>
          <cell r="I160">
            <v>3</v>
          </cell>
          <cell r="K160">
            <v>3</v>
          </cell>
          <cell r="O160">
            <v>0.91999999999999904</v>
          </cell>
          <cell r="P160">
            <v>1.5240553745928338</v>
          </cell>
        </row>
        <row r="161">
          <cell r="C161">
            <v>7.44</v>
          </cell>
          <cell r="E161">
            <v>8.36</v>
          </cell>
          <cell r="I161">
            <v>2.9</v>
          </cell>
          <cell r="K161">
            <v>3</v>
          </cell>
          <cell r="O161">
            <v>0.91999999999999904</v>
          </cell>
          <cell r="P161">
            <v>1.5240553745928338</v>
          </cell>
        </row>
        <row r="162">
          <cell r="B162" t="str">
            <v>93</v>
          </cell>
          <cell r="C162">
            <v>7.34</v>
          </cell>
          <cell r="E162">
            <v>8.23</v>
          </cell>
          <cell r="I162">
            <v>3.3</v>
          </cell>
          <cell r="K162">
            <v>3</v>
          </cell>
          <cell r="O162">
            <v>0.89000000000000057</v>
          </cell>
          <cell r="P162">
            <v>1.5240553745928338</v>
          </cell>
        </row>
        <row r="163">
          <cell r="C163">
            <v>7.09</v>
          </cell>
          <cell r="E163">
            <v>8</v>
          </cell>
          <cell r="I163">
            <v>3.2</v>
          </cell>
          <cell r="K163">
            <v>3</v>
          </cell>
          <cell r="O163">
            <v>0.91000000000000014</v>
          </cell>
          <cell r="P163">
            <v>1.5240553745928338</v>
          </cell>
        </row>
        <row r="164">
          <cell r="C164">
            <v>6.82</v>
          </cell>
          <cell r="E164">
            <v>7.85</v>
          </cell>
          <cell r="I164">
            <v>3.1</v>
          </cell>
          <cell r="K164">
            <v>3</v>
          </cell>
          <cell r="O164">
            <v>1.0299999999999994</v>
          </cell>
          <cell r="P164">
            <v>1.5240553745928338</v>
          </cell>
        </row>
        <row r="165">
          <cell r="C165">
            <v>6.85</v>
          </cell>
          <cell r="E165">
            <v>7.76</v>
          </cell>
          <cell r="I165">
            <v>3.2</v>
          </cell>
          <cell r="K165">
            <v>3</v>
          </cell>
          <cell r="O165">
            <v>0.91000000000000014</v>
          </cell>
          <cell r="P165">
            <v>1.5240553745928338</v>
          </cell>
        </row>
        <row r="166">
          <cell r="C166">
            <v>6.92</v>
          </cell>
          <cell r="E166">
            <v>7.78</v>
          </cell>
          <cell r="I166">
            <v>3.2</v>
          </cell>
          <cell r="K166">
            <v>3</v>
          </cell>
          <cell r="O166">
            <v>0.86000000000000032</v>
          </cell>
          <cell r="P166">
            <v>1.5240553745928338</v>
          </cell>
        </row>
        <row r="167">
          <cell r="C167">
            <v>6.81</v>
          </cell>
          <cell r="E167">
            <v>7.68</v>
          </cell>
          <cell r="I167">
            <v>3</v>
          </cell>
          <cell r="K167">
            <v>3</v>
          </cell>
          <cell r="O167">
            <v>0.87000000000000011</v>
          </cell>
          <cell r="P167">
            <v>1.5240553745928338</v>
          </cell>
        </row>
        <row r="168">
          <cell r="C168">
            <v>6.63</v>
          </cell>
          <cell r="E168">
            <v>7.53</v>
          </cell>
          <cell r="I168">
            <v>2.8</v>
          </cell>
          <cell r="K168">
            <v>3</v>
          </cell>
          <cell r="O168">
            <v>0.90000000000000036</v>
          </cell>
          <cell r="P168">
            <v>1.5240553745928338</v>
          </cell>
        </row>
        <row r="169">
          <cell r="C169">
            <v>6.32</v>
          </cell>
          <cell r="E169">
            <v>7.21</v>
          </cell>
          <cell r="I169">
            <v>2.8</v>
          </cell>
          <cell r="K169">
            <v>3</v>
          </cell>
          <cell r="O169">
            <v>0.88999999999999968</v>
          </cell>
          <cell r="P169">
            <v>1.5240553745928338</v>
          </cell>
        </row>
        <row r="170">
          <cell r="C170">
            <v>6</v>
          </cell>
          <cell r="E170">
            <v>7.01</v>
          </cell>
          <cell r="I170">
            <v>2.7</v>
          </cell>
          <cell r="K170">
            <v>3</v>
          </cell>
          <cell r="O170">
            <v>1.0099999999999998</v>
          </cell>
          <cell r="P170">
            <v>1.5240553745928338</v>
          </cell>
        </row>
        <row r="171">
          <cell r="C171">
            <v>5.94</v>
          </cell>
          <cell r="E171">
            <v>6.99</v>
          </cell>
          <cell r="I171">
            <v>2.8</v>
          </cell>
          <cell r="K171">
            <v>3</v>
          </cell>
          <cell r="O171">
            <v>1.0499999999999998</v>
          </cell>
          <cell r="P171">
            <v>1.5240553745928338</v>
          </cell>
        </row>
        <row r="172">
          <cell r="C172">
            <v>6.21</v>
          </cell>
          <cell r="E172">
            <v>7.3</v>
          </cell>
          <cell r="I172">
            <v>2.7</v>
          </cell>
          <cell r="K172">
            <v>3</v>
          </cell>
          <cell r="O172">
            <v>1.0899999999999999</v>
          </cell>
          <cell r="P172">
            <v>1.5240553745928338</v>
          </cell>
        </row>
        <row r="173">
          <cell r="C173">
            <v>6.25</v>
          </cell>
          <cell r="E173">
            <v>7.33</v>
          </cell>
          <cell r="I173">
            <v>2.7</v>
          </cell>
          <cell r="K173">
            <v>3</v>
          </cell>
          <cell r="O173">
            <v>1.08</v>
          </cell>
          <cell r="P173">
            <v>1.5240553745928338</v>
          </cell>
        </row>
        <row r="174">
          <cell r="B174" t="str">
            <v>94</v>
          </cell>
          <cell r="C174">
            <v>6.29</v>
          </cell>
          <cell r="E174">
            <v>7.31</v>
          </cell>
          <cell r="I174">
            <v>2.5</v>
          </cell>
          <cell r="K174">
            <v>3</v>
          </cell>
          <cell r="O174">
            <v>1.0199999999999996</v>
          </cell>
          <cell r="P174">
            <v>1.5240553745928338</v>
          </cell>
        </row>
        <row r="175">
          <cell r="C175">
            <v>6.49</v>
          </cell>
          <cell r="E175">
            <v>7.44</v>
          </cell>
          <cell r="I175">
            <v>2.5</v>
          </cell>
          <cell r="K175">
            <v>3</v>
          </cell>
          <cell r="O175">
            <v>0.95000000000000018</v>
          </cell>
          <cell r="P175">
            <v>1.5240553745928338</v>
          </cell>
        </row>
        <row r="176">
          <cell r="C176">
            <v>6.91</v>
          </cell>
          <cell r="E176">
            <v>7.83</v>
          </cell>
          <cell r="I176">
            <v>2.5</v>
          </cell>
          <cell r="K176">
            <v>3</v>
          </cell>
          <cell r="O176">
            <v>0.91999999999999993</v>
          </cell>
          <cell r="P176">
            <v>1.5240553745928338</v>
          </cell>
        </row>
        <row r="177">
          <cell r="C177">
            <v>7.27</v>
          </cell>
          <cell r="E177">
            <v>8.1999999999999993</v>
          </cell>
          <cell r="I177">
            <v>2.4</v>
          </cell>
          <cell r="K177">
            <v>3</v>
          </cell>
          <cell r="O177">
            <v>0.92999999999999972</v>
          </cell>
          <cell r="P177">
            <v>1.5240553745928338</v>
          </cell>
        </row>
        <row r="178">
          <cell r="C178">
            <v>7.41</v>
          </cell>
          <cell r="E178">
            <v>8.32</v>
          </cell>
          <cell r="I178">
            <v>2.2999999999999998</v>
          </cell>
          <cell r="K178">
            <v>3</v>
          </cell>
          <cell r="O178">
            <v>0.91000000000000014</v>
          </cell>
          <cell r="P178">
            <v>1.5240553745928338</v>
          </cell>
        </row>
        <row r="179">
          <cell r="C179">
            <v>7.4</v>
          </cell>
          <cell r="E179">
            <v>8.31</v>
          </cell>
          <cell r="I179">
            <v>2.5</v>
          </cell>
          <cell r="K179">
            <v>3.5</v>
          </cell>
          <cell r="O179">
            <v>0.91000000000000014</v>
          </cell>
          <cell r="P179">
            <v>1.5240553745928338</v>
          </cell>
        </row>
        <row r="180">
          <cell r="C180">
            <v>7.58</v>
          </cell>
          <cell r="E180">
            <v>8.4700000000000006</v>
          </cell>
          <cell r="I180">
            <v>2.9</v>
          </cell>
          <cell r="K180">
            <v>3.5</v>
          </cell>
          <cell r="O180">
            <v>0.89000000000000057</v>
          </cell>
          <cell r="P180">
            <v>1.5240553745928338</v>
          </cell>
        </row>
        <row r="181">
          <cell r="C181">
            <v>7.49</v>
          </cell>
          <cell r="E181">
            <v>8.41</v>
          </cell>
          <cell r="I181">
            <v>3</v>
          </cell>
          <cell r="K181">
            <v>3.5</v>
          </cell>
          <cell r="O181">
            <v>0.91999999999999993</v>
          </cell>
          <cell r="P181">
            <v>1.5240553745928338</v>
          </cell>
        </row>
        <row r="182">
          <cell r="C182">
            <v>7.71</v>
          </cell>
          <cell r="E182">
            <v>8.65</v>
          </cell>
          <cell r="I182">
            <v>2.6</v>
          </cell>
          <cell r="K182">
            <v>4</v>
          </cell>
          <cell r="O182">
            <v>0.94000000000000039</v>
          </cell>
          <cell r="P182">
            <v>1.5240553745928338</v>
          </cell>
        </row>
        <row r="183">
          <cell r="C183">
            <v>7.94</v>
          </cell>
          <cell r="E183">
            <v>8.8800000000000008</v>
          </cell>
          <cell r="I183">
            <v>2.7</v>
          </cell>
          <cell r="K183">
            <v>4</v>
          </cell>
          <cell r="O183">
            <v>0.94000000000000039</v>
          </cell>
          <cell r="P183">
            <v>1.5240553745928338</v>
          </cell>
        </row>
        <row r="184">
          <cell r="C184">
            <v>8.08</v>
          </cell>
          <cell r="E184">
            <v>9</v>
          </cell>
          <cell r="I184">
            <v>2.7</v>
          </cell>
          <cell r="K184">
            <v>4.75</v>
          </cell>
          <cell r="O184">
            <v>0.91999999999999993</v>
          </cell>
          <cell r="P184">
            <v>1.5240553745928338</v>
          </cell>
        </row>
        <row r="185">
          <cell r="C185">
            <v>7.87</v>
          </cell>
          <cell r="E185">
            <v>8.7899999999999991</v>
          </cell>
          <cell r="I185">
            <v>2.8</v>
          </cell>
          <cell r="K185">
            <v>4.75</v>
          </cell>
          <cell r="O185">
            <v>0.91999999999999904</v>
          </cell>
          <cell r="P185">
            <v>1.5240553745928338</v>
          </cell>
        </row>
        <row r="186">
          <cell r="B186" t="str">
            <v>95</v>
          </cell>
          <cell r="C186">
            <v>7.85</v>
          </cell>
          <cell r="E186">
            <v>8.77</v>
          </cell>
          <cell r="I186">
            <v>2.9</v>
          </cell>
          <cell r="K186">
            <v>4.75</v>
          </cell>
          <cell r="O186">
            <v>0.91999999999999993</v>
          </cell>
          <cell r="P186">
            <v>1.5240553745928338</v>
          </cell>
        </row>
        <row r="187">
          <cell r="C187">
            <v>7.61</v>
          </cell>
          <cell r="E187">
            <v>8.56</v>
          </cell>
          <cell r="I187">
            <v>2.9</v>
          </cell>
          <cell r="K187">
            <v>5.25</v>
          </cell>
          <cell r="O187">
            <v>0.95000000000000018</v>
          </cell>
          <cell r="P187">
            <v>1.5240553745928338</v>
          </cell>
        </row>
        <row r="188">
          <cell r="C188">
            <v>7.45</v>
          </cell>
          <cell r="E188">
            <v>8.41</v>
          </cell>
          <cell r="I188">
            <v>3.1</v>
          </cell>
          <cell r="K188">
            <v>5.25</v>
          </cell>
          <cell r="O188">
            <v>0.96</v>
          </cell>
          <cell r="P188">
            <v>1.5240553745928338</v>
          </cell>
        </row>
        <row r="189">
          <cell r="C189">
            <v>7.36</v>
          </cell>
          <cell r="E189">
            <v>8.3000000000000007</v>
          </cell>
          <cell r="I189">
            <v>2.4</v>
          </cell>
          <cell r="K189">
            <v>5.25</v>
          </cell>
          <cell r="O189">
            <v>0.94000000000000039</v>
          </cell>
          <cell r="P189">
            <v>1.5240553745928338</v>
          </cell>
        </row>
        <row r="190">
          <cell r="C190">
            <v>6.95</v>
          </cell>
          <cell r="E190">
            <v>7.93</v>
          </cell>
          <cell r="I190">
            <v>3.2</v>
          </cell>
          <cell r="K190">
            <v>5.25</v>
          </cell>
          <cell r="O190">
            <v>0.97999999999999954</v>
          </cell>
          <cell r="P190">
            <v>1.5240553745928338</v>
          </cell>
        </row>
        <row r="191">
          <cell r="C191">
            <v>6.57</v>
          </cell>
          <cell r="E191">
            <v>7.62</v>
          </cell>
          <cell r="I191">
            <v>3</v>
          </cell>
          <cell r="K191">
            <v>5.25</v>
          </cell>
          <cell r="O191">
            <v>1.0499999999999998</v>
          </cell>
          <cell r="P191">
            <v>1.5240553745928338</v>
          </cell>
        </row>
        <row r="192">
          <cell r="C192">
            <v>6.72</v>
          </cell>
          <cell r="E192">
            <v>7.73</v>
          </cell>
          <cell r="I192">
            <v>2.8</v>
          </cell>
          <cell r="K192">
            <v>5.25</v>
          </cell>
          <cell r="O192">
            <v>1.0100000000000007</v>
          </cell>
          <cell r="P192">
            <v>1.5240553745928338</v>
          </cell>
        </row>
        <row r="193">
          <cell r="C193">
            <v>6.86</v>
          </cell>
          <cell r="E193">
            <v>7.86</v>
          </cell>
          <cell r="I193">
            <v>2.6</v>
          </cell>
          <cell r="K193">
            <v>5.25</v>
          </cell>
          <cell r="O193">
            <v>1</v>
          </cell>
          <cell r="P193">
            <v>1.5240553745928338</v>
          </cell>
        </row>
        <row r="194">
          <cell r="C194">
            <v>6.55</v>
          </cell>
          <cell r="E194">
            <v>7.62</v>
          </cell>
          <cell r="I194">
            <v>2.5</v>
          </cell>
          <cell r="K194">
            <v>5.25</v>
          </cell>
          <cell r="O194">
            <v>1.0700000000000003</v>
          </cell>
          <cell r="P194">
            <v>1.5240553745928338</v>
          </cell>
        </row>
        <row r="195">
          <cell r="C195">
            <v>6.37</v>
          </cell>
          <cell r="E195">
            <v>7.46</v>
          </cell>
          <cell r="I195">
            <v>2.8</v>
          </cell>
          <cell r="K195">
            <v>5.25</v>
          </cell>
          <cell r="O195">
            <v>1.0899999999999999</v>
          </cell>
          <cell r="P195">
            <v>1.5240553745928338</v>
          </cell>
        </row>
        <row r="196">
          <cell r="C196">
            <v>6.26</v>
          </cell>
          <cell r="E196">
            <v>7.4</v>
          </cell>
          <cell r="I196">
            <v>2.6</v>
          </cell>
          <cell r="K196">
            <v>5.25</v>
          </cell>
          <cell r="O196">
            <v>1.1400000000000006</v>
          </cell>
          <cell r="P196">
            <v>1.5240553745928338</v>
          </cell>
        </row>
        <row r="197">
          <cell r="C197">
            <v>6.06</v>
          </cell>
          <cell r="E197">
            <v>7.21</v>
          </cell>
          <cell r="I197">
            <v>2.5</v>
          </cell>
          <cell r="K197">
            <v>5.25</v>
          </cell>
          <cell r="O197">
            <v>1.1500000000000004</v>
          </cell>
          <cell r="P197">
            <v>1.5240553745928338</v>
          </cell>
        </row>
        <row r="198">
          <cell r="B198" t="str">
            <v>96</v>
          </cell>
          <cell r="C198">
            <v>6.05</v>
          </cell>
          <cell r="E198">
            <v>7.2</v>
          </cell>
          <cell r="I198">
            <v>2.7</v>
          </cell>
          <cell r="K198">
            <v>5.25</v>
          </cell>
          <cell r="O198">
            <v>1.1500000000000004</v>
          </cell>
          <cell r="P198">
            <v>1.5240553745928338</v>
          </cell>
        </row>
        <row r="199">
          <cell r="C199">
            <v>6.24</v>
          </cell>
          <cell r="E199">
            <v>7.37</v>
          </cell>
          <cell r="I199">
            <v>2.7</v>
          </cell>
          <cell r="K199">
            <v>5</v>
          </cell>
          <cell r="O199">
            <v>1.1299999999999999</v>
          </cell>
          <cell r="P199">
            <v>1.5240553745928338</v>
          </cell>
        </row>
        <row r="200">
          <cell r="C200">
            <v>6.6</v>
          </cell>
          <cell r="E200">
            <v>7.72</v>
          </cell>
          <cell r="I200">
            <v>2.8</v>
          </cell>
          <cell r="K200">
            <v>5</v>
          </cell>
          <cell r="O200">
            <v>1.1200000000000001</v>
          </cell>
          <cell r="P200">
            <v>1.5240553745928338</v>
          </cell>
        </row>
        <row r="201">
          <cell r="C201">
            <v>6.79</v>
          </cell>
          <cell r="E201">
            <v>7.88</v>
          </cell>
          <cell r="I201">
            <v>2.9</v>
          </cell>
          <cell r="K201">
            <v>5</v>
          </cell>
          <cell r="O201">
            <v>1.0899999999999999</v>
          </cell>
          <cell r="P201">
            <v>1.5240553745928338</v>
          </cell>
        </row>
        <row r="202">
          <cell r="C202">
            <v>6.93</v>
          </cell>
          <cell r="E202">
            <v>7.99</v>
          </cell>
          <cell r="I202">
            <v>2.9</v>
          </cell>
          <cell r="K202">
            <v>5</v>
          </cell>
          <cell r="O202">
            <v>1.0600000000000005</v>
          </cell>
          <cell r="P202">
            <v>1.5240553745928338</v>
          </cell>
        </row>
        <row r="203">
          <cell r="C203">
            <v>7.06</v>
          </cell>
          <cell r="E203">
            <v>8.07</v>
          </cell>
          <cell r="I203">
            <v>2.8</v>
          </cell>
          <cell r="K203">
            <v>5</v>
          </cell>
          <cell r="O203">
            <v>1.0100000000000007</v>
          </cell>
          <cell r="P203">
            <v>1.5240553745928338</v>
          </cell>
        </row>
        <row r="204">
          <cell r="C204">
            <v>7.03</v>
          </cell>
          <cell r="E204">
            <v>8.02</v>
          </cell>
          <cell r="I204">
            <v>3</v>
          </cell>
          <cell r="K204">
            <v>5</v>
          </cell>
          <cell r="O204">
            <v>0.98999999999999932</v>
          </cell>
          <cell r="P204">
            <v>1.5240553745928338</v>
          </cell>
        </row>
        <row r="205">
          <cell r="C205">
            <v>6.84</v>
          </cell>
          <cell r="E205">
            <v>7.84</v>
          </cell>
          <cell r="I205">
            <v>2.9</v>
          </cell>
          <cell r="K205">
            <v>5</v>
          </cell>
          <cell r="O205">
            <v>1</v>
          </cell>
          <cell r="P205">
            <v>1.5240553745928338</v>
          </cell>
        </row>
        <row r="206">
          <cell r="C206">
            <v>7.03</v>
          </cell>
          <cell r="E206">
            <v>8.01</v>
          </cell>
          <cell r="I206">
            <v>3</v>
          </cell>
          <cell r="K206">
            <v>5</v>
          </cell>
          <cell r="O206">
            <v>0.97999999999999954</v>
          </cell>
          <cell r="P206">
            <v>1.5240553745928338</v>
          </cell>
        </row>
        <row r="207">
          <cell r="C207">
            <v>6.81</v>
          </cell>
          <cell r="E207">
            <v>7.76</v>
          </cell>
          <cell r="I207">
            <v>3</v>
          </cell>
          <cell r="K207">
            <v>5</v>
          </cell>
          <cell r="O207">
            <v>0.95000000000000018</v>
          </cell>
          <cell r="P207">
            <v>1.5240553745928338</v>
          </cell>
        </row>
        <row r="208">
          <cell r="C208">
            <v>6.48</v>
          </cell>
          <cell r="E208">
            <v>7.48</v>
          </cell>
          <cell r="I208">
            <v>3.3</v>
          </cell>
          <cell r="K208">
            <v>5</v>
          </cell>
          <cell r="O208">
            <v>1</v>
          </cell>
          <cell r="P208">
            <v>1.5240553745928338</v>
          </cell>
        </row>
        <row r="209">
          <cell r="C209">
            <v>6.55</v>
          </cell>
          <cell r="E209">
            <v>7.58</v>
          </cell>
          <cell r="I209">
            <v>3.3</v>
          </cell>
          <cell r="K209">
            <v>5</v>
          </cell>
          <cell r="O209">
            <v>1.0300000000000002</v>
          </cell>
          <cell r="P209">
            <v>1.5240553745928338</v>
          </cell>
        </row>
        <row r="210">
          <cell r="B210" t="str">
            <v>97</v>
          </cell>
          <cell r="C210">
            <v>6.83</v>
          </cell>
          <cell r="E210">
            <v>7.79</v>
          </cell>
          <cell r="I210">
            <v>3</v>
          </cell>
          <cell r="K210">
            <v>5</v>
          </cell>
          <cell r="O210">
            <v>0.96</v>
          </cell>
          <cell r="P210">
            <v>1.5240553745928338</v>
          </cell>
        </row>
        <row r="211">
          <cell r="C211">
            <v>6.69</v>
          </cell>
          <cell r="E211">
            <v>7.68</v>
          </cell>
          <cell r="I211">
            <v>3</v>
          </cell>
          <cell r="K211">
            <v>5</v>
          </cell>
          <cell r="O211">
            <v>0.98999999999999932</v>
          </cell>
          <cell r="P211">
            <v>1.5240553745928338</v>
          </cell>
        </row>
        <row r="212">
          <cell r="C212">
            <v>6.93</v>
          </cell>
          <cell r="E212">
            <v>7.92</v>
          </cell>
          <cell r="I212">
            <v>2.8</v>
          </cell>
          <cell r="K212">
            <v>5</v>
          </cell>
          <cell r="O212">
            <v>0.99000000000000021</v>
          </cell>
          <cell r="P212">
            <v>1.5240553745928338</v>
          </cell>
        </row>
        <row r="213">
          <cell r="C213">
            <v>7.09</v>
          </cell>
          <cell r="E213">
            <v>8.08</v>
          </cell>
          <cell r="I213">
            <v>2.5</v>
          </cell>
          <cell r="K213">
            <v>5</v>
          </cell>
          <cell r="O213">
            <v>0.99000000000000021</v>
          </cell>
          <cell r="P213">
            <v>1.5240553745928338</v>
          </cell>
        </row>
        <row r="214">
          <cell r="C214">
            <v>6.94</v>
          </cell>
          <cell r="E214">
            <v>7.94</v>
          </cell>
          <cell r="I214">
            <v>2.2000000000000002</v>
          </cell>
          <cell r="K214">
            <v>5</v>
          </cell>
          <cell r="O214">
            <v>1</v>
          </cell>
          <cell r="P214">
            <v>1.5240553745928338</v>
          </cell>
        </row>
        <row r="215">
          <cell r="C215">
            <v>6.77</v>
          </cell>
          <cell r="E215">
            <v>7.77</v>
          </cell>
          <cell r="I215">
            <v>2.2999999999999998</v>
          </cell>
          <cell r="K215">
            <v>5</v>
          </cell>
          <cell r="O215">
            <v>1</v>
          </cell>
          <cell r="P215">
            <v>1.5240553745928338</v>
          </cell>
        </row>
        <row r="216">
          <cell r="C216">
            <v>6.51</v>
          </cell>
          <cell r="E216">
            <v>7.52</v>
          </cell>
          <cell r="I216">
            <v>2.2000000000000002</v>
          </cell>
          <cell r="K216">
            <v>5</v>
          </cell>
          <cell r="O216">
            <v>1.0099999999999998</v>
          </cell>
          <cell r="P216">
            <v>1.5240553745928338</v>
          </cell>
        </row>
        <row r="217">
          <cell r="C217">
            <v>6.58</v>
          </cell>
          <cell r="E217">
            <v>7.57</v>
          </cell>
          <cell r="I217">
            <v>2.2000000000000002</v>
          </cell>
          <cell r="K217">
            <v>5</v>
          </cell>
          <cell r="O217">
            <v>0.99000000000000021</v>
          </cell>
          <cell r="P217">
            <v>1.5240553745928338</v>
          </cell>
        </row>
        <row r="218">
          <cell r="C218">
            <v>6.5</v>
          </cell>
          <cell r="E218">
            <v>7.5</v>
          </cell>
          <cell r="I218">
            <v>2.2000000000000002</v>
          </cell>
          <cell r="K218">
            <v>5</v>
          </cell>
          <cell r="O218">
            <v>1</v>
          </cell>
          <cell r="P218">
            <v>1.5240553745928338</v>
          </cell>
        </row>
        <row r="219">
          <cell r="C219">
            <v>6.33</v>
          </cell>
          <cell r="E219">
            <v>7.37</v>
          </cell>
          <cell r="I219">
            <v>2.1</v>
          </cell>
          <cell r="K219">
            <v>5</v>
          </cell>
          <cell r="O219">
            <v>1.04</v>
          </cell>
          <cell r="P219">
            <v>1.5240553745928338</v>
          </cell>
        </row>
        <row r="220">
          <cell r="C220">
            <v>6.11</v>
          </cell>
          <cell r="E220">
            <v>7.24</v>
          </cell>
          <cell r="I220">
            <v>1.8</v>
          </cell>
          <cell r="K220">
            <v>5</v>
          </cell>
          <cell r="O220">
            <v>1.1299999999999999</v>
          </cell>
          <cell r="P220">
            <v>1.5240553745928338</v>
          </cell>
        </row>
        <row r="221">
          <cell r="C221">
            <v>5.99</v>
          </cell>
          <cell r="E221">
            <v>7.16</v>
          </cell>
          <cell r="I221">
            <v>1.7</v>
          </cell>
          <cell r="K221">
            <v>5</v>
          </cell>
          <cell r="O221">
            <v>1.17</v>
          </cell>
          <cell r="P221">
            <v>1.5240553745928338</v>
          </cell>
        </row>
        <row r="222">
          <cell r="B222" t="str">
            <v>98</v>
          </cell>
          <cell r="C222">
            <v>5.81</v>
          </cell>
          <cell r="E222">
            <v>7.03</v>
          </cell>
          <cell r="I222">
            <v>1.6</v>
          </cell>
          <cell r="K222">
            <v>5</v>
          </cell>
          <cell r="O222">
            <v>1.2200000000000006</v>
          </cell>
          <cell r="P222">
            <v>1.5240553745928338</v>
          </cell>
        </row>
        <row r="223">
          <cell r="C223">
            <v>5.89</v>
          </cell>
          <cell r="E223">
            <v>7.09</v>
          </cell>
          <cell r="I223">
            <v>1.4</v>
          </cell>
          <cell r="K223">
            <v>5</v>
          </cell>
          <cell r="O223">
            <v>1.2000000000000002</v>
          </cell>
          <cell r="P223">
            <v>1.5240553745928338</v>
          </cell>
        </row>
        <row r="224">
          <cell r="C224">
            <v>5.95</v>
          </cell>
          <cell r="E224">
            <v>7.13</v>
          </cell>
          <cell r="I224">
            <v>1.4</v>
          </cell>
          <cell r="K224">
            <v>5</v>
          </cell>
          <cell r="O224">
            <v>1.1799999999999997</v>
          </cell>
          <cell r="P224">
            <v>1.5240553745928338</v>
          </cell>
        </row>
        <row r="225">
          <cell r="C225">
            <v>5.92</v>
          </cell>
          <cell r="E225">
            <v>7.12</v>
          </cell>
          <cell r="I225">
            <v>1.4</v>
          </cell>
          <cell r="K225">
            <v>5</v>
          </cell>
          <cell r="O225">
            <v>1.2000000000000002</v>
          </cell>
          <cell r="P225">
            <v>1.5240553745928338</v>
          </cell>
        </row>
        <row r="226">
          <cell r="C226">
            <v>5.93</v>
          </cell>
          <cell r="E226">
            <v>7.11</v>
          </cell>
          <cell r="I226">
            <v>1.7</v>
          </cell>
          <cell r="K226">
            <v>5</v>
          </cell>
          <cell r="O226">
            <v>1.1800000000000006</v>
          </cell>
          <cell r="P226">
            <v>1.5240553745928338</v>
          </cell>
        </row>
        <row r="227">
          <cell r="C227">
            <v>5.7</v>
          </cell>
          <cell r="E227">
            <v>6.99</v>
          </cell>
          <cell r="I227">
            <v>1.7</v>
          </cell>
          <cell r="K227">
            <v>5</v>
          </cell>
          <cell r="P227">
            <v>1.5240553745928338</v>
          </cell>
        </row>
        <row r="228">
          <cell r="C228">
            <v>5.68</v>
          </cell>
          <cell r="E228">
            <v>6.99</v>
          </cell>
          <cell r="I228">
            <v>1.7</v>
          </cell>
          <cell r="K228">
            <v>5</v>
          </cell>
          <cell r="P228">
            <v>1.5240553745928338</v>
          </cell>
        </row>
        <row r="229">
          <cell r="C229">
            <v>5.54</v>
          </cell>
          <cell r="E229">
            <v>6.96</v>
          </cell>
          <cell r="P229">
            <v>1.5240553745928338</v>
          </cell>
        </row>
        <row r="230">
          <cell r="C230">
            <v>5.2</v>
          </cell>
          <cell r="E230">
            <v>6.88</v>
          </cell>
        </row>
        <row r="231">
          <cell r="C231">
            <v>5.01</v>
          </cell>
          <cell r="E231">
            <v>6.88</v>
          </cell>
        </row>
        <row r="232">
          <cell r="C232">
            <v>5.25</v>
          </cell>
          <cell r="E232">
            <v>6.96</v>
          </cell>
        </row>
        <row r="233">
          <cell r="C233">
            <v>5.0599999999999996</v>
          </cell>
          <cell r="E233">
            <v>6.84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mt H - pg 9"/>
      <sheetName val="Summary"/>
      <sheetName val="MT Rate Sum"/>
      <sheetName val="Rate 60"/>
      <sheetName val="Rate70"/>
      <sheetName val="Rate 71"/>
      <sheetName val="Rate 85"/>
      <sheetName val="Bill Comp - 60"/>
      <sheetName val="Bill Comp - 70"/>
      <sheetName val="Bill Comp - 70 _71"/>
      <sheetName val="Electric Compare"/>
      <sheetName val="Comp to NWE"/>
      <sheetName val="Comp to Energy West"/>
      <sheetName val="ROR Graph"/>
      <sheetName val="Margin Graph"/>
      <sheetName val="Margins"/>
    </sheetNames>
    <sheetDataSet>
      <sheetData sheetId="0"/>
      <sheetData sheetId="1">
        <row r="4">
          <cell r="A4" t="str">
            <v>Pro Forma 2014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mt H - pg 9"/>
      <sheetName val="Summary"/>
      <sheetName val="MT Rate Sum"/>
      <sheetName val="Rate 60"/>
      <sheetName val="Rate70"/>
      <sheetName val="Rate 71"/>
      <sheetName val="Rate 85"/>
      <sheetName val="Bill Comp - 60"/>
      <sheetName val="Bill Comp - 70"/>
      <sheetName val="Bill Comp - 70 _71"/>
      <sheetName val="Electric Compare"/>
      <sheetName val="Comp to NWE"/>
      <sheetName val="Comp to Energy West"/>
      <sheetName val="ROR Graph"/>
      <sheetName val="Margin Graph"/>
      <sheetName val="Margins"/>
    </sheetNames>
    <sheetDataSet>
      <sheetData sheetId="0"/>
      <sheetData sheetId="1">
        <row r="4">
          <cell r="A4" t="str">
            <v>Pro Forma 2014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Sheet"/>
      <sheetName val="Gas Cost Summary"/>
      <sheetName val="MT"/>
      <sheetName val="MT Exh 3"/>
      <sheetName val="ND"/>
      <sheetName val="Margin Sharing"/>
      <sheetName val="ND Exh B"/>
      <sheetName val="SD"/>
      <sheetName val="SD Exh B"/>
      <sheetName val="ER"/>
      <sheetName val="ER Exh D"/>
      <sheetName val="WY"/>
      <sheetName val="WY Non-Core Rev Cr"/>
      <sheetName val="WY Exh 3"/>
      <sheetName val="WY Rate Sum"/>
      <sheetName val="Prepaid Dema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D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"/>
      <sheetName val="Capitalization"/>
      <sheetName val="Pfd Stock"/>
      <sheetName val="WCLTD"/>
      <sheetName val="MTN-C"/>
      <sheetName val="MTN-D"/>
      <sheetName val="92 EIRR"/>
      <sheetName val="93 EIRR"/>
      <sheetName val="Mates A"/>
      <sheetName val="Mates B"/>
      <sheetName val="94 EIRR"/>
      <sheetName val="98 EIRR A&amp;B"/>
      <sheetName val="Sheet1"/>
      <sheetName val="TOPrs"/>
      <sheetName val="Annual Exp 2003"/>
      <sheetName val="Int Rate Hedg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"/>
      <sheetName val="Capitalization"/>
      <sheetName val="Pfd Stock"/>
      <sheetName val="WCLTD"/>
      <sheetName val="MTN-C"/>
      <sheetName val="MTN-D"/>
      <sheetName val="92 EIRR"/>
      <sheetName val="93 EIRR"/>
      <sheetName val="Mates A"/>
      <sheetName val="Mates B"/>
      <sheetName val="94 EIRR"/>
      <sheetName val="98 EIRR A&amp;B"/>
      <sheetName val="Sheet1"/>
      <sheetName val="TOPrs"/>
      <sheetName val="Annual Exp 2003"/>
      <sheetName val="Int Rate Hedg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1"/>
  <sheetViews>
    <sheetView zoomScaleNormal="100" workbookViewId="0">
      <selection activeCell="D29" sqref="D29"/>
    </sheetView>
  </sheetViews>
  <sheetFormatPr defaultRowHeight="12.75" x14ac:dyDescent="0.2"/>
  <cols>
    <col min="1" max="1" width="3.7109375" style="46" customWidth="1"/>
    <col min="2" max="2" width="6.7109375" style="46" customWidth="1"/>
    <col min="3" max="3" width="19.140625" style="46" customWidth="1"/>
    <col min="4" max="4" width="7.140625" style="46" customWidth="1"/>
    <col min="5" max="5" width="9.140625" style="46"/>
    <col min="6" max="6" width="10.7109375" style="46" customWidth="1"/>
    <col min="7" max="10" width="8.7109375" style="46" customWidth="1"/>
    <col min="11" max="11" width="8.5703125" style="46" customWidth="1"/>
    <col min="12" max="12" width="8.42578125" style="46" customWidth="1"/>
    <col min="13" max="13" width="8.85546875" style="46" customWidth="1"/>
    <col min="14" max="14" width="7.28515625" style="46" hidden="1" customWidth="1"/>
    <col min="15" max="15" width="8.5703125" style="46" hidden="1" customWidth="1"/>
    <col min="16" max="18" width="8.140625" style="46" bestFit="1" customWidth="1"/>
    <col min="19" max="19" width="7.7109375" style="46" hidden="1" customWidth="1"/>
    <col min="20" max="20" width="8" style="46" hidden="1" customWidth="1"/>
    <col min="21" max="21" width="8.140625" style="46" bestFit="1" customWidth="1"/>
    <col min="22" max="22" width="9.7109375" style="46" customWidth="1"/>
    <col min="23" max="23" width="8.42578125" style="46" customWidth="1"/>
    <col min="24" max="24" width="8.7109375" style="46" customWidth="1"/>
    <col min="25" max="25" width="8.42578125" style="46" customWidth="1"/>
    <col min="26" max="26" width="8.7109375" style="46" customWidth="1"/>
    <col min="27" max="16384" width="9.140625" style="46"/>
  </cols>
  <sheetData>
    <row r="1" spans="1:28" ht="18.75" x14ac:dyDescent="0.3">
      <c r="A1" s="354" t="s">
        <v>74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</row>
    <row r="2" spans="1:28" ht="18.75" x14ac:dyDescent="0.3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9"/>
      <c r="Y2" s="219"/>
      <c r="Z2" s="219"/>
    </row>
    <row r="3" spans="1:28" ht="18.75" x14ac:dyDescent="0.3">
      <c r="A3" s="218"/>
      <c r="B3" s="218"/>
      <c r="C3" s="218"/>
      <c r="D3" s="218"/>
      <c r="E3" s="218"/>
      <c r="F3" s="355" t="s">
        <v>75</v>
      </c>
      <c r="G3" s="356"/>
      <c r="H3" s="356"/>
      <c r="I3" s="355" t="s">
        <v>76</v>
      </c>
      <c r="J3" s="356"/>
      <c r="K3" s="356"/>
      <c r="L3" s="356"/>
      <c r="M3" s="356"/>
      <c r="N3" s="356"/>
      <c r="O3" s="357"/>
      <c r="P3" s="355" t="s">
        <v>77</v>
      </c>
      <c r="Q3" s="356"/>
      <c r="R3" s="356"/>
      <c r="S3" s="356"/>
      <c r="T3" s="356"/>
      <c r="U3" s="357"/>
      <c r="V3" s="355" t="s">
        <v>78</v>
      </c>
      <c r="W3" s="356"/>
      <c r="X3" s="356"/>
      <c r="Y3" s="355" t="s">
        <v>79</v>
      </c>
      <c r="Z3" s="357"/>
    </row>
    <row r="4" spans="1:28" ht="38.25" x14ac:dyDescent="0.2">
      <c r="A4" s="219"/>
      <c r="B4" s="219"/>
      <c r="C4" s="219"/>
      <c r="D4" s="220" t="s">
        <v>80</v>
      </c>
      <c r="E4" s="220" t="s">
        <v>81</v>
      </c>
      <c r="F4" s="221" t="s">
        <v>82</v>
      </c>
      <c r="G4" s="222" t="s">
        <v>83</v>
      </c>
      <c r="H4" s="223" t="s">
        <v>84</v>
      </c>
      <c r="I4" s="224" t="s">
        <v>4633</v>
      </c>
      <c r="J4" s="223" t="s">
        <v>139</v>
      </c>
      <c r="K4" s="223" t="s">
        <v>85</v>
      </c>
      <c r="L4" s="223" t="str">
        <f>+G4</f>
        <v>Historical 5 Yr Growth</v>
      </c>
      <c r="M4" s="223" t="s">
        <v>86</v>
      </c>
      <c r="N4" s="222" t="s">
        <v>87</v>
      </c>
      <c r="O4" s="225" t="s">
        <v>88</v>
      </c>
      <c r="P4" s="221" t="s">
        <v>89</v>
      </c>
      <c r="Q4" s="222" t="s">
        <v>90</v>
      </c>
      <c r="R4" s="222" t="s">
        <v>91</v>
      </c>
      <c r="S4" s="222" t="s">
        <v>92</v>
      </c>
      <c r="T4" s="222" t="s">
        <v>93</v>
      </c>
      <c r="U4" s="226" t="s">
        <v>4654</v>
      </c>
      <c r="V4" s="224" t="s">
        <v>94</v>
      </c>
      <c r="W4" s="223" t="s">
        <v>95</v>
      </c>
      <c r="X4" s="223" t="s">
        <v>96</v>
      </c>
      <c r="Y4" s="224" t="s">
        <v>97</v>
      </c>
      <c r="Z4" s="227" t="s">
        <v>98</v>
      </c>
      <c r="AA4" s="54"/>
      <c r="AB4" s="54"/>
    </row>
    <row r="5" spans="1:28" s="209" customFormat="1" ht="15" x14ac:dyDescent="0.25">
      <c r="A5" s="228">
        <v>1</v>
      </c>
      <c r="B5" s="229" t="s">
        <v>65</v>
      </c>
      <c r="C5" s="229" t="s">
        <v>56</v>
      </c>
      <c r="D5" s="230">
        <v>0.6</v>
      </c>
      <c r="E5" s="229" t="s">
        <v>136</v>
      </c>
      <c r="F5" s="251">
        <v>100</v>
      </c>
      <c r="G5" s="252">
        <v>0.1</v>
      </c>
      <c r="H5" s="231">
        <v>7.4999999999999997E-2</v>
      </c>
      <c r="I5" s="253">
        <v>2.1</v>
      </c>
      <c r="J5" s="245">
        <v>1.95E-2</v>
      </c>
      <c r="K5" s="254">
        <v>2.1000000000000001E-2</v>
      </c>
      <c r="L5" s="255">
        <v>5.5E-2</v>
      </c>
      <c r="M5" s="255">
        <v>7.0000000000000007E-2</v>
      </c>
      <c r="N5" s="255">
        <v>0.75</v>
      </c>
      <c r="O5" s="256">
        <v>0.56000000000000005</v>
      </c>
      <c r="P5" s="257">
        <v>21.2</v>
      </c>
      <c r="Q5" s="258">
        <v>46</v>
      </c>
      <c r="R5" s="258">
        <v>154.69999999999999</v>
      </c>
      <c r="S5" s="258">
        <v>8</v>
      </c>
      <c r="T5" s="258">
        <v>3</v>
      </c>
      <c r="U5" s="259">
        <f>(+S5+T5)/2</f>
        <v>5.5</v>
      </c>
      <c r="V5" s="255">
        <v>0.38500000000000001</v>
      </c>
      <c r="W5" s="255">
        <f>1-V5</f>
        <v>0.61499999999999999</v>
      </c>
      <c r="X5" s="260">
        <v>12500</v>
      </c>
      <c r="Y5" s="246">
        <v>0.09</v>
      </c>
      <c r="Z5" s="261">
        <v>0.1</v>
      </c>
    </row>
    <row r="6" spans="1:28" ht="15" x14ac:dyDescent="0.25">
      <c r="A6" s="232">
        <v>2</v>
      </c>
      <c r="B6" s="233" t="s">
        <v>124</v>
      </c>
      <c r="C6" s="233" t="s">
        <v>137</v>
      </c>
      <c r="D6" s="234">
        <v>0.65</v>
      </c>
      <c r="E6" s="233" t="s">
        <v>103</v>
      </c>
      <c r="F6" s="262">
        <v>90</v>
      </c>
      <c r="G6" s="263">
        <v>0.08</v>
      </c>
      <c r="H6" s="235">
        <v>0.09</v>
      </c>
      <c r="I6" s="264">
        <v>1.55</v>
      </c>
      <c r="J6" s="247">
        <v>1.7399999999999999E-2</v>
      </c>
      <c r="K6" s="254">
        <v>1.7999999999999999E-2</v>
      </c>
      <c r="L6" s="263">
        <v>5.9999999999999995E-4</v>
      </c>
      <c r="M6" s="263">
        <v>0.09</v>
      </c>
      <c r="N6" s="263">
        <v>0.65</v>
      </c>
      <c r="O6" s="265">
        <v>0.5</v>
      </c>
      <c r="P6" s="266">
        <v>13.3</v>
      </c>
      <c r="Q6" s="267">
        <v>53.8</v>
      </c>
      <c r="R6" s="267">
        <v>137.19999999999999</v>
      </c>
      <c r="S6" s="267">
        <v>12</v>
      </c>
      <c r="T6" s="267">
        <v>4</v>
      </c>
      <c r="U6" s="268">
        <f t="shared" ref="U6:U12" si="0">(+S6+T6)/2</f>
        <v>8</v>
      </c>
      <c r="V6" s="263">
        <v>0.35</v>
      </c>
      <c r="W6" s="263">
        <f t="shared" ref="W6:W12" si="1">1-V6</f>
        <v>0.65</v>
      </c>
      <c r="X6" s="269">
        <v>1400</v>
      </c>
      <c r="Y6" s="248">
        <v>0.1</v>
      </c>
      <c r="Z6" s="265">
        <v>0.1</v>
      </c>
    </row>
    <row r="7" spans="1:28" ht="15" x14ac:dyDescent="0.25">
      <c r="A7" s="232">
        <v>3</v>
      </c>
      <c r="B7" s="233" t="s">
        <v>101</v>
      </c>
      <c r="C7" s="233" t="s">
        <v>102</v>
      </c>
      <c r="D7" s="234">
        <v>0.7</v>
      </c>
      <c r="E7" s="233" t="s">
        <v>136</v>
      </c>
      <c r="F7" s="262">
        <v>45</v>
      </c>
      <c r="G7" s="263">
        <v>5.5E-2</v>
      </c>
      <c r="H7" s="235">
        <v>3.5000000000000003E-2</v>
      </c>
      <c r="I7" s="264">
        <v>1.17</v>
      </c>
      <c r="J7" s="247">
        <v>2.7699999999999999E-2</v>
      </c>
      <c r="K7" s="254">
        <v>2.5000000000000001E-2</v>
      </c>
      <c r="L7" s="263">
        <v>6.5000000000000002E-2</v>
      </c>
      <c r="M7" s="263">
        <v>0.04</v>
      </c>
      <c r="N7" s="263">
        <v>0.6</v>
      </c>
      <c r="O7" s="265">
        <v>0.52</v>
      </c>
      <c r="P7" s="266">
        <v>10.4</v>
      </c>
      <c r="Q7" s="267">
        <v>44.7</v>
      </c>
      <c r="R7" s="267">
        <v>124.6</v>
      </c>
      <c r="S7" s="267">
        <v>3</v>
      </c>
      <c r="T7" s="267">
        <v>0</v>
      </c>
      <c r="U7" s="268">
        <f t="shared" si="0"/>
        <v>1.5</v>
      </c>
      <c r="V7" s="263">
        <v>0.44500000000000001</v>
      </c>
      <c r="W7" s="263">
        <f t="shared" si="1"/>
        <v>0.55499999999999994</v>
      </c>
      <c r="X7" s="269">
        <v>3240</v>
      </c>
      <c r="Y7" s="248">
        <v>0.11</v>
      </c>
      <c r="Z7" s="265">
        <v>0.115</v>
      </c>
    </row>
    <row r="8" spans="1:28" ht="15" x14ac:dyDescent="0.25">
      <c r="A8" s="232">
        <v>4</v>
      </c>
      <c r="B8" s="233" t="s">
        <v>63</v>
      </c>
      <c r="C8" s="233" t="s">
        <v>138</v>
      </c>
      <c r="D8" s="234">
        <v>0.6</v>
      </c>
      <c r="E8" s="233" t="s">
        <v>103</v>
      </c>
      <c r="F8" s="262">
        <v>5</v>
      </c>
      <c r="G8" s="263">
        <v>-0.18</v>
      </c>
      <c r="H8" s="235">
        <v>0.27</v>
      </c>
      <c r="I8" s="264">
        <v>1.93</v>
      </c>
      <c r="J8" s="247">
        <v>2.6599999999999999E-2</v>
      </c>
      <c r="K8" s="254">
        <v>2.9000000000000001E-2</v>
      </c>
      <c r="L8" s="263">
        <v>0.01</v>
      </c>
      <c r="M8" s="263">
        <v>2.5000000000000001E-2</v>
      </c>
      <c r="N8" s="263">
        <v>0.8</v>
      </c>
      <c r="O8" s="265">
        <v>0.63</v>
      </c>
      <c r="P8" s="266">
        <v>12.8</v>
      </c>
      <c r="Q8" s="267">
        <v>20.399999999999999</v>
      </c>
      <c r="R8" s="267">
        <v>94.9</v>
      </c>
      <c r="S8" s="267">
        <v>7</v>
      </c>
      <c r="T8" s="267">
        <v>2</v>
      </c>
      <c r="U8" s="268">
        <f t="shared" si="0"/>
        <v>4.5</v>
      </c>
      <c r="V8" s="263">
        <v>0.47</v>
      </c>
      <c r="W8" s="263">
        <f t="shared" si="1"/>
        <v>0.53</v>
      </c>
      <c r="X8" s="269">
        <v>1750</v>
      </c>
      <c r="Y8" s="248">
        <v>0.09</v>
      </c>
      <c r="Z8" s="265">
        <v>0.12</v>
      </c>
    </row>
    <row r="9" spans="1:28" ht="15" x14ac:dyDescent="0.25">
      <c r="A9" s="232">
        <v>5</v>
      </c>
      <c r="B9" s="233" t="s">
        <v>127</v>
      </c>
      <c r="C9" s="233" t="s">
        <v>126</v>
      </c>
      <c r="D9" s="234">
        <v>0.65</v>
      </c>
      <c r="E9" s="233" t="s">
        <v>103</v>
      </c>
      <c r="F9" s="262">
        <v>95</v>
      </c>
      <c r="G9" s="263" t="s">
        <v>193</v>
      </c>
      <c r="H9" s="235">
        <v>0.08</v>
      </c>
      <c r="I9" s="264">
        <v>2</v>
      </c>
      <c r="J9" s="247">
        <v>2.1999999999999999E-2</v>
      </c>
      <c r="K9" s="254">
        <v>2.3E-2</v>
      </c>
      <c r="L9" s="263" t="s">
        <v>193</v>
      </c>
      <c r="M9" s="263">
        <v>8.5000000000000006E-2</v>
      </c>
      <c r="N9" s="263">
        <v>0.72</v>
      </c>
      <c r="O9" s="265">
        <v>0.68</v>
      </c>
      <c r="P9" s="266">
        <v>21.1</v>
      </c>
      <c r="Q9" s="267">
        <v>50.8</v>
      </c>
      <c r="R9" s="267">
        <v>185</v>
      </c>
      <c r="S9" s="267">
        <v>12</v>
      </c>
      <c r="T9" s="267">
        <v>5</v>
      </c>
      <c r="U9" s="268">
        <f t="shared" si="0"/>
        <v>8.5</v>
      </c>
      <c r="V9" s="263">
        <v>0.38</v>
      </c>
      <c r="W9" s="263">
        <f t="shared" si="1"/>
        <v>0.62</v>
      </c>
      <c r="X9" s="269">
        <v>4250</v>
      </c>
      <c r="Y9" s="248">
        <v>8.5000000000000006E-2</v>
      </c>
      <c r="Z9" s="265">
        <v>0.1</v>
      </c>
    </row>
    <row r="10" spans="1:28" ht="15" x14ac:dyDescent="0.25">
      <c r="A10" s="232">
        <v>6</v>
      </c>
      <c r="B10" s="233" t="s">
        <v>61</v>
      </c>
      <c r="C10" s="233" t="s">
        <v>57</v>
      </c>
      <c r="D10" s="234">
        <v>0.8</v>
      </c>
      <c r="E10" s="233" t="s">
        <v>103</v>
      </c>
      <c r="F10" s="262">
        <v>65</v>
      </c>
      <c r="G10" s="263">
        <v>-2.5000000000000001E-2</v>
      </c>
      <c r="H10" s="235">
        <v>0.105</v>
      </c>
      <c r="I10" s="264">
        <v>1.2</v>
      </c>
      <c r="J10" s="247">
        <v>3.7600000000000001E-2</v>
      </c>
      <c r="K10" s="254">
        <v>3.5999999999999997E-2</v>
      </c>
      <c r="L10" s="263">
        <v>0.06</v>
      </c>
      <c r="M10" s="263">
        <v>0.04</v>
      </c>
      <c r="N10" s="263">
        <v>0.55000000000000004</v>
      </c>
      <c r="O10" s="265">
        <v>0.55000000000000004</v>
      </c>
      <c r="P10" s="266">
        <v>4</v>
      </c>
      <c r="Q10" s="267">
        <v>18.399999999999999</v>
      </c>
      <c r="R10" s="267">
        <v>52.3</v>
      </c>
      <c r="S10" s="267">
        <v>12</v>
      </c>
      <c r="T10" s="267">
        <v>6</v>
      </c>
      <c r="U10" s="268">
        <f t="shared" si="0"/>
        <v>9</v>
      </c>
      <c r="V10" s="263">
        <v>0.56499999999999995</v>
      </c>
      <c r="W10" s="263">
        <f t="shared" si="1"/>
        <v>0.43500000000000005</v>
      </c>
      <c r="X10" s="269">
        <v>4600</v>
      </c>
      <c r="Y10" s="248">
        <v>6.5000000000000002E-2</v>
      </c>
      <c r="Z10" s="265">
        <v>0.12</v>
      </c>
    </row>
    <row r="11" spans="1:28" ht="15" x14ac:dyDescent="0.25">
      <c r="A11" s="232">
        <v>7</v>
      </c>
      <c r="B11" s="233" t="s">
        <v>60</v>
      </c>
      <c r="C11" s="233" t="s">
        <v>58</v>
      </c>
      <c r="D11" s="234">
        <v>0.7</v>
      </c>
      <c r="E11" s="233" t="s">
        <v>99</v>
      </c>
      <c r="F11" s="262">
        <v>90</v>
      </c>
      <c r="G11" s="263">
        <v>4.4999999999999998E-2</v>
      </c>
      <c r="H11" s="235">
        <v>0.09</v>
      </c>
      <c r="I11" s="264">
        <v>2.1800000000000002</v>
      </c>
      <c r="J11" s="247">
        <v>2.4899999999999999E-2</v>
      </c>
      <c r="K11" s="254">
        <v>2.8000000000000001E-2</v>
      </c>
      <c r="L11" s="263">
        <v>0.105</v>
      </c>
      <c r="M11" s="263">
        <v>0.05</v>
      </c>
      <c r="N11" s="263">
        <v>0.41</v>
      </c>
      <c r="O11" s="265">
        <v>0.41</v>
      </c>
      <c r="P11" s="266">
        <v>16.7</v>
      </c>
      <c r="Q11" s="267">
        <v>23.8</v>
      </c>
      <c r="R11" s="267">
        <v>104.8</v>
      </c>
      <c r="S11" s="267">
        <v>8</v>
      </c>
      <c r="T11" s="267">
        <v>-1</v>
      </c>
      <c r="U11" s="268">
        <f t="shared" si="0"/>
        <v>3.5</v>
      </c>
      <c r="V11" s="263">
        <v>0.495</v>
      </c>
      <c r="W11" s="263">
        <f t="shared" si="1"/>
        <v>0.505</v>
      </c>
      <c r="X11" s="269">
        <v>6250</v>
      </c>
      <c r="Y11" s="248">
        <v>8.5000000000000006E-2</v>
      </c>
      <c r="Z11" s="265">
        <v>0.1</v>
      </c>
    </row>
    <row r="12" spans="1:28" ht="15" x14ac:dyDescent="0.25">
      <c r="A12" s="232">
        <v>8</v>
      </c>
      <c r="B12" s="233" t="s">
        <v>130</v>
      </c>
      <c r="C12" s="233" t="s">
        <v>129</v>
      </c>
      <c r="D12" s="234">
        <v>0.65</v>
      </c>
      <c r="E12" s="233" t="s">
        <v>99</v>
      </c>
      <c r="F12" s="262">
        <v>65</v>
      </c>
      <c r="G12" s="263">
        <v>7.4999999999999997E-2</v>
      </c>
      <c r="H12" s="235">
        <v>5.5E-2</v>
      </c>
      <c r="I12" s="264">
        <v>2.37</v>
      </c>
      <c r="J12" s="247">
        <v>2.7199999999999998E-2</v>
      </c>
      <c r="K12" s="254">
        <v>0.03</v>
      </c>
      <c r="L12" s="263">
        <v>0.05</v>
      </c>
      <c r="M12" s="263">
        <v>0.04</v>
      </c>
      <c r="N12" s="263"/>
      <c r="O12" s="265"/>
      <c r="P12" s="266">
        <v>18.5</v>
      </c>
      <c r="Q12" s="267">
        <v>30.1</v>
      </c>
      <c r="R12" s="267">
        <v>105.7</v>
      </c>
      <c r="S12" s="267">
        <v>9</v>
      </c>
      <c r="T12" s="267">
        <v>1</v>
      </c>
      <c r="U12" s="268">
        <f t="shared" si="0"/>
        <v>5</v>
      </c>
      <c r="V12" s="263">
        <v>0.4</v>
      </c>
      <c r="W12" s="263">
        <f t="shared" si="1"/>
        <v>0.6</v>
      </c>
      <c r="X12" s="269">
        <v>4950</v>
      </c>
      <c r="Y12" s="248">
        <v>7.4999999999999997E-2</v>
      </c>
      <c r="Z12" s="265">
        <v>0.09</v>
      </c>
    </row>
    <row r="13" spans="1:28" ht="15" x14ac:dyDescent="0.25">
      <c r="A13" s="232"/>
      <c r="B13" s="219"/>
      <c r="C13" s="244" t="s">
        <v>45</v>
      </c>
      <c r="D13" s="301">
        <f>AVERAGE(D5:D12)</f>
        <v>0.66875000000000007</v>
      </c>
      <c r="E13" s="237"/>
      <c r="F13" s="270">
        <f t="shared" ref="F13:M13" si="2">AVERAGE(F5:F12)</f>
        <v>69.375</v>
      </c>
      <c r="G13" s="271">
        <f t="shared" si="2"/>
        <v>2.1428571428571425E-2</v>
      </c>
      <c r="H13" s="271">
        <f t="shared" si="2"/>
        <v>9.9999999999999992E-2</v>
      </c>
      <c r="I13" s="272">
        <f t="shared" si="2"/>
        <v>1.8125</v>
      </c>
      <c r="J13" s="249">
        <f t="shared" si="2"/>
        <v>2.53625E-2</v>
      </c>
      <c r="K13" s="271">
        <f t="shared" si="2"/>
        <v>2.6249999999999999E-2</v>
      </c>
      <c r="L13" s="271">
        <f t="shared" si="2"/>
        <v>4.9371428571428573E-2</v>
      </c>
      <c r="M13" s="271">
        <f t="shared" si="2"/>
        <v>5.4999999999999993E-2</v>
      </c>
      <c r="N13" s="271">
        <f t="shared" ref="N13:O13" si="3">AVERAGE(N5:N11)</f>
        <v>0.6399999999999999</v>
      </c>
      <c r="O13" s="273">
        <f t="shared" si="3"/>
        <v>0.55000000000000004</v>
      </c>
      <c r="P13" s="274">
        <f t="shared" ref="P13:W13" si="4">AVERAGE(P5:P12)</f>
        <v>14.750000000000002</v>
      </c>
      <c r="Q13" s="275">
        <f t="shared" si="4"/>
        <v>36</v>
      </c>
      <c r="R13" s="275">
        <f t="shared" si="4"/>
        <v>119.89999999999999</v>
      </c>
      <c r="S13" s="275">
        <f t="shared" si="4"/>
        <v>8.875</v>
      </c>
      <c r="T13" s="275">
        <f t="shared" si="4"/>
        <v>2.5</v>
      </c>
      <c r="U13" s="276">
        <f t="shared" si="4"/>
        <v>5.6875</v>
      </c>
      <c r="V13" s="271">
        <f t="shared" si="4"/>
        <v>0.43624999999999997</v>
      </c>
      <c r="W13" s="271">
        <f t="shared" si="4"/>
        <v>0.56374999999999997</v>
      </c>
      <c r="X13" s="277">
        <f>AVERAGE(X5:X12)</f>
        <v>4867.5</v>
      </c>
      <c r="Y13" s="278">
        <f>AVERAGE(Y5:Y12)</f>
        <v>8.7499999999999994E-2</v>
      </c>
      <c r="Z13" s="273">
        <f>AVERAGE(Z5:Z12)</f>
        <v>0.105625</v>
      </c>
    </row>
    <row r="14" spans="1:28" ht="15" x14ac:dyDescent="0.25">
      <c r="A14" s="232"/>
      <c r="B14" s="219"/>
      <c r="C14" s="244" t="s">
        <v>53</v>
      </c>
      <c r="D14" s="301">
        <f>MEDIAN(D5:D11)</f>
        <v>0.65</v>
      </c>
      <c r="E14" s="236"/>
      <c r="F14" s="279">
        <f t="shared" ref="F14:M14" si="5">MEDIAN(F5:F12)</f>
        <v>77.5</v>
      </c>
      <c r="G14" s="280">
        <f t="shared" si="5"/>
        <v>5.5E-2</v>
      </c>
      <c r="H14" s="280">
        <f t="shared" si="5"/>
        <v>8.4999999999999992E-2</v>
      </c>
      <c r="I14" s="281">
        <f t="shared" si="5"/>
        <v>1.9649999999999999</v>
      </c>
      <c r="J14" s="250">
        <f t="shared" si="5"/>
        <v>2.5749999999999999E-2</v>
      </c>
      <c r="K14" s="280">
        <f t="shared" si="5"/>
        <v>2.6500000000000003E-2</v>
      </c>
      <c r="L14" s="280">
        <f t="shared" si="5"/>
        <v>5.5E-2</v>
      </c>
      <c r="M14" s="280">
        <f t="shared" si="5"/>
        <v>4.4999999999999998E-2</v>
      </c>
      <c r="N14" s="280">
        <f t="shared" ref="N14:T14" si="6">MEDIAN(N5:N11)</f>
        <v>0.65</v>
      </c>
      <c r="O14" s="282">
        <f t="shared" si="6"/>
        <v>0.55000000000000004</v>
      </c>
      <c r="P14" s="283">
        <f>MEDIAN(P5:P12)</f>
        <v>15</v>
      </c>
      <c r="Q14" s="284">
        <f>MEDIAN(Q5:Q12)</f>
        <v>37.400000000000006</v>
      </c>
      <c r="R14" s="284">
        <f>MEDIAN(R5:R12)</f>
        <v>115.15</v>
      </c>
      <c r="S14" s="284">
        <f t="shared" si="6"/>
        <v>8</v>
      </c>
      <c r="T14" s="284">
        <f t="shared" si="6"/>
        <v>3</v>
      </c>
      <c r="U14" s="285">
        <f t="shared" ref="U14:Z14" si="7">MEDIAN(U5:U12)</f>
        <v>5.25</v>
      </c>
      <c r="V14" s="280">
        <f t="shared" si="7"/>
        <v>0.42249999999999999</v>
      </c>
      <c r="W14" s="280">
        <f t="shared" si="7"/>
        <v>0.5774999999999999</v>
      </c>
      <c r="X14" s="286">
        <f t="shared" si="7"/>
        <v>4425</v>
      </c>
      <c r="Y14" s="287">
        <f t="shared" si="7"/>
        <v>8.7499999999999994E-2</v>
      </c>
      <c r="Z14" s="282">
        <f t="shared" si="7"/>
        <v>0.1</v>
      </c>
    </row>
    <row r="15" spans="1:28" ht="15" x14ac:dyDescent="0.25">
      <c r="A15" s="219"/>
      <c r="B15" s="219"/>
      <c r="C15" s="219"/>
      <c r="D15" s="219"/>
      <c r="E15" s="219"/>
      <c r="F15" s="219"/>
      <c r="G15" s="238"/>
      <c r="H15" s="238"/>
      <c r="I15" s="238"/>
      <c r="J15" s="238"/>
      <c r="K15" s="238"/>
      <c r="L15" s="238"/>
      <c r="M15" s="238"/>
      <c r="N15" s="239"/>
      <c r="O15" s="240"/>
      <c r="P15" s="241"/>
      <c r="Q15" s="241"/>
      <c r="R15" s="241"/>
      <c r="S15" s="241"/>
      <c r="T15" s="241"/>
      <c r="U15" s="241"/>
      <c r="V15" s="242"/>
      <c r="W15" s="238"/>
      <c r="X15" s="243"/>
      <c r="Y15" s="219"/>
      <c r="Z15" s="219"/>
    </row>
    <row r="16" spans="1:28" x14ac:dyDescent="0.2">
      <c r="G16" s="56"/>
      <c r="H16" s="56"/>
      <c r="I16" s="56"/>
      <c r="J16" s="56"/>
    </row>
    <row r="17" spans="7:17" x14ac:dyDescent="0.2">
      <c r="G17" s="56"/>
      <c r="H17" s="56"/>
      <c r="I17" s="56"/>
      <c r="J17" s="56"/>
    </row>
    <row r="18" spans="7:17" x14ac:dyDescent="0.2">
      <c r="G18" s="56"/>
      <c r="H18" s="56"/>
      <c r="I18" s="56"/>
      <c r="J18" s="56"/>
      <c r="K18" s="57"/>
      <c r="L18" s="57"/>
      <c r="M18" s="57"/>
      <c r="N18" s="57"/>
      <c r="O18" s="57"/>
      <c r="P18" s="57"/>
      <c r="Q18" s="57"/>
    </row>
    <row r="19" spans="7:17" x14ac:dyDescent="0.2">
      <c r="G19" s="56"/>
      <c r="H19" s="56"/>
      <c r="I19" s="56"/>
      <c r="J19" s="56"/>
    </row>
    <row r="20" spans="7:17" x14ac:dyDescent="0.2">
      <c r="G20" s="56"/>
      <c r="H20" s="56"/>
      <c r="I20" s="56"/>
      <c r="J20" s="56"/>
    </row>
    <row r="21" spans="7:17" x14ac:dyDescent="0.2">
      <c r="G21" s="56"/>
      <c r="H21" s="56"/>
      <c r="I21" s="56"/>
      <c r="J21" s="56"/>
    </row>
  </sheetData>
  <mergeCells count="6">
    <mergeCell ref="A1:Z1"/>
    <mergeCell ref="F3:H3"/>
    <mergeCell ref="P3:U3"/>
    <mergeCell ref="V3:X3"/>
    <mergeCell ref="Y3:Z3"/>
    <mergeCell ref="I3:O3"/>
  </mergeCells>
  <printOptions horizontalCentered="1"/>
  <pageMargins left="0.7" right="0.7" top="1.25" bottom="0.75" header="0.3" footer="0.3"/>
  <pageSetup scale="63" orientation="landscape" r:id="rId1"/>
  <headerFooter>
    <oddHeader>&amp;RDivision of Public Utilities
Docket No. 19-057-02
DPU Exhibit 3.01
&amp;P of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X335"/>
  <sheetViews>
    <sheetView view="pageLayout" zoomScaleNormal="100" workbookViewId="0">
      <selection activeCell="D29" sqref="D29"/>
    </sheetView>
  </sheetViews>
  <sheetFormatPr defaultRowHeight="12.75" x14ac:dyDescent="0.2"/>
  <cols>
    <col min="1" max="1" width="15.42578125" style="149" customWidth="1"/>
    <col min="2" max="2" width="28.42578125" style="149" customWidth="1"/>
    <col min="3" max="3" width="10.42578125" style="149" hidden="1" customWidth="1"/>
    <col min="4" max="4" width="24" style="149" hidden="1" customWidth="1"/>
    <col min="5" max="5" width="14.85546875" style="149" hidden="1" customWidth="1"/>
    <col min="6" max="6" width="19.7109375" style="149" hidden="1" customWidth="1"/>
    <col min="7" max="7" width="12.5703125" style="149" customWidth="1"/>
    <col min="8" max="8" width="8.7109375" style="149" hidden="1" customWidth="1"/>
    <col min="9" max="9" width="14" style="149" hidden="1" customWidth="1"/>
    <col min="10" max="10" width="9.28515625" style="149" customWidth="1"/>
    <col min="11" max="11" width="12" style="149" hidden="1" customWidth="1"/>
    <col min="12" max="12" width="11.140625" style="149" hidden="1" customWidth="1"/>
    <col min="13" max="13" width="18.85546875" style="149" customWidth="1"/>
    <col min="14" max="14" width="14.140625" style="149" hidden="1" customWidth="1"/>
    <col min="15" max="15" width="9.5703125" style="149" hidden="1" customWidth="1"/>
    <col min="16" max="16" width="10.85546875" style="149" hidden="1" customWidth="1"/>
    <col min="17" max="17" width="11" style="149" hidden="1" customWidth="1"/>
    <col min="18" max="18" width="10.42578125" style="149" hidden="1" customWidth="1"/>
    <col min="19" max="19" width="11" style="149" customWidth="1"/>
    <col min="20" max="20" width="12.85546875" style="149" hidden="1" customWidth="1"/>
    <col min="21" max="21" width="10.85546875" style="149" hidden="1" customWidth="1"/>
    <col min="22" max="22" width="11.85546875" style="149" hidden="1" customWidth="1"/>
    <col min="23" max="23" width="11.140625" style="149" hidden="1" customWidth="1"/>
    <col min="24" max="24" width="10.7109375" style="149" hidden="1" customWidth="1"/>
    <col min="25" max="16384" width="9.140625" style="149"/>
  </cols>
  <sheetData>
    <row r="1" spans="1:24" ht="39.950000000000003" customHeight="1" x14ac:dyDescent="0.2">
      <c r="A1" s="365"/>
      <c r="B1" s="366"/>
      <c r="C1" s="366"/>
      <c r="D1" s="366"/>
    </row>
    <row r="2" spans="1:24" ht="30" customHeight="1" x14ac:dyDescent="0.25">
      <c r="A2" s="367" t="s">
        <v>663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</row>
    <row r="3" spans="1:24" x14ac:dyDescent="0.2">
      <c r="A3" s="150" t="s">
        <v>664</v>
      </c>
      <c r="B3" s="151"/>
    </row>
    <row r="4" spans="1:24" x14ac:dyDescent="0.2">
      <c r="A4" s="150" t="s">
        <v>665</v>
      </c>
      <c r="B4" s="151"/>
    </row>
    <row r="5" spans="1:24" x14ac:dyDescent="0.2">
      <c r="A5" s="150" t="s">
        <v>666</v>
      </c>
      <c r="B5" s="151"/>
    </row>
    <row r="6" spans="1:24" x14ac:dyDescent="0.2">
      <c r="A6" s="150" t="s">
        <v>667</v>
      </c>
      <c r="B6" s="151"/>
    </row>
    <row r="7" spans="1:24" x14ac:dyDescent="0.2">
      <c r="A7" s="150" t="s">
        <v>668</v>
      </c>
      <c r="B7" s="151"/>
    </row>
    <row r="8" spans="1:24" x14ac:dyDescent="0.2">
      <c r="A8" s="369"/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</row>
    <row r="9" spans="1:24" s="153" customFormat="1" ht="51" x14ac:dyDescent="0.2">
      <c r="A9" s="152" t="s">
        <v>200</v>
      </c>
      <c r="B9" s="152" t="s">
        <v>48</v>
      </c>
      <c r="C9" s="152" t="s">
        <v>669</v>
      </c>
      <c r="D9" s="152" t="s">
        <v>670</v>
      </c>
      <c r="E9" s="152" t="s">
        <v>671</v>
      </c>
      <c r="F9" s="152" t="s">
        <v>672</v>
      </c>
      <c r="G9" s="152" t="s">
        <v>194</v>
      </c>
      <c r="H9" s="152" t="s">
        <v>673</v>
      </c>
      <c r="I9" s="152" t="s">
        <v>674</v>
      </c>
      <c r="J9" s="152" t="s">
        <v>675</v>
      </c>
      <c r="K9" s="152" t="s">
        <v>676</v>
      </c>
      <c r="L9" s="152" t="s">
        <v>212</v>
      </c>
      <c r="M9" s="152" t="s">
        <v>194</v>
      </c>
      <c r="N9" s="152" t="s">
        <v>677</v>
      </c>
      <c r="O9" s="152" t="s">
        <v>673</v>
      </c>
      <c r="P9" s="152" t="s">
        <v>678</v>
      </c>
      <c r="Q9" s="152" t="s">
        <v>679</v>
      </c>
      <c r="R9" s="152" t="s">
        <v>674</v>
      </c>
      <c r="S9" s="152" t="s">
        <v>675</v>
      </c>
      <c r="T9" s="152" t="s">
        <v>676</v>
      </c>
      <c r="U9" s="152" t="s">
        <v>680</v>
      </c>
      <c r="V9" s="152" t="s">
        <v>212</v>
      </c>
      <c r="W9" s="152" t="s">
        <v>681</v>
      </c>
      <c r="X9" s="152" t="s">
        <v>682</v>
      </c>
    </row>
    <row r="10" spans="1:24" ht="12.75" hidden="1" customHeight="1" x14ac:dyDescent="0.2">
      <c r="A10" s="154" t="s">
        <v>683</v>
      </c>
      <c r="B10" s="151" t="s">
        <v>684</v>
      </c>
      <c r="C10" s="154" t="s">
        <v>685</v>
      </c>
      <c r="D10" s="154" t="s">
        <v>686</v>
      </c>
      <c r="E10" s="154" t="s">
        <v>687</v>
      </c>
      <c r="F10" s="154" t="s">
        <v>688</v>
      </c>
      <c r="G10" s="155">
        <v>43210</v>
      </c>
      <c r="H10" s="156">
        <v>5.6912079999999996</v>
      </c>
      <c r="I10" s="157">
        <v>7.91</v>
      </c>
      <c r="J10" s="157">
        <v>10.3</v>
      </c>
      <c r="K10" s="157">
        <v>52.92</v>
      </c>
      <c r="L10" s="158" t="s">
        <v>228</v>
      </c>
      <c r="M10" s="155">
        <v>43599</v>
      </c>
      <c r="N10" s="154" t="s">
        <v>689</v>
      </c>
      <c r="O10" s="158" t="s">
        <v>228</v>
      </c>
      <c r="P10" s="154" t="s">
        <v>690</v>
      </c>
      <c r="Q10" s="154" t="s">
        <v>691</v>
      </c>
      <c r="R10" s="158" t="s">
        <v>228</v>
      </c>
      <c r="S10" s="157">
        <v>8.75</v>
      </c>
      <c r="T10" s="157">
        <v>52.92</v>
      </c>
      <c r="U10" s="154" t="s">
        <v>228</v>
      </c>
      <c r="V10" s="158" t="s">
        <v>228</v>
      </c>
      <c r="W10" s="154" t="s">
        <v>228</v>
      </c>
      <c r="X10" s="159">
        <v>12</v>
      </c>
    </row>
    <row r="11" spans="1:24" ht="12.75" hidden="1" customHeight="1" x14ac:dyDescent="0.2">
      <c r="A11" s="154" t="s">
        <v>401</v>
      </c>
      <c r="B11" s="151" t="s">
        <v>692</v>
      </c>
      <c r="C11" s="154" t="s">
        <v>530</v>
      </c>
      <c r="D11" s="154" t="s">
        <v>693</v>
      </c>
      <c r="E11" s="154" t="s">
        <v>687</v>
      </c>
      <c r="F11" s="154" t="s">
        <v>688</v>
      </c>
      <c r="G11" s="155">
        <v>43412</v>
      </c>
      <c r="H11" s="156">
        <v>68.501000000000005</v>
      </c>
      <c r="I11" s="157">
        <v>7.52</v>
      </c>
      <c r="J11" s="157">
        <v>10.5</v>
      </c>
      <c r="K11" s="157">
        <v>53</v>
      </c>
      <c r="L11" s="157">
        <v>1512.508</v>
      </c>
      <c r="M11" s="155">
        <v>43593</v>
      </c>
      <c r="N11" s="154" t="s">
        <v>689</v>
      </c>
      <c r="O11" s="156">
        <v>41.473999999999997</v>
      </c>
      <c r="P11" s="154" t="s">
        <v>690</v>
      </c>
      <c r="Q11" s="154" t="s">
        <v>690</v>
      </c>
      <c r="R11" s="158" t="s">
        <v>228</v>
      </c>
      <c r="S11" s="157">
        <v>9.5</v>
      </c>
      <c r="T11" s="157">
        <v>53</v>
      </c>
      <c r="U11" s="154" t="s">
        <v>694</v>
      </c>
      <c r="V11" s="158" t="s">
        <v>228</v>
      </c>
      <c r="W11" s="154" t="s">
        <v>243</v>
      </c>
      <c r="X11" s="159">
        <v>6</v>
      </c>
    </row>
    <row r="12" spans="1:24" ht="12.75" hidden="1" customHeight="1" x14ac:dyDescent="0.2">
      <c r="A12" s="154" t="s">
        <v>328</v>
      </c>
      <c r="B12" s="151" t="s">
        <v>695</v>
      </c>
      <c r="C12" s="154" t="s">
        <v>330</v>
      </c>
      <c r="D12" s="154" t="s">
        <v>696</v>
      </c>
      <c r="E12" s="154" t="s">
        <v>687</v>
      </c>
      <c r="F12" s="154" t="s">
        <v>688</v>
      </c>
      <c r="G12" s="155">
        <v>43287</v>
      </c>
      <c r="H12" s="156">
        <v>396.83699999999999</v>
      </c>
      <c r="I12" s="157">
        <v>5.72</v>
      </c>
      <c r="J12" s="157">
        <v>10.5</v>
      </c>
      <c r="K12" s="157">
        <v>38.72</v>
      </c>
      <c r="L12" s="157">
        <v>17152.348000000002</v>
      </c>
      <c r="M12" s="155">
        <v>43587</v>
      </c>
      <c r="N12" s="154" t="s">
        <v>689</v>
      </c>
      <c r="O12" s="156">
        <v>273.334</v>
      </c>
      <c r="P12" s="154" t="s">
        <v>690</v>
      </c>
      <c r="Q12" s="154" t="s">
        <v>690</v>
      </c>
      <c r="R12" s="157">
        <v>5.48</v>
      </c>
      <c r="S12" s="157">
        <v>10</v>
      </c>
      <c r="T12" s="157">
        <v>37.94</v>
      </c>
      <c r="U12" s="154" t="s">
        <v>697</v>
      </c>
      <c r="V12" s="157">
        <v>17058.833999999999</v>
      </c>
      <c r="W12" s="154" t="s">
        <v>51</v>
      </c>
      <c r="X12" s="159">
        <v>10</v>
      </c>
    </row>
    <row r="13" spans="1:24" ht="12.75" hidden="1" customHeight="1" x14ac:dyDescent="0.2">
      <c r="A13" s="154" t="s">
        <v>422</v>
      </c>
      <c r="B13" s="151" t="s">
        <v>698</v>
      </c>
      <c r="C13" s="154" t="s">
        <v>699</v>
      </c>
      <c r="D13" s="154" t="s">
        <v>700</v>
      </c>
      <c r="E13" s="154" t="s">
        <v>687</v>
      </c>
      <c r="F13" s="154" t="s">
        <v>701</v>
      </c>
      <c r="G13" s="155">
        <v>43371</v>
      </c>
      <c r="H13" s="156">
        <v>0.111418</v>
      </c>
      <c r="I13" s="158" t="s">
        <v>228</v>
      </c>
      <c r="J13" s="157">
        <v>9.4</v>
      </c>
      <c r="K13" s="158" t="s">
        <v>228</v>
      </c>
      <c r="L13" s="158" t="s">
        <v>228</v>
      </c>
      <c r="M13" s="155">
        <v>43587</v>
      </c>
      <c r="N13" s="154" t="s">
        <v>689</v>
      </c>
      <c r="O13" s="156">
        <v>-4.4246000000000001E-2</v>
      </c>
      <c r="P13" s="154" t="s">
        <v>690</v>
      </c>
      <c r="Q13" s="154" t="s">
        <v>690</v>
      </c>
      <c r="R13" s="158" t="s">
        <v>228</v>
      </c>
      <c r="S13" s="157">
        <v>9.42</v>
      </c>
      <c r="T13" s="158" t="s">
        <v>228</v>
      </c>
      <c r="U13" s="154" t="s">
        <v>702</v>
      </c>
      <c r="V13" s="158" t="s">
        <v>228</v>
      </c>
      <c r="W13" s="154" t="s">
        <v>228</v>
      </c>
      <c r="X13" s="159">
        <v>7</v>
      </c>
    </row>
    <row r="14" spans="1:24" ht="12.75" hidden="1" customHeight="1" x14ac:dyDescent="0.2">
      <c r="A14" s="154" t="s">
        <v>422</v>
      </c>
      <c r="B14" s="151" t="s">
        <v>703</v>
      </c>
      <c r="C14" s="154" t="s">
        <v>704</v>
      </c>
      <c r="D14" s="150" t="s">
        <v>705</v>
      </c>
      <c r="E14" s="154" t="s">
        <v>687</v>
      </c>
      <c r="F14" s="154" t="s">
        <v>701</v>
      </c>
      <c r="G14" s="155">
        <v>43376</v>
      </c>
      <c r="H14" s="156">
        <v>18.389706</v>
      </c>
      <c r="I14" s="157">
        <v>6.87</v>
      </c>
      <c r="J14" s="157">
        <v>9.1999999999999993</v>
      </c>
      <c r="K14" s="157">
        <v>51.37</v>
      </c>
      <c r="L14" s="158" t="s">
        <v>228</v>
      </c>
      <c r="M14" s="155">
        <v>43587</v>
      </c>
      <c r="N14" s="154" t="s">
        <v>689</v>
      </c>
      <c r="O14" s="156">
        <v>17.878357999999999</v>
      </c>
      <c r="P14" s="154" t="s">
        <v>690</v>
      </c>
      <c r="Q14" s="154" t="s">
        <v>690</v>
      </c>
      <c r="R14" s="157">
        <v>6.87</v>
      </c>
      <c r="S14" s="157">
        <v>9.1999999999999993</v>
      </c>
      <c r="T14" s="157">
        <v>51.37</v>
      </c>
      <c r="U14" s="154" t="s">
        <v>702</v>
      </c>
      <c r="V14" s="158" t="s">
        <v>228</v>
      </c>
      <c r="W14" s="154" t="s">
        <v>228</v>
      </c>
      <c r="X14" s="159">
        <v>7</v>
      </c>
    </row>
    <row r="15" spans="1:24" ht="12.75" hidden="1" customHeight="1" x14ac:dyDescent="0.2">
      <c r="A15" s="154" t="s">
        <v>401</v>
      </c>
      <c r="B15" s="151" t="s">
        <v>706</v>
      </c>
      <c r="C15" s="154" t="s">
        <v>530</v>
      </c>
      <c r="D15" s="154" t="s">
        <v>707</v>
      </c>
      <c r="E15" s="154" t="s">
        <v>687</v>
      </c>
      <c r="F15" s="154" t="s">
        <v>688</v>
      </c>
      <c r="G15" s="155">
        <v>43412</v>
      </c>
      <c r="H15" s="156">
        <v>230.80699999999999</v>
      </c>
      <c r="I15" s="157">
        <v>7.74</v>
      </c>
      <c r="J15" s="157">
        <v>10.5</v>
      </c>
      <c r="K15" s="157">
        <v>53</v>
      </c>
      <c r="L15" s="157">
        <v>5619.9780000000001</v>
      </c>
      <c r="M15" s="155">
        <v>43586</v>
      </c>
      <c r="N15" s="154" t="s">
        <v>689</v>
      </c>
      <c r="O15" s="156">
        <v>106.931</v>
      </c>
      <c r="P15" s="154" t="s">
        <v>690</v>
      </c>
      <c r="Q15" s="154" t="s">
        <v>690</v>
      </c>
      <c r="R15" s="158" t="s">
        <v>228</v>
      </c>
      <c r="S15" s="157">
        <v>9.5</v>
      </c>
      <c r="T15" s="157">
        <v>53</v>
      </c>
      <c r="U15" s="154" t="s">
        <v>694</v>
      </c>
      <c r="V15" s="158" t="s">
        <v>228</v>
      </c>
      <c r="W15" s="154" t="s">
        <v>243</v>
      </c>
      <c r="X15" s="159">
        <v>5</v>
      </c>
    </row>
    <row r="16" spans="1:24" ht="12.75" hidden="1" customHeight="1" x14ac:dyDescent="0.2">
      <c r="A16" s="154" t="s">
        <v>322</v>
      </c>
      <c r="B16" s="151" t="s">
        <v>708</v>
      </c>
      <c r="C16" s="154" t="s">
        <v>324</v>
      </c>
      <c r="D16" s="154" t="s">
        <v>709</v>
      </c>
      <c r="E16" s="154" t="s">
        <v>687</v>
      </c>
      <c r="F16" s="154" t="s">
        <v>688</v>
      </c>
      <c r="G16" s="155">
        <v>43371</v>
      </c>
      <c r="H16" s="156">
        <v>112.45985899999999</v>
      </c>
      <c r="I16" s="157">
        <v>7.56</v>
      </c>
      <c r="J16" s="157">
        <v>10.42</v>
      </c>
      <c r="K16" s="157">
        <v>52.84</v>
      </c>
      <c r="L16" s="157">
        <v>4099.1358829999999</v>
      </c>
      <c r="M16" s="155">
        <v>43585</v>
      </c>
      <c r="N16" s="154" t="s">
        <v>710</v>
      </c>
      <c r="O16" s="156">
        <v>55.88</v>
      </c>
      <c r="P16" s="154" t="s">
        <v>690</v>
      </c>
      <c r="Q16" s="154" t="s">
        <v>690</v>
      </c>
      <c r="R16" s="158" t="s">
        <v>228</v>
      </c>
      <c r="S16" s="157">
        <v>9.73</v>
      </c>
      <c r="T16" s="158" t="s">
        <v>228</v>
      </c>
      <c r="U16" s="154" t="s">
        <v>697</v>
      </c>
      <c r="V16" s="158" t="s">
        <v>228</v>
      </c>
      <c r="W16" s="154" t="s">
        <v>228</v>
      </c>
      <c r="X16" s="159">
        <v>7</v>
      </c>
    </row>
    <row r="17" spans="1:24" ht="12.75" hidden="1" customHeight="1" x14ac:dyDescent="0.2">
      <c r="A17" s="154" t="s">
        <v>322</v>
      </c>
      <c r="B17" s="151" t="s">
        <v>323</v>
      </c>
      <c r="C17" s="154" t="s">
        <v>324</v>
      </c>
      <c r="D17" s="154" t="s">
        <v>711</v>
      </c>
      <c r="E17" s="154" t="s">
        <v>687</v>
      </c>
      <c r="F17" s="154" t="s">
        <v>688</v>
      </c>
      <c r="G17" s="155">
        <v>43371</v>
      </c>
      <c r="H17" s="156">
        <v>34.887484999999998</v>
      </c>
      <c r="I17" s="157">
        <v>7.62</v>
      </c>
      <c r="J17" s="157">
        <v>10.42</v>
      </c>
      <c r="K17" s="157">
        <v>52.84</v>
      </c>
      <c r="L17" s="157">
        <v>2593.4345469999998</v>
      </c>
      <c r="M17" s="155">
        <v>43585</v>
      </c>
      <c r="N17" s="154" t="s">
        <v>710</v>
      </c>
      <c r="O17" s="156">
        <v>2.1</v>
      </c>
      <c r="P17" s="154" t="s">
        <v>690</v>
      </c>
      <c r="Q17" s="154" t="s">
        <v>690</v>
      </c>
      <c r="R17" s="158" t="s">
        <v>228</v>
      </c>
      <c r="S17" s="157">
        <v>9.73</v>
      </c>
      <c r="T17" s="158" t="s">
        <v>228</v>
      </c>
      <c r="U17" s="154" t="s">
        <v>697</v>
      </c>
      <c r="V17" s="158" t="s">
        <v>228</v>
      </c>
      <c r="W17" s="154" t="s">
        <v>228</v>
      </c>
      <c r="X17" s="159">
        <v>7</v>
      </c>
    </row>
    <row r="18" spans="1:24" ht="12.75" hidden="1" customHeight="1" x14ac:dyDescent="0.2">
      <c r="A18" s="154" t="s">
        <v>573</v>
      </c>
      <c r="B18" s="151" t="s">
        <v>712</v>
      </c>
      <c r="C18" s="154" t="s">
        <v>713</v>
      </c>
      <c r="D18" s="154" t="s">
        <v>714</v>
      </c>
      <c r="E18" s="154" t="s">
        <v>687</v>
      </c>
      <c r="F18" s="154" t="s">
        <v>715</v>
      </c>
      <c r="G18" s="155">
        <v>43546</v>
      </c>
      <c r="H18" s="156">
        <v>15.747723000000001</v>
      </c>
      <c r="I18" s="157">
        <v>7.66</v>
      </c>
      <c r="J18" s="157">
        <v>10.3</v>
      </c>
      <c r="K18" s="157">
        <v>50</v>
      </c>
      <c r="L18" s="157">
        <v>341.28047199999997</v>
      </c>
      <c r="M18" s="155">
        <v>43578</v>
      </c>
      <c r="N18" s="154" t="s">
        <v>228</v>
      </c>
      <c r="O18" s="158" t="s">
        <v>228</v>
      </c>
      <c r="P18" s="154" t="s">
        <v>228</v>
      </c>
      <c r="Q18" s="154" t="s">
        <v>228</v>
      </c>
      <c r="R18" s="158" t="s">
        <v>228</v>
      </c>
      <c r="S18" s="158" t="s">
        <v>228</v>
      </c>
      <c r="T18" s="158" t="s">
        <v>228</v>
      </c>
      <c r="U18" s="154" t="s">
        <v>228</v>
      </c>
      <c r="V18" s="158" t="s">
        <v>228</v>
      </c>
      <c r="W18" s="154" t="s">
        <v>228</v>
      </c>
      <c r="X18" s="159">
        <v>1</v>
      </c>
    </row>
    <row r="19" spans="1:24" ht="12.75" hidden="1" customHeight="1" x14ac:dyDescent="0.2">
      <c r="A19" s="154" t="s">
        <v>422</v>
      </c>
      <c r="B19" s="151" t="s">
        <v>703</v>
      </c>
      <c r="C19" s="154" t="s">
        <v>704</v>
      </c>
      <c r="D19" s="150" t="s">
        <v>716</v>
      </c>
      <c r="E19" s="154" t="s">
        <v>687</v>
      </c>
      <c r="F19" s="154" t="s">
        <v>701</v>
      </c>
      <c r="G19" s="155">
        <v>43305</v>
      </c>
      <c r="H19" s="156">
        <v>10.57</v>
      </c>
      <c r="I19" s="157">
        <v>6.87</v>
      </c>
      <c r="J19" s="157">
        <v>9.1999999999999993</v>
      </c>
      <c r="K19" s="157">
        <v>51.37</v>
      </c>
      <c r="L19" s="157">
        <v>102.06399999999999</v>
      </c>
      <c r="M19" s="155">
        <v>43570</v>
      </c>
      <c r="N19" s="154" t="s">
        <v>689</v>
      </c>
      <c r="O19" s="156">
        <v>10.365</v>
      </c>
      <c r="P19" s="154" t="s">
        <v>690</v>
      </c>
      <c r="Q19" s="154" t="s">
        <v>690</v>
      </c>
      <c r="R19" s="157">
        <v>6.87</v>
      </c>
      <c r="S19" s="157">
        <v>9.1999999999999993</v>
      </c>
      <c r="T19" s="157">
        <v>51.37</v>
      </c>
      <c r="U19" s="154" t="s">
        <v>717</v>
      </c>
      <c r="V19" s="157">
        <v>102.06399999999999</v>
      </c>
      <c r="W19" s="154" t="s">
        <v>51</v>
      </c>
      <c r="X19" s="159">
        <v>8</v>
      </c>
    </row>
    <row r="20" spans="1:24" ht="12.75" hidden="1" customHeight="1" x14ac:dyDescent="0.2">
      <c r="A20" s="150" t="s">
        <v>718</v>
      </c>
      <c r="B20" s="151" t="s">
        <v>719</v>
      </c>
      <c r="C20" s="150" t="s">
        <v>530</v>
      </c>
      <c r="D20" s="150" t="s">
        <v>720</v>
      </c>
      <c r="E20" s="150" t="s">
        <v>687</v>
      </c>
      <c r="F20" s="150" t="s">
        <v>701</v>
      </c>
      <c r="G20" s="160">
        <v>43312</v>
      </c>
      <c r="H20" s="161">
        <v>29.192</v>
      </c>
      <c r="I20" s="162" t="s">
        <v>228</v>
      </c>
      <c r="J20" s="163">
        <v>10.5</v>
      </c>
      <c r="K20" s="162" t="s">
        <v>228</v>
      </c>
      <c r="L20" s="162" t="s">
        <v>228</v>
      </c>
      <c r="M20" s="160">
        <v>43557</v>
      </c>
      <c r="N20" s="150" t="s">
        <v>710</v>
      </c>
      <c r="O20" s="161">
        <v>29.192</v>
      </c>
      <c r="P20" s="150" t="s">
        <v>690</v>
      </c>
      <c r="Q20" s="150" t="s">
        <v>690</v>
      </c>
      <c r="R20" s="162" t="s">
        <v>228</v>
      </c>
      <c r="S20" s="163">
        <v>10.5</v>
      </c>
      <c r="T20" s="162" t="s">
        <v>228</v>
      </c>
      <c r="U20" s="150" t="s">
        <v>228</v>
      </c>
      <c r="V20" s="162" t="s">
        <v>228</v>
      </c>
      <c r="W20" s="150" t="s">
        <v>228</v>
      </c>
      <c r="X20" s="164">
        <v>8</v>
      </c>
    </row>
    <row r="21" spans="1:24" ht="12.75" hidden="1" customHeight="1" x14ac:dyDescent="0.2">
      <c r="A21" s="154" t="s">
        <v>215</v>
      </c>
      <c r="B21" s="151" t="s">
        <v>721</v>
      </c>
      <c r="C21" s="154" t="s">
        <v>722</v>
      </c>
      <c r="D21" s="154" t="s">
        <v>723</v>
      </c>
      <c r="E21" s="154" t="s">
        <v>687</v>
      </c>
      <c r="F21" s="154" t="s">
        <v>715</v>
      </c>
      <c r="G21" s="155">
        <v>43336</v>
      </c>
      <c r="H21" s="156">
        <v>17.615718000000001</v>
      </c>
      <c r="I21" s="157">
        <v>7.75</v>
      </c>
      <c r="J21" s="157">
        <v>10.8</v>
      </c>
      <c r="K21" s="157">
        <v>52.82</v>
      </c>
      <c r="L21" s="157">
        <v>471.123718</v>
      </c>
      <c r="M21" s="155">
        <v>43546</v>
      </c>
      <c r="N21" s="154" t="s">
        <v>689</v>
      </c>
      <c r="O21" s="156">
        <v>6.1993780000000003</v>
      </c>
      <c r="P21" s="154" t="s">
        <v>690</v>
      </c>
      <c r="Q21" s="154" t="s">
        <v>690</v>
      </c>
      <c r="R21" s="157">
        <v>7.15</v>
      </c>
      <c r="S21" s="157">
        <v>9.65</v>
      </c>
      <c r="T21" s="157">
        <v>52.82</v>
      </c>
      <c r="U21" s="154" t="s">
        <v>724</v>
      </c>
      <c r="V21" s="157">
        <v>461.68123000000003</v>
      </c>
      <c r="W21" s="154" t="s">
        <v>51</v>
      </c>
      <c r="X21" s="159">
        <v>7</v>
      </c>
    </row>
    <row r="22" spans="1:24" ht="12.75" hidden="1" customHeight="1" x14ac:dyDescent="0.2">
      <c r="A22" s="154" t="s">
        <v>253</v>
      </c>
      <c r="B22" s="151" t="s">
        <v>725</v>
      </c>
      <c r="C22" s="154" t="s">
        <v>726</v>
      </c>
      <c r="D22" s="154" t="s">
        <v>727</v>
      </c>
      <c r="E22" s="154" t="s">
        <v>687</v>
      </c>
      <c r="F22" s="154" t="s">
        <v>715</v>
      </c>
      <c r="G22" s="155">
        <v>43126</v>
      </c>
      <c r="H22" s="156">
        <v>30.364999999999998</v>
      </c>
      <c r="I22" s="157">
        <v>7.35</v>
      </c>
      <c r="J22" s="157">
        <v>9.75</v>
      </c>
      <c r="K22" s="157">
        <v>48</v>
      </c>
      <c r="L22" s="157">
        <v>877.64200000000005</v>
      </c>
      <c r="M22" s="155">
        <v>43538</v>
      </c>
      <c r="N22" s="154" t="s">
        <v>710</v>
      </c>
      <c r="O22" s="156">
        <v>13.382</v>
      </c>
      <c r="P22" s="154" t="s">
        <v>691</v>
      </c>
      <c r="Q22" s="154" t="s">
        <v>690</v>
      </c>
      <c r="R22" s="157">
        <v>6.97</v>
      </c>
      <c r="S22" s="157">
        <v>9</v>
      </c>
      <c r="T22" s="157">
        <v>48</v>
      </c>
      <c r="U22" s="154" t="s">
        <v>728</v>
      </c>
      <c r="V22" s="157">
        <v>877.79300000000001</v>
      </c>
      <c r="W22" s="154" t="s">
        <v>51</v>
      </c>
      <c r="X22" s="159">
        <v>13</v>
      </c>
    </row>
    <row r="23" spans="1:24" ht="12.75" hidden="1" customHeight="1" x14ac:dyDescent="0.2">
      <c r="A23" s="154" t="s">
        <v>418</v>
      </c>
      <c r="B23" s="151" t="s">
        <v>729</v>
      </c>
      <c r="C23" s="154" t="s">
        <v>699</v>
      </c>
      <c r="D23" s="154" t="s">
        <v>730</v>
      </c>
      <c r="E23" s="154" t="s">
        <v>687</v>
      </c>
      <c r="F23" s="154" t="s">
        <v>688</v>
      </c>
      <c r="G23" s="155">
        <v>43369</v>
      </c>
      <c r="H23" s="156">
        <v>88.450272999999996</v>
      </c>
      <c r="I23" s="157">
        <v>7.41</v>
      </c>
      <c r="J23" s="157">
        <v>10.3</v>
      </c>
      <c r="K23" s="157">
        <v>48.14</v>
      </c>
      <c r="L23" s="157">
        <v>2513.2846140000001</v>
      </c>
      <c r="M23" s="155">
        <v>43538</v>
      </c>
      <c r="N23" s="154" t="s">
        <v>710</v>
      </c>
      <c r="O23" s="156">
        <v>46</v>
      </c>
      <c r="P23" s="154" t="s">
        <v>690</v>
      </c>
      <c r="Q23" s="154" t="s">
        <v>690</v>
      </c>
      <c r="R23" s="157">
        <v>6.97</v>
      </c>
      <c r="S23" s="157">
        <v>9.4</v>
      </c>
      <c r="T23" s="158" t="s">
        <v>228</v>
      </c>
      <c r="U23" s="154" t="s">
        <v>731</v>
      </c>
      <c r="V23" s="158" t="s">
        <v>228</v>
      </c>
      <c r="W23" s="154" t="s">
        <v>228</v>
      </c>
      <c r="X23" s="159">
        <v>5</v>
      </c>
    </row>
    <row r="24" spans="1:24" ht="12.75" hidden="1" customHeight="1" x14ac:dyDescent="0.2">
      <c r="A24" s="154" t="s">
        <v>732</v>
      </c>
      <c r="B24" s="151" t="s">
        <v>733</v>
      </c>
      <c r="C24" s="154" t="s">
        <v>307</v>
      </c>
      <c r="D24" s="154" t="s">
        <v>734</v>
      </c>
      <c r="E24" s="154" t="s">
        <v>687</v>
      </c>
      <c r="F24" s="154" t="s">
        <v>715</v>
      </c>
      <c r="G24" s="155">
        <v>43333</v>
      </c>
      <c r="H24" s="156">
        <v>130.23345</v>
      </c>
      <c r="I24" s="157">
        <v>7.33</v>
      </c>
      <c r="J24" s="157">
        <v>10.1</v>
      </c>
      <c r="K24" s="157">
        <v>49.94</v>
      </c>
      <c r="L24" s="157">
        <v>1592.6123070000001</v>
      </c>
      <c r="M24" s="155">
        <v>43537</v>
      </c>
      <c r="N24" s="154" t="s">
        <v>710</v>
      </c>
      <c r="O24" s="156">
        <v>70</v>
      </c>
      <c r="P24" s="154" t="s">
        <v>690</v>
      </c>
      <c r="Q24" s="154" t="s">
        <v>690</v>
      </c>
      <c r="R24" s="157">
        <v>7.08</v>
      </c>
      <c r="S24" s="157">
        <v>9.6</v>
      </c>
      <c r="T24" s="157">
        <v>49.94</v>
      </c>
      <c r="U24" s="154" t="s">
        <v>735</v>
      </c>
      <c r="V24" s="157">
        <v>1494.5956080000001</v>
      </c>
      <c r="W24" s="154" t="s">
        <v>243</v>
      </c>
      <c r="X24" s="159">
        <v>6</v>
      </c>
    </row>
    <row r="25" spans="1:24" ht="12.75" hidden="1" customHeight="1" x14ac:dyDescent="0.2">
      <c r="A25" s="150" t="s">
        <v>736</v>
      </c>
      <c r="B25" s="151" t="s">
        <v>737</v>
      </c>
      <c r="C25" s="150" t="s">
        <v>738</v>
      </c>
      <c r="D25" s="150" t="s">
        <v>739</v>
      </c>
      <c r="E25" s="150" t="s">
        <v>687</v>
      </c>
      <c r="F25" s="150" t="s">
        <v>688</v>
      </c>
      <c r="G25" s="160">
        <v>43374</v>
      </c>
      <c r="H25" s="161">
        <v>5.8354730000000004</v>
      </c>
      <c r="I25" s="163">
        <v>5.27</v>
      </c>
      <c r="J25" s="162" t="s">
        <v>228</v>
      </c>
      <c r="K25" s="163">
        <v>37.31</v>
      </c>
      <c r="L25" s="163">
        <v>617.456638</v>
      </c>
      <c r="M25" s="160">
        <v>43530</v>
      </c>
      <c r="N25" s="150" t="s">
        <v>710</v>
      </c>
      <c r="O25" s="161">
        <v>3.3006989999999998</v>
      </c>
      <c r="P25" s="150" t="s">
        <v>690</v>
      </c>
      <c r="Q25" s="150" t="s">
        <v>690</v>
      </c>
      <c r="R25" s="163">
        <v>5.27</v>
      </c>
      <c r="S25" s="162" t="s">
        <v>228</v>
      </c>
      <c r="T25" s="163">
        <v>37.31</v>
      </c>
      <c r="U25" s="150" t="s">
        <v>740</v>
      </c>
      <c r="V25" s="163">
        <v>617.456638</v>
      </c>
      <c r="W25" s="150" t="s">
        <v>243</v>
      </c>
      <c r="X25" s="164">
        <v>5</v>
      </c>
    </row>
    <row r="26" spans="1:24" ht="12.75" hidden="1" customHeight="1" x14ac:dyDescent="0.2">
      <c r="A26" s="154" t="s">
        <v>422</v>
      </c>
      <c r="B26" s="151" t="s">
        <v>703</v>
      </c>
      <c r="C26" s="154" t="s">
        <v>704</v>
      </c>
      <c r="D26" s="154" t="s">
        <v>741</v>
      </c>
      <c r="E26" s="154" t="s">
        <v>687</v>
      </c>
      <c r="F26" s="154" t="s">
        <v>701</v>
      </c>
      <c r="G26" s="155">
        <v>43252</v>
      </c>
      <c r="H26" s="156">
        <v>0.79400000000000004</v>
      </c>
      <c r="I26" s="157">
        <v>6.87</v>
      </c>
      <c r="J26" s="157">
        <v>9.1999999999999993</v>
      </c>
      <c r="K26" s="157">
        <v>51.37</v>
      </c>
      <c r="L26" s="157">
        <v>148.786</v>
      </c>
      <c r="M26" s="155">
        <v>43523</v>
      </c>
      <c r="N26" s="154" t="s">
        <v>689</v>
      </c>
      <c r="O26" s="156">
        <v>-3.952</v>
      </c>
      <c r="P26" s="154" t="s">
        <v>690</v>
      </c>
      <c r="Q26" s="154" t="s">
        <v>690</v>
      </c>
      <c r="R26" s="157">
        <v>6.87</v>
      </c>
      <c r="S26" s="157">
        <v>9.1999999999999993</v>
      </c>
      <c r="T26" s="157">
        <v>51.37</v>
      </c>
      <c r="U26" s="154" t="s">
        <v>740</v>
      </c>
      <c r="V26" s="157">
        <v>148.78200000000001</v>
      </c>
      <c r="W26" s="154" t="s">
        <v>228</v>
      </c>
      <c r="X26" s="159">
        <v>9</v>
      </c>
    </row>
    <row r="27" spans="1:24" ht="12.75" hidden="1" customHeight="1" x14ac:dyDescent="0.2">
      <c r="A27" s="154" t="s">
        <v>422</v>
      </c>
      <c r="B27" s="151" t="s">
        <v>703</v>
      </c>
      <c r="C27" s="154" t="s">
        <v>704</v>
      </c>
      <c r="D27" s="154" t="s">
        <v>742</v>
      </c>
      <c r="E27" s="154" t="s">
        <v>687</v>
      </c>
      <c r="F27" s="154" t="s">
        <v>701</v>
      </c>
      <c r="G27" s="155">
        <v>43252</v>
      </c>
      <c r="H27" s="156">
        <v>39.741999999999997</v>
      </c>
      <c r="I27" s="157">
        <v>6.87</v>
      </c>
      <c r="J27" s="157">
        <v>9.1999999999999993</v>
      </c>
      <c r="K27" s="157">
        <v>51.37</v>
      </c>
      <c r="L27" s="157">
        <v>963.48</v>
      </c>
      <c r="M27" s="155">
        <v>43523</v>
      </c>
      <c r="N27" s="154" t="s">
        <v>689</v>
      </c>
      <c r="O27" s="156">
        <v>38.424999999999997</v>
      </c>
      <c r="P27" s="154" t="s">
        <v>690</v>
      </c>
      <c r="Q27" s="154" t="s">
        <v>690</v>
      </c>
      <c r="R27" s="157">
        <v>6.87</v>
      </c>
      <c r="S27" s="157">
        <v>9.1999999999999993</v>
      </c>
      <c r="T27" s="157">
        <v>51.37</v>
      </c>
      <c r="U27" s="154" t="s">
        <v>740</v>
      </c>
      <c r="V27" s="157">
        <v>962.35</v>
      </c>
      <c r="W27" s="154" t="s">
        <v>51</v>
      </c>
      <c r="X27" s="159">
        <v>9</v>
      </c>
    </row>
    <row r="28" spans="1:24" ht="12.75" hidden="1" customHeight="1" x14ac:dyDescent="0.2">
      <c r="A28" s="154" t="s">
        <v>422</v>
      </c>
      <c r="B28" s="151" t="s">
        <v>703</v>
      </c>
      <c r="C28" s="154" t="s">
        <v>704</v>
      </c>
      <c r="D28" s="154" t="s">
        <v>743</v>
      </c>
      <c r="E28" s="154" t="s">
        <v>687</v>
      </c>
      <c r="F28" s="154" t="s">
        <v>701</v>
      </c>
      <c r="G28" s="155">
        <v>43252</v>
      </c>
      <c r="H28" s="156">
        <v>-7.3650000000000002</v>
      </c>
      <c r="I28" s="157">
        <v>7.38</v>
      </c>
      <c r="J28" s="157">
        <v>10.199999999999999</v>
      </c>
      <c r="K28" s="157">
        <v>51.37</v>
      </c>
      <c r="L28" s="157">
        <v>327.91699999999997</v>
      </c>
      <c r="M28" s="155">
        <v>43523</v>
      </c>
      <c r="N28" s="154" t="s">
        <v>689</v>
      </c>
      <c r="O28" s="156">
        <v>-8.5589999999999993</v>
      </c>
      <c r="P28" s="154" t="s">
        <v>690</v>
      </c>
      <c r="Q28" s="154" t="s">
        <v>690</v>
      </c>
      <c r="R28" s="157">
        <v>7.38</v>
      </c>
      <c r="S28" s="157">
        <v>10.199999999999999</v>
      </c>
      <c r="T28" s="157">
        <v>51.37</v>
      </c>
      <c r="U28" s="154" t="s">
        <v>740</v>
      </c>
      <c r="V28" s="157">
        <v>327.35599999999999</v>
      </c>
      <c r="W28" s="154" t="s">
        <v>51</v>
      </c>
      <c r="X28" s="159">
        <v>9</v>
      </c>
    </row>
    <row r="29" spans="1:24" ht="12.75" hidden="1" customHeight="1" x14ac:dyDescent="0.2">
      <c r="A29" s="154" t="s">
        <v>422</v>
      </c>
      <c r="B29" s="151" t="s">
        <v>703</v>
      </c>
      <c r="C29" s="154" t="s">
        <v>704</v>
      </c>
      <c r="D29" s="154" t="s">
        <v>744</v>
      </c>
      <c r="E29" s="154" t="s">
        <v>687</v>
      </c>
      <c r="F29" s="154" t="s">
        <v>701</v>
      </c>
      <c r="G29" s="155">
        <v>43252</v>
      </c>
      <c r="H29" s="156">
        <v>1.7230000000000001</v>
      </c>
      <c r="I29" s="157">
        <v>7.39</v>
      </c>
      <c r="J29" s="157">
        <v>10.199999999999999</v>
      </c>
      <c r="K29" s="157">
        <v>51.37</v>
      </c>
      <c r="L29" s="157">
        <v>1137.079</v>
      </c>
      <c r="M29" s="155">
        <v>43523</v>
      </c>
      <c r="N29" s="154" t="s">
        <v>689</v>
      </c>
      <c r="O29" s="156">
        <v>-3.4750000000000001</v>
      </c>
      <c r="P29" s="154" t="s">
        <v>690</v>
      </c>
      <c r="Q29" s="154" t="s">
        <v>690</v>
      </c>
      <c r="R29" s="157">
        <v>7.38</v>
      </c>
      <c r="S29" s="157">
        <v>10.199999999999999</v>
      </c>
      <c r="T29" s="157">
        <v>51.37</v>
      </c>
      <c r="U29" s="154" t="s">
        <v>740</v>
      </c>
      <c r="V29" s="157">
        <v>1134.866</v>
      </c>
      <c r="W29" s="154" t="s">
        <v>51</v>
      </c>
      <c r="X29" s="159">
        <v>9</v>
      </c>
    </row>
    <row r="30" spans="1:24" ht="12.75" hidden="1" customHeight="1" x14ac:dyDescent="0.2">
      <c r="A30" s="154" t="s">
        <v>422</v>
      </c>
      <c r="B30" s="151" t="s">
        <v>703</v>
      </c>
      <c r="C30" s="154" t="s">
        <v>704</v>
      </c>
      <c r="D30" s="154" t="s">
        <v>745</v>
      </c>
      <c r="E30" s="154" t="s">
        <v>687</v>
      </c>
      <c r="F30" s="154" t="s">
        <v>701</v>
      </c>
      <c r="G30" s="155">
        <v>43252</v>
      </c>
      <c r="H30" s="156">
        <v>-2.04</v>
      </c>
      <c r="I30" s="157">
        <v>7.39</v>
      </c>
      <c r="J30" s="157">
        <v>10.199999999999999</v>
      </c>
      <c r="K30" s="157">
        <v>51.37</v>
      </c>
      <c r="L30" s="157">
        <v>634.63800000000003</v>
      </c>
      <c r="M30" s="155">
        <v>43523</v>
      </c>
      <c r="N30" s="154" t="s">
        <v>689</v>
      </c>
      <c r="O30" s="156">
        <v>-4.3230000000000004</v>
      </c>
      <c r="P30" s="154" t="s">
        <v>690</v>
      </c>
      <c r="Q30" s="154" t="s">
        <v>690</v>
      </c>
      <c r="R30" s="157">
        <v>7.38</v>
      </c>
      <c r="S30" s="157">
        <v>10.199999999999999</v>
      </c>
      <c r="T30" s="157">
        <v>51.37</v>
      </c>
      <c r="U30" s="154" t="s">
        <v>740</v>
      </c>
      <c r="V30" s="157">
        <v>633.60199999999998</v>
      </c>
      <c r="W30" s="154" t="s">
        <v>51</v>
      </c>
      <c r="X30" s="159">
        <v>9</v>
      </c>
    </row>
    <row r="31" spans="1:24" ht="12.75" hidden="1" customHeight="1" x14ac:dyDescent="0.2">
      <c r="A31" s="154" t="s">
        <v>388</v>
      </c>
      <c r="B31" s="151" t="s">
        <v>698</v>
      </c>
      <c r="C31" s="154" t="s">
        <v>699</v>
      </c>
      <c r="D31" s="154" t="s">
        <v>746</v>
      </c>
      <c r="E31" s="154" t="s">
        <v>687</v>
      </c>
      <c r="F31" s="154" t="s">
        <v>688</v>
      </c>
      <c r="G31" s="155">
        <v>43229</v>
      </c>
      <c r="H31" s="156">
        <v>95.277620999999996</v>
      </c>
      <c r="I31" s="157">
        <v>7.52</v>
      </c>
      <c r="J31" s="157">
        <v>10.220000000000001</v>
      </c>
      <c r="K31" s="157">
        <v>50.16</v>
      </c>
      <c r="L31" s="157">
        <v>4124.3713399999997</v>
      </c>
      <c r="M31" s="155">
        <v>43523</v>
      </c>
      <c r="N31" s="154" t="s">
        <v>710</v>
      </c>
      <c r="O31" s="156">
        <v>44.191622000000002</v>
      </c>
      <c r="P31" s="154" t="s">
        <v>690</v>
      </c>
      <c r="Q31" s="154" t="s">
        <v>690</v>
      </c>
      <c r="R31" s="157">
        <v>7.28</v>
      </c>
      <c r="S31" s="157">
        <v>9.75</v>
      </c>
      <c r="T31" s="157">
        <v>50.16</v>
      </c>
      <c r="U31" s="154" t="s">
        <v>694</v>
      </c>
      <c r="V31" s="157">
        <v>4004.9808899999998</v>
      </c>
      <c r="W31" s="154" t="s">
        <v>51</v>
      </c>
      <c r="X31" s="159">
        <v>9</v>
      </c>
    </row>
    <row r="32" spans="1:24" ht="12.75" hidden="1" customHeight="1" x14ac:dyDescent="0.2">
      <c r="A32" s="154" t="s">
        <v>236</v>
      </c>
      <c r="B32" s="151" t="s">
        <v>237</v>
      </c>
      <c r="C32" s="154" t="s">
        <v>32</v>
      </c>
      <c r="D32" s="154" t="s">
        <v>747</v>
      </c>
      <c r="E32" s="154" t="s">
        <v>687</v>
      </c>
      <c r="F32" s="154" t="s">
        <v>688</v>
      </c>
      <c r="G32" s="155">
        <v>43411</v>
      </c>
      <c r="H32" s="156">
        <v>18.850552</v>
      </c>
      <c r="I32" s="158" t="s">
        <v>228</v>
      </c>
      <c r="J32" s="158" t="s">
        <v>228</v>
      </c>
      <c r="K32" s="158" t="s">
        <v>228</v>
      </c>
      <c r="L32" s="157">
        <v>5101.8223559999997</v>
      </c>
      <c r="M32" s="155">
        <v>43517</v>
      </c>
      <c r="N32" s="154" t="s">
        <v>710</v>
      </c>
      <c r="O32" s="156">
        <v>0</v>
      </c>
      <c r="P32" s="154" t="s">
        <v>690</v>
      </c>
      <c r="Q32" s="154" t="s">
        <v>690</v>
      </c>
      <c r="R32" s="158" t="s">
        <v>228</v>
      </c>
      <c r="S32" s="158" t="s">
        <v>228</v>
      </c>
      <c r="T32" s="158" t="s">
        <v>228</v>
      </c>
      <c r="U32" s="154" t="s">
        <v>724</v>
      </c>
      <c r="V32" s="158" t="s">
        <v>228</v>
      </c>
      <c r="W32" s="154" t="s">
        <v>243</v>
      </c>
      <c r="X32" s="159">
        <v>3</v>
      </c>
    </row>
    <row r="33" spans="1:24" ht="12.75" hidden="1" customHeight="1" x14ac:dyDescent="0.2">
      <c r="A33" s="154" t="s">
        <v>328</v>
      </c>
      <c r="B33" s="151" t="s">
        <v>435</v>
      </c>
      <c r="C33" s="154" t="s">
        <v>436</v>
      </c>
      <c r="D33" s="154" t="s">
        <v>748</v>
      </c>
      <c r="E33" s="154" t="s">
        <v>687</v>
      </c>
      <c r="F33" s="154" t="s">
        <v>688</v>
      </c>
      <c r="G33" s="155">
        <v>43234</v>
      </c>
      <c r="H33" s="156">
        <v>43.914000000000001</v>
      </c>
      <c r="I33" s="157">
        <v>6.28</v>
      </c>
      <c r="J33" s="157">
        <v>10.75</v>
      </c>
      <c r="K33" s="157">
        <v>41.9</v>
      </c>
      <c r="L33" s="157">
        <v>10638.735000000001</v>
      </c>
      <c r="M33" s="155">
        <v>43474</v>
      </c>
      <c r="N33" s="154" t="s">
        <v>710</v>
      </c>
      <c r="O33" s="156">
        <v>-24</v>
      </c>
      <c r="P33" s="154" t="s">
        <v>690</v>
      </c>
      <c r="Q33" s="154" t="s">
        <v>690</v>
      </c>
      <c r="R33" s="158" t="s">
        <v>228</v>
      </c>
      <c r="S33" s="157">
        <v>10</v>
      </c>
      <c r="T33" s="158" t="s">
        <v>228</v>
      </c>
      <c r="U33" s="154" t="s">
        <v>728</v>
      </c>
      <c r="V33" s="158" t="s">
        <v>228</v>
      </c>
      <c r="W33" s="154" t="s">
        <v>51</v>
      </c>
      <c r="X33" s="159">
        <v>8</v>
      </c>
    </row>
    <row r="34" spans="1:24" ht="12.75" hidden="1" customHeight="1" x14ac:dyDescent="0.2">
      <c r="A34" s="154" t="s">
        <v>422</v>
      </c>
      <c r="B34" s="151" t="s">
        <v>698</v>
      </c>
      <c r="C34" s="154" t="s">
        <v>699</v>
      </c>
      <c r="D34" s="154" t="s">
        <v>749</v>
      </c>
      <c r="E34" s="154" t="s">
        <v>687</v>
      </c>
      <c r="F34" s="154" t="s">
        <v>701</v>
      </c>
      <c r="G34" s="155">
        <v>43188</v>
      </c>
      <c r="H34" s="156">
        <v>7.2425350000000002</v>
      </c>
      <c r="I34" s="157">
        <v>7.76</v>
      </c>
      <c r="J34" s="157">
        <v>10.4</v>
      </c>
      <c r="K34" s="157">
        <v>50.46</v>
      </c>
      <c r="L34" s="157">
        <v>181.89542399999999</v>
      </c>
      <c r="M34" s="155">
        <v>43467</v>
      </c>
      <c r="N34" s="154" t="s">
        <v>710</v>
      </c>
      <c r="O34" s="156">
        <v>7.2425350000000002</v>
      </c>
      <c r="P34" s="154" t="s">
        <v>690</v>
      </c>
      <c r="Q34" s="154" t="s">
        <v>690</v>
      </c>
      <c r="R34" s="157">
        <v>7.76</v>
      </c>
      <c r="S34" s="157">
        <v>10.4</v>
      </c>
      <c r="T34" s="158" t="s">
        <v>228</v>
      </c>
      <c r="U34" s="154" t="s">
        <v>717</v>
      </c>
      <c r="V34" s="157">
        <v>181.88867200000001</v>
      </c>
      <c r="W34" s="154" t="s">
        <v>51</v>
      </c>
      <c r="X34" s="159">
        <v>9</v>
      </c>
    </row>
    <row r="35" spans="1:24" ht="12.75" hidden="1" customHeight="1" x14ac:dyDescent="0.2">
      <c r="A35" s="154" t="s">
        <v>388</v>
      </c>
      <c r="B35" s="151" t="s">
        <v>750</v>
      </c>
      <c r="C35" s="154" t="s">
        <v>722</v>
      </c>
      <c r="D35" s="154" t="s">
        <v>751</v>
      </c>
      <c r="E35" s="154" t="s">
        <v>687</v>
      </c>
      <c r="F35" s="154" t="s">
        <v>701</v>
      </c>
      <c r="G35" s="155">
        <v>43343</v>
      </c>
      <c r="H35" s="156">
        <v>-100.93816200000001</v>
      </c>
      <c r="I35" s="158" t="s">
        <v>228</v>
      </c>
      <c r="J35" s="158" t="s">
        <v>228</v>
      </c>
      <c r="K35" s="158" t="s">
        <v>228</v>
      </c>
      <c r="L35" s="158" t="s">
        <v>228</v>
      </c>
      <c r="M35" s="155">
        <v>43467</v>
      </c>
      <c r="N35" s="154" t="s">
        <v>710</v>
      </c>
      <c r="O35" s="156">
        <v>-100.93816200000001</v>
      </c>
      <c r="P35" s="154" t="s">
        <v>690</v>
      </c>
      <c r="Q35" s="154" t="s">
        <v>690</v>
      </c>
      <c r="R35" s="158" t="s">
        <v>228</v>
      </c>
      <c r="S35" s="158" t="s">
        <v>228</v>
      </c>
      <c r="T35" s="158" t="s">
        <v>228</v>
      </c>
      <c r="U35" s="154" t="s">
        <v>724</v>
      </c>
      <c r="V35" s="158" t="s">
        <v>228</v>
      </c>
      <c r="W35" s="154" t="s">
        <v>228</v>
      </c>
      <c r="X35" s="159">
        <v>4</v>
      </c>
    </row>
    <row r="36" spans="1:24" ht="12.75" hidden="1" customHeight="1" x14ac:dyDescent="0.2">
      <c r="A36" s="154" t="s">
        <v>376</v>
      </c>
      <c r="B36" s="151" t="s">
        <v>752</v>
      </c>
      <c r="C36" s="154" t="s">
        <v>753</v>
      </c>
      <c r="D36" s="154" t="s">
        <v>754</v>
      </c>
      <c r="E36" s="154" t="s">
        <v>687</v>
      </c>
      <c r="F36" s="154" t="s">
        <v>715</v>
      </c>
      <c r="G36" s="155">
        <v>43362</v>
      </c>
      <c r="H36" s="156">
        <v>4.8054860000000001</v>
      </c>
      <c r="I36" s="158" t="s">
        <v>228</v>
      </c>
      <c r="J36" s="158" t="s">
        <v>228</v>
      </c>
      <c r="K36" s="158" t="s">
        <v>228</v>
      </c>
      <c r="L36" s="158" t="s">
        <v>228</v>
      </c>
      <c r="M36" s="155">
        <v>43461</v>
      </c>
      <c r="N36" s="154" t="s">
        <v>689</v>
      </c>
      <c r="O36" s="156">
        <v>31.857378000000001</v>
      </c>
      <c r="P36" s="154" t="s">
        <v>690</v>
      </c>
      <c r="Q36" s="154" t="s">
        <v>690</v>
      </c>
      <c r="R36" s="158" t="s">
        <v>228</v>
      </c>
      <c r="S36" s="158" t="s">
        <v>228</v>
      </c>
      <c r="T36" s="158" t="s">
        <v>228</v>
      </c>
      <c r="U36" s="154" t="s">
        <v>228</v>
      </c>
      <c r="V36" s="158" t="s">
        <v>228</v>
      </c>
      <c r="W36" s="154" t="s">
        <v>228</v>
      </c>
      <c r="X36" s="159">
        <v>3</v>
      </c>
    </row>
    <row r="37" spans="1:24" ht="12.75" hidden="1" customHeight="1" x14ac:dyDescent="0.2">
      <c r="A37" s="154" t="s">
        <v>755</v>
      </c>
      <c r="B37" s="151" t="s">
        <v>756</v>
      </c>
      <c r="C37" s="154" t="s">
        <v>32</v>
      </c>
      <c r="D37" s="154" t="s">
        <v>757</v>
      </c>
      <c r="E37" s="154" t="s">
        <v>687</v>
      </c>
      <c r="F37" s="154" t="s">
        <v>715</v>
      </c>
      <c r="G37" s="155">
        <v>43203</v>
      </c>
      <c r="H37" s="156">
        <v>23.530999999999999</v>
      </c>
      <c r="I37" s="157">
        <v>5.26</v>
      </c>
      <c r="J37" s="157">
        <v>9.3000000000000007</v>
      </c>
      <c r="K37" s="157">
        <v>49.85</v>
      </c>
      <c r="L37" s="157">
        <v>1558.692</v>
      </c>
      <c r="M37" s="155">
        <v>43455</v>
      </c>
      <c r="N37" s="154" t="s">
        <v>689</v>
      </c>
      <c r="O37" s="156">
        <v>23.530999999999999</v>
      </c>
      <c r="P37" s="154" t="s">
        <v>690</v>
      </c>
      <c r="Q37" s="154" t="s">
        <v>690</v>
      </c>
      <c r="R37" s="157">
        <v>5.26</v>
      </c>
      <c r="S37" s="157">
        <v>9.3000000000000007</v>
      </c>
      <c r="T37" s="157">
        <v>49.85</v>
      </c>
      <c r="U37" s="154" t="s">
        <v>758</v>
      </c>
      <c r="V37" s="157">
        <v>1557.7760000000001</v>
      </c>
      <c r="W37" s="154" t="s">
        <v>51</v>
      </c>
      <c r="X37" s="159">
        <v>8</v>
      </c>
    </row>
    <row r="38" spans="1:24" ht="12.75" hidden="1" customHeight="1" x14ac:dyDescent="0.2">
      <c r="A38" s="154" t="s">
        <v>258</v>
      </c>
      <c r="B38" s="151" t="s">
        <v>759</v>
      </c>
      <c r="C38" s="154" t="s">
        <v>32</v>
      </c>
      <c r="D38" s="154" t="s">
        <v>760</v>
      </c>
      <c r="E38" s="154" t="s">
        <v>687</v>
      </c>
      <c r="F38" s="154" t="s">
        <v>715</v>
      </c>
      <c r="G38" s="155">
        <v>43187</v>
      </c>
      <c r="H38" s="156">
        <v>133.756</v>
      </c>
      <c r="I38" s="157">
        <v>8.06</v>
      </c>
      <c r="J38" s="157">
        <v>10.95</v>
      </c>
      <c r="K38" s="157">
        <v>54.51</v>
      </c>
      <c r="L38" s="157">
        <v>1926.26</v>
      </c>
      <c r="M38" s="155">
        <v>43454</v>
      </c>
      <c r="N38" s="154" t="s">
        <v>710</v>
      </c>
      <c r="O38" s="156">
        <v>92.7</v>
      </c>
      <c r="P38" s="154" t="s">
        <v>690</v>
      </c>
      <c r="Q38" s="154" t="s">
        <v>690</v>
      </c>
      <c r="R38" s="158" t="s">
        <v>228</v>
      </c>
      <c r="S38" s="158" t="s">
        <v>228</v>
      </c>
      <c r="T38" s="158" t="s">
        <v>228</v>
      </c>
      <c r="U38" s="154" t="s">
        <v>728</v>
      </c>
      <c r="V38" s="158" t="s">
        <v>228</v>
      </c>
      <c r="W38" s="154" t="s">
        <v>228</v>
      </c>
      <c r="X38" s="159">
        <v>8</v>
      </c>
    </row>
    <row r="39" spans="1:24" ht="12.75" hidden="1" customHeight="1" x14ac:dyDescent="0.2">
      <c r="A39" s="154" t="s">
        <v>258</v>
      </c>
      <c r="B39" s="151" t="s">
        <v>761</v>
      </c>
      <c r="C39" s="154" t="s">
        <v>307</v>
      </c>
      <c r="D39" s="154" t="s">
        <v>762</v>
      </c>
      <c r="E39" s="154" t="s">
        <v>687</v>
      </c>
      <c r="F39" s="154" t="s">
        <v>715</v>
      </c>
      <c r="G39" s="155">
        <v>43188</v>
      </c>
      <c r="H39" s="156">
        <v>81.899332999999999</v>
      </c>
      <c r="I39" s="157">
        <v>7.79</v>
      </c>
      <c r="J39" s="157">
        <v>10.95</v>
      </c>
      <c r="K39" s="157">
        <v>53.39</v>
      </c>
      <c r="L39" s="157">
        <v>4846.1859999999997</v>
      </c>
      <c r="M39" s="155">
        <v>43454</v>
      </c>
      <c r="N39" s="154" t="s">
        <v>710</v>
      </c>
      <c r="O39" s="156">
        <v>24.918576000000002</v>
      </c>
      <c r="P39" s="154" t="s">
        <v>690</v>
      </c>
      <c r="Q39" s="154" t="s">
        <v>690</v>
      </c>
      <c r="R39" s="158" t="s">
        <v>228</v>
      </c>
      <c r="S39" s="158" t="s">
        <v>228</v>
      </c>
      <c r="T39" s="158" t="s">
        <v>228</v>
      </c>
      <c r="U39" s="154" t="s">
        <v>728</v>
      </c>
      <c r="V39" s="158" t="s">
        <v>228</v>
      </c>
      <c r="W39" s="154" t="s">
        <v>228</v>
      </c>
      <c r="X39" s="159">
        <v>8</v>
      </c>
    </row>
    <row r="40" spans="1:24" ht="12.75" hidden="1" customHeight="1" x14ac:dyDescent="0.2">
      <c r="A40" s="154" t="s">
        <v>347</v>
      </c>
      <c r="B40" s="151" t="s">
        <v>763</v>
      </c>
      <c r="C40" s="154" t="s">
        <v>764</v>
      </c>
      <c r="D40" s="154" t="s">
        <v>765</v>
      </c>
      <c r="E40" s="154" t="s">
        <v>687</v>
      </c>
      <c r="F40" s="154" t="s">
        <v>688</v>
      </c>
      <c r="G40" s="155">
        <v>43235</v>
      </c>
      <c r="H40" s="156">
        <v>117.5</v>
      </c>
      <c r="I40" s="157">
        <v>8.23</v>
      </c>
      <c r="J40" s="157">
        <v>10.65</v>
      </c>
      <c r="K40" s="157">
        <v>50.9</v>
      </c>
      <c r="L40" s="157">
        <v>2571.6953269999999</v>
      </c>
      <c r="M40" s="155">
        <v>43454</v>
      </c>
      <c r="N40" s="154" t="s">
        <v>710</v>
      </c>
      <c r="O40" s="156">
        <v>53.2</v>
      </c>
      <c r="P40" s="154" t="s">
        <v>690</v>
      </c>
      <c r="Q40" s="154" t="s">
        <v>691</v>
      </c>
      <c r="R40" s="158" t="s">
        <v>228</v>
      </c>
      <c r="S40" s="158" t="s">
        <v>228</v>
      </c>
      <c r="T40" s="158" t="s">
        <v>228</v>
      </c>
      <c r="U40" s="154" t="s">
        <v>694</v>
      </c>
      <c r="V40" s="158" t="s">
        <v>228</v>
      </c>
      <c r="W40" s="154" t="s">
        <v>228</v>
      </c>
      <c r="X40" s="159">
        <v>7</v>
      </c>
    </row>
    <row r="41" spans="1:24" ht="12.75" hidden="1" customHeight="1" x14ac:dyDescent="0.2">
      <c r="A41" s="154" t="s">
        <v>347</v>
      </c>
      <c r="B41" s="151" t="s">
        <v>766</v>
      </c>
      <c r="C41" s="154" t="s">
        <v>767</v>
      </c>
      <c r="D41" s="154" t="s">
        <v>768</v>
      </c>
      <c r="E41" s="154" t="s">
        <v>687</v>
      </c>
      <c r="F41" s="154" t="s">
        <v>715</v>
      </c>
      <c r="G41" s="155">
        <v>43250</v>
      </c>
      <c r="H41" s="156">
        <v>31.283491000000001</v>
      </c>
      <c r="I41" s="157">
        <v>8.85</v>
      </c>
      <c r="J41" s="157">
        <v>10.5</v>
      </c>
      <c r="K41" s="157">
        <v>50</v>
      </c>
      <c r="L41" s="157">
        <v>522.41095299999995</v>
      </c>
      <c r="M41" s="155">
        <v>43454</v>
      </c>
      <c r="N41" s="154" t="s">
        <v>710</v>
      </c>
      <c r="O41" s="156">
        <v>22.786006</v>
      </c>
      <c r="P41" s="154" t="s">
        <v>690</v>
      </c>
      <c r="Q41" s="154" t="s">
        <v>690</v>
      </c>
      <c r="R41" s="157">
        <v>7.89</v>
      </c>
      <c r="S41" s="157">
        <v>9.65</v>
      </c>
      <c r="T41" s="157">
        <v>45</v>
      </c>
      <c r="U41" s="154" t="s">
        <v>694</v>
      </c>
      <c r="V41" s="157">
        <v>520.29775800000004</v>
      </c>
      <c r="W41" s="154" t="s">
        <v>243</v>
      </c>
      <c r="X41" s="159">
        <v>6</v>
      </c>
    </row>
    <row r="42" spans="1:24" ht="12.75" hidden="1" customHeight="1" x14ac:dyDescent="0.2">
      <c r="A42" s="154" t="s">
        <v>528</v>
      </c>
      <c r="B42" s="151" t="s">
        <v>529</v>
      </c>
      <c r="C42" s="154" t="s">
        <v>530</v>
      </c>
      <c r="D42" s="154" t="s">
        <v>769</v>
      </c>
      <c r="E42" s="154" t="s">
        <v>687</v>
      </c>
      <c r="F42" s="154" t="s">
        <v>715</v>
      </c>
      <c r="G42" s="155">
        <v>42796</v>
      </c>
      <c r="H42" s="156">
        <v>15.405219000000001</v>
      </c>
      <c r="I42" s="157">
        <v>7.82</v>
      </c>
      <c r="J42" s="157">
        <v>10.4</v>
      </c>
      <c r="K42" s="157">
        <v>50.75</v>
      </c>
      <c r="L42" s="157">
        <v>1338.4850859999999</v>
      </c>
      <c r="M42" s="155">
        <v>43453</v>
      </c>
      <c r="N42" s="154" t="s">
        <v>710</v>
      </c>
      <c r="O42" s="156">
        <v>-19.177171000000001</v>
      </c>
      <c r="P42" s="154" t="s">
        <v>690</v>
      </c>
      <c r="Q42" s="154" t="s">
        <v>690</v>
      </c>
      <c r="R42" s="157">
        <v>7.54</v>
      </c>
      <c r="S42" s="157">
        <v>9.84</v>
      </c>
      <c r="T42" s="157">
        <v>50.75</v>
      </c>
      <c r="U42" s="154" t="s">
        <v>770</v>
      </c>
      <c r="V42" s="157">
        <v>1302.4652980000001</v>
      </c>
      <c r="W42" s="154" t="s">
        <v>534</v>
      </c>
      <c r="X42" s="159">
        <v>21</v>
      </c>
    </row>
    <row r="43" spans="1:24" ht="12.75" hidden="1" customHeight="1" x14ac:dyDescent="0.2">
      <c r="A43" s="154" t="s">
        <v>422</v>
      </c>
      <c r="B43" s="151" t="s">
        <v>703</v>
      </c>
      <c r="C43" s="154" t="s">
        <v>704</v>
      </c>
      <c r="D43" s="154" t="s">
        <v>771</v>
      </c>
      <c r="E43" s="154" t="s">
        <v>687</v>
      </c>
      <c r="F43" s="154" t="s">
        <v>701</v>
      </c>
      <c r="G43" s="155">
        <v>43178</v>
      </c>
      <c r="H43" s="156">
        <v>50.704999999999998</v>
      </c>
      <c r="I43" s="157">
        <v>6.87</v>
      </c>
      <c r="J43" s="157">
        <v>9.1999999999999993</v>
      </c>
      <c r="K43" s="157">
        <v>51.37</v>
      </c>
      <c r="L43" s="157">
        <v>309.3</v>
      </c>
      <c r="M43" s="155">
        <v>43453</v>
      </c>
      <c r="N43" s="154" t="s">
        <v>689</v>
      </c>
      <c r="O43" s="156">
        <v>47.258000000000003</v>
      </c>
      <c r="P43" s="154" t="s">
        <v>690</v>
      </c>
      <c r="Q43" s="154" t="s">
        <v>690</v>
      </c>
      <c r="R43" s="157">
        <v>6.86</v>
      </c>
      <c r="S43" s="157">
        <v>9.1999999999999993</v>
      </c>
      <c r="T43" s="157">
        <v>51.37</v>
      </c>
      <c r="U43" s="154" t="s">
        <v>772</v>
      </c>
      <c r="V43" s="157">
        <v>288.73899999999998</v>
      </c>
      <c r="W43" s="154" t="s">
        <v>51</v>
      </c>
      <c r="X43" s="159">
        <v>9</v>
      </c>
    </row>
    <row r="44" spans="1:24" ht="12.75" hidden="1" customHeight="1" x14ac:dyDescent="0.2">
      <c r="A44" s="154" t="s">
        <v>392</v>
      </c>
      <c r="B44" s="151" t="s">
        <v>773</v>
      </c>
      <c r="C44" s="154" t="s">
        <v>774</v>
      </c>
      <c r="D44" s="154" t="s">
        <v>775</v>
      </c>
      <c r="E44" s="154" t="s">
        <v>687</v>
      </c>
      <c r="F44" s="154" t="s">
        <v>688</v>
      </c>
      <c r="G44" s="155">
        <v>43146</v>
      </c>
      <c r="H44" s="156">
        <v>75.466999999999999</v>
      </c>
      <c r="I44" s="157">
        <v>7.31</v>
      </c>
      <c r="J44" s="157">
        <v>9.5</v>
      </c>
      <c r="K44" s="157">
        <v>50</v>
      </c>
      <c r="L44" s="157">
        <v>4857.5990000000002</v>
      </c>
      <c r="M44" s="155">
        <v>43448</v>
      </c>
      <c r="N44" s="154" t="s">
        <v>710</v>
      </c>
      <c r="O44" s="156">
        <v>8.593</v>
      </c>
      <c r="P44" s="154" t="s">
        <v>690</v>
      </c>
      <c r="Q44" s="154" t="s">
        <v>690</v>
      </c>
      <c r="R44" s="157">
        <v>7.3</v>
      </c>
      <c r="S44" s="157">
        <v>9.5</v>
      </c>
      <c r="T44" s="157">
        <v>50</v>
      </c>
      <c r="U44" s="154" t="s">
        <v>728</v>
      </c>
      <c r="V44" s="157">
        <v>4744.71</v>
      </c>
      <c r="W44" s="154" t="s">
        <v>243</v>
      </c>
      <c r="X44" s="159">
        <v>10</v>
      </c>
    </row>
    <row r="45" spans="1:24" ht="12.75" hidden="1" customHeight="1" x14ac:dyDescent="0.2">
      <c r="A45" s="150" t="s">
        <v>341</v>
      </c>
      <c r="B45" s="151" t="s">
        <v>776</v>
      </c>
      <c r="C45" s="150" t="s">
        <v>777</v>
      </c>
      <c r="D45" s="150" t="s">
        <v>778</v>
      </c>
      <c r="E45" s="150" t="s">
        <v>687</v>
      </c>
      <c r="F45" s="150" t="s">
        <v>688</v>
      </c>
      <c r="G45" s="160">
        <v>43221</v>
      </c>
      <c r="H45" s="161">
        <v>32.948940999999998</v>
      </c>
      <c r="I45" s="163">
        <v>7.38</v>
      </c>
      <c r="J45" s="163">
        <v>9.85</v>
      </c>
      <c r="K45" s="163">
        <v>49.75</v>
      </c>
      <c r="L45" s="163">
        <v>2329.0182890000001</v>
      </c>
      <c r="M45" s="160">
        <v>43447</v>
      </c>
      <c r="N45" s="150" t="s">
        <v>710</v>
      </c>
      <c r="O45" s="161">
        <v>-3.916417</v>
      </c>
      <c r="P45" s="150" t="s">
        <v>690</v>
      </c>
      <c r="Q45" s="150" t="s">
        <v>690</v>
      </c>
      <c r="R45" s="163">
        <v>7.07</v>
      </c>
      <c r="S45" s="163">
        <v>9.3000000000000007</v>
      </c>
      <c r="T45" s="163">
        <v>49.09</v>
      </c>
      <c r="U45" s="150" t="s">
        <v>758</v>
      </c>
      <c r="V45" s="162" t="s">
        <v>228</v>
      </c>
      <c r="W45" s="150" t="s">
        <v>228</v>
      </c>
      <c r="X45" s="164">
        <v>7</v>
      </c>
    </row>
    <row r="46" spans="1:24" ht="12.75" hidden="1" customHeight="1" x14ac:dyDescent="0.2">
      <c r="A46" s="150" t="s">
        <v>736</v>
      </c>
      <c r="B46" s="151" t="s">
        <v>779</v>
      </c>
      <c r="C46" s="150" t="s">
        <v>764</v>
      </c>
      <c r="D46" s="150" t="s">
        <v>780</v>
      </c>
      <c r="E46" s="150" t="s">
        <v>687</v>
      </c>
      <c r="F46" s="150" t="s">
        <v>688</v>
      </c>
      <c r="G46" s="160">
        <v>43287</v>
      </c>
      <c r="H46" s="161">
        <v>189.65955199999999</v>
      </c>
      <c r="I46" s="163">
        <v>5.26</v>
      </c>
      <c r="J46" s="162" t="s">
        <v>228</v>
      </c>
      <c r="K46" s="163">
        <v>36.729999999999997</v>
      </c>
      <c r="L46" s="163">
        <v>7546.588839</v>
      </c>
      <c r="M46" s="160">
        <v>43446</v>
      </c>
      <c r="N46" s="150" t="s">
        <v>710</v>
      </c>
      <c r="O46" s="161">
        <v>189.65955199999999</v>
      </c>
      <c r="P46" s="150" t="s">
        <v>690</v>
      </c>
      <c r="Q46" s="150" t="s">
        <v>690</v>
      </c>
      <c r="R46" s="163">
        <v>5.26</v>
      </c>
      <c r="S46" s="162" t="s">
        <v>228</v>
      </c>
      <c r="T46" s="163">
        <v>36.549999999999997</v>
      </c>
      <c r="U46" s="150" t="s">
        <v>728</v>
      </c>
      <c r="V46" s="163">
        <v>7546.588839</v>
      </c>
      <c r="W46" s="150" t="s">
        <v>51</v>
      </c>
      <c r="X46" s="164">
        <v>5</v>
      </c>
    </row>
    <row r="47" spans="1:24" ht="12.75" hidden="1" customHeight="1" x14ac:dyDescent="0.2">
      <c r="A47" s="154" t="s">
        <v>347</v>
      </c>
      <c r="B47" s="151" t="s">
        <v>781</v>
      </c>
      <c r="C47" s="154" t="s">
        <v>337</v>
      </c>
      <c r="D47" s="154" t="s">
        <v>782</v>
      </c>
      <c r="E47" s="154" t="s">
        <v>687</v>
      </c>
      <c r="F47" s="154" t="s">
        <v>688</v>
      </c>
      <c r="G47" s="155">
        <v>42968</v>
      </c>
      <c r="H47" s="156">
        <v>32.009475000000002</v>
      </c>
      <c r="I47" s="157">
        <v>7.79</v>
      </c>
      <c r="J47" s="157">
        <v>10.25</v>
      </c>
      <c r="K47" s="157">
        <v>58</v>
      </c>
      <c r="L47" s="157">
        <v>1882.8813849999999</v>
      </c>
      <c r="M47" s="155">
        <v>43441</v>
      </c>
      <c r="N47" s="154" t="s">
        <v>710</v>
      </c>
      <c r="O47" s="156">
        <v>0</v>
      </c>
      <c r="P47" s="154" t="s">
        <v>690</v>
      </c>
      <c r="Q47" s="154" t="s">
        <v>691</v>
      </c>
      <c r="R47" s="158" t="s">
        <v>228</v>
      </c>
      <c r="S47" s="158" t="s">
        <v>228</v>
      </c>
      <c r="T47" s="158" t="s">
        <v>228</v>
      </c>
      <c r="U47" s="154" t="s">
        <v>783</v>
      </c>
      <c r="V47" s="158" t="s">
        <v>228</v>
      </c>
      <c r="W47" s="154" t="s">
        <v>228</v>
      </c>
      <c r="X47" s="159">
        <v>15</v>
      </c>
    </row>
    <row r="48" spans="1:24" ht="12.75" hidden="1" customHeight="1" x14ac:dyDescent="0.2">
      <c r="A48" s="150" t="s">
        <v>784</v>
      </c>
      <c r="B48" s="151" t="s">
        <v>785</v>
      </c>
      <c r="C48" s="150" t="s">
        <v>353</v>
      </c>
      <c r="D48" s="150" t="s">
        <v>786</v>
      </c>
      <c r="E48" s="150" t="s">
        <v>687</v>
      </c>
      <c r="F48" s="150" t="s">
        <v>701</v>
      </c>
      <c r="G48" s="160">
        <v>43313</v>
      </c>
      <c r="H48" s="161">
        <v>3.9411079999999998</v>
      </c>
      <c r="I48" s="162" t="s">
        <v>228</v>
      </c>
      <c r="J48" s="162" t="s">
        <v>228</v>
      </c>
      <c r="K48" s="162" t="s">
        <v>228</v>
      </c>
      <c r="L48" s="163">
        <v>59.199081999999997</v>
      </c>
      <c r="M48" s="160">
        <v>43439</v>
      </c>
      <c r="N48" s="150" t="s">
        <v>689</v>
      </c>
      <c r="O48" s="161">
        <v>3.9411079999999998</v>
      </c>
      <c r="P48" s="150" t="s">
        <v>690</v>
      </c>
      <c r="Q48" s="150" t="s">
        <v>690</v>
      </c>
      <c r="R48" s="162" t="s">
        <v>228</v>
      </c>
      <c r="S48" s="162" t="s">
        <v>228</v>
      </c>
      <c r="T48" s="162" t="s">
        <v>228</v>
      </c>
      <c r="U48" s="150" t="s">
        <v>787</v>
      </c>
      <c r="V48" s="163">
        <v>59.199081999999997</v>
      </c>
      <c r="W48" s="150" t="s">
        <v>243</v>
      </c>
      <c r="X48" s="164">
        <v>4</v>
      </c>
    </row>
    <row r="49" spans="1:24" ht="12.75" hidden="1" customHeight="1" x14ac:dyDescent="0.2">
      <c r="A49" s="150" t="s">
        <v>244</v>
      </c>
      <c r="B49" s="151" t="s">
        <v>788</v>
      </c>
      <c r="C49" s="150" t="s">
        <v>307</v>
      </c>
      <c r="D49" s="150" t="s">
        <v>789</v>
      </c>
      <c r="E49" s="150" t="s">
        <v>687</v>
      </c>
      <c r="F49" s="150" t="s">
        <v>715</v>
      </c>
      <c r="G49" s="160">
        <v>43206</v>
      </c>
      <c r="H49" s="161">
        <v>-26.103999999999999</v>
      </c>
      <c r="I49" s="163">
        <v>6.52</v>
      </c>
      <c r="J49" s="163">
        <v>8.69</v>
      </c>
      <c r="K49" s="163">
        <v>47.11</v>
      </c>
      <c r="L49" s="163">
        <v>10675.236999999999</v>
      </c>
      <c r="M49" s="160">
        <v>43438</v>
      </c>
      <c r="N49" s="150" t="s">
        <v>689</v>
      </c>
      <c r="O49" s="161">
        <v>-26.103999999999999</v>
      </c>
      <c r="P49" s="150" t="s">
        <v>690</v>
      </c>
      <c r="Q49" s="150" t="s">
        <v>690</v>
      </c>
      <c r="R49" s="163">
        <v>6.52</v>
      </c>
      <c r="S49" s="163">
        <v>8.69</v>
      </c>
      <c r="T49" s="163">
        <v>47.11</v>
      </c>
      <c r="U49" s="150" t="s">
        <v>694</v>
      </c>
      <c r="V49" s="163">
        <v>10675.257</v>
      </c>
      <c r="W49" s="150" t="s">
        <v>243</v>
      </c>
      <c r="X49" s="164">
        <v>7</v>
      </c>
    </row>
    <row r="50" spans="1:24" ht="12.75" hidden="1" customHeight="1" x14ac:dyDescent="0.2">
      <c r="A50" s="150" t="s">
        <v>784</v>
      </c>
      <c r="B50" s="151" t="s">
        <v>790</v>
      </c>
      <c r="C50" s="150" t="s">
        <v>217</v>
      </c>
      <c r="D50" s="150" t="s">
        <v>791</v>
      </c>
      <c r="E50" s="150" t="s">
        <v>687</v>
      </c>
      <c r="F50" s="150" t="s">
        <v>701</v>
      </c>
      <c r="G50" s="160">
        <v>43312</v>
      </c>
      <c r="H50" s="161">
        <v>15.488104999999999</v>
      </c>
      <c r="I50" s="162" t="s">
        <v>228</v>
      </c>
      <c r="J50" s="162" t="s">
        <v>228</v>
      </c>
      <c r="K50" s="162" t="s">
        <v>228</v>
      </c>
      <c r="L50" s="163">
        <v>324.73989899999998</v>
      </c>
      <c r="M50" s="160">
        <v>43432</v>
      </c>
      <c r="N50" s="150" t="s">
        <v>710</v>
      </c>
      <c r="O50" s="161">
        <v>14.846005999999999</v>
      </c>
      <c r="P50" s="150" t="s">
        <v>690</v>
      </c>
      <c r="Q50" s="150" t="s">
        <v>690</v>
      </c>
      <c r="R50" s="162" t="s">
        <v>228</v>
      </c>
      <c r="S50" s="162" t="s">
        <v>228</v>
      </c>
      <c r="T50" s="162" t="s">
        <v>228</v>
      </c>
      <c r="U50" s="150" t="s">
        <v>792</v>
      </c>
      <c r="V50" s="163">
        <v>319.93284699999998</v>
      </c>
      <c r="W50" s="150" t="s">
        <v>243</v>
      </c>
      <c r="X50" s="164">
        <v>4</v>
      </c>
    </row>
    <row r="51" spans="1:24" ht="12.75" hidden="1" customHeight="1" x14ac:dyDescent="0.2">
      <c r="A51" s="150" t="s">
        <v>244</v>
      </c>
      <c r="B51" s="151" t="s">
        <v>474</v>
      </c>
      <c r="C51" s="150" t="s">
        <v>475</v>
      </c>
      <c r="D51" s="150" t="s">
        <v>793</v>
      </c>
      <c r="E51" s="150" t="s">
        <v>687</v>
      </c>
      <c r="F51" s="150" t="s">
        <v>715</v>
      </c>
      <c r="G51" s="160">
        <v>43206</v>
      </c>
      <c r="H51" s="161">
        <v>73.694999999999993</v>
      </c>
      <c r="I51" s="163">
        <v>6.99</v>
      </c>
      <c r="J51" s="163">
        <v>8.69</v>
      </c>
      <c r="K51" s="163">
        <v>50</v>
      </c>
      <c r="L51" s="163">
        <v>2951.8780000000002</v>
      </c>
      <c r="M51" s="160">
        <v>43405</v>
      </c>
      <c r="N51" s="150" t="s">
        <v>689</v>
      </c>
      <c r="O51" s="161">
        <v>73.694999999999993</v>
      </c>
      <c r="P51" s="150" t="s">
        <v>690</v>
      </c>
      <c r="Q51" s="150" t="s">
        <v>690</v>
      </c>
      <c r="R51" s="163">
        <v>6.99</v>
      </c>
      <c r="S51" s="163">
        <v>8.69</v>
      </c>
      <c r="T51" s="163">
        <v>50</v>
      </c>
      <c r="U51" s="150" t="s">
        <v>694</v>
      </c>
      <c r="V51" s="163">
        <v>2951.8789999999999</v>
      </c>
      <c r="W51" s="150" t="s">
        <v>243</v>
      </c>
      <c r="X51" s="164">
        <v>6</v>
      </c>
    </row>
    <row r="52" spans="1:24" ht="12.75" hidden="1" customHeight="1" x14ac:dyDescent="0.2">
      <c r="A52" s="150" t="s">
        <v>784</v>
      </c>
      <c r="B52" s="151" t="s">
        <v>794</v>
      </c>
      <c r="C52" s="150" t="s">
        <v>795</v>
      </c>
      <c r="D52" s="150" t="s">
        <v>796</v>
      </c>
      <c r="E52" s="150" t="s">
        <v>687</v>
      </c>
      <c r="F52" s="150" t="s">
        <v>688</v>
      </c>
      <c r="G52" s="160">
        <v>43090</v>
      </c>
      <c r="H52" s="161">
        <v>88.347999999999999</v>
      </c>
      <c r="I52" s="163">
        <v>6.82</v>
      </c>
      <c r="J52" s="163">
        <v>10.32</v>
      </c>
      <c r="K52" s="163">
        <v>40.21</v>
      </c>
      <c r="L52" s="163">
        <v>3368.5030000000002</v>
      </c>
      <c r="M52" s="160">
        <v>43404</v>
      </c>
      <c r="N52" s="150" t="s">
        <v>710</v>
      </c>
      <c r="O52" s="161">
        <v>43.877000000000002</v>
      </c>
      <c r="P52" s="150" t="s">
        <v>690</v>
      </c>
      <c r="Q52" s="150" t="s">
        <v>690</v>
      </c>
      <c r="R52" s="163">
        <v>6.59</v>
      </c>
      <c r="S52" s="163">
        <v>9.99</v>
      </c>
      <c r="T52" s="163">
        <v>39.67</v>
      </c>
      <c r="U52" s="150" t="s">
        <v>783</v>
      </c>
      <c r="V52" s="163">
        <v>3339.5650000000001</v>
      </c>
      <c r="W52" s="150" t="s">
        <v>243</v>
      </c>
      <c r="X52" s="164">
        <v>10</v>
      </c>
    </row>
    <row r="53" spans="1:24" ht="12.75" hidden="1" customHeight="1" x14ac:dyDescent="0.2">
      <c r="A53" s="154" t="s">
        <v>231</v>
      </c>
      <c r="B53" s="151" t="s">
        <v>776</v>
      </c>
      <c r="C53" s="154" t="s">
        <v>777</v>
      </c>
      <c r="D53" s="154" t="s">
        <v>797</v>
      </c>
      <c r="E53" s="154" t="s">
        <v>687</v>
      </c>
      <c r="F53" s="154" t="s">
        <v>688</v>
      </c>
      <c r="G53" s="155">
        <v>43130</v>
      </c>
      <c r="H53" s="156">
        <v>16.363358000000002</v>
      </c>
      <c r="I53" s="157">
        <v>7.45</v>
      </c>
      <c r="J53" s="157">
        <v>9.85</v>
      </c>
      <c r="K53" s="157">
        <v>50.03</v>
      </c>
      <c r="L53" s="157">
        <v>2626.773107</v>
      </c>
      <c r="M53" s="155">
        <v>43404</v>
      </c>
      <c r="N53" s="154" t="s">
        <v>710</v>
      </c>
      <c r="O53" s="156">
        <v>-21.1</v>
      </c>
      <c r="P53" s="154" t="s">
        <v>690</v>
      </c>
      <c r="Q53" s="154" t="s">
        <v>690</v>
      </c>
      <c r="R53" s="158" t="s">
        <v>228</v>
      </c>
      <c r="S53" s="158" t="s">
        <v>228</v>
      </c>
      <c r="T53" s="158" t="s">
        <v>228</v>
      </c>
      <c r="U53" s="154" t="s">
        <v>783</v>
      </c>
      <c r="V53" s="158" t="s">
        <v>228</v>
      </c>
      <c r="W53" s="154" t="s">
        <v>228</v>
      </c>
      <c r="X53" s="159">
        <v>9</v>
      </c>
    </row>
    <row r="54" spans="1:24" ht="12.75" hidden="1" customHeight="1" x14ac:dyDescent="0.2">
      <c r="A54" s="154" t="s">
        <v>231</v>
      </c>
      <c r="B54" s="151" t="s">
        <v>798</v>
      </c>
      <c r="C54" s="154" t="s">
        <v>777</v>
      </c>
      <c r="D54" s="154" t="s">
        <v>799</v>
      </c>
      <c r="E54" s="154" t="s">
        <v>687</v>
      </c>
      <c r="F54" s="154" t="s">
        <v>688</v>
      </c>
      <c r="G54" s="155">
        <v>43130</v>
      </c>
      <c r="H54" s="156">
        <v>19.307002000000001</v>
      </c>
      <c r="I54" s="157">
        <v>7.66</v>
      </c>
      <c r="J54" s="157">
        <v>9.85</v>
      </c>
      <c r="K54" s="157">
        <v>54.4</v>
      </c>
      <c r="L54" s="157">
        <v>1907.881169</v>
      </c>
      <c r="M54" s="155">
        <v>43404</v>
      </c>
      <c r="N54" s="154" t="s">
        <v>710</v>
      </c>
      <c r="O54" s="156">
        <v>-24</v>
      </c>
      <c r="P54" s="154" t="s">
        <v>690</v>
      </c>
      <c r="Q54" s="154" t="s">
        <v>690</v>
      </c>
      <c r="R54" s="158" t="s">
        <v>228</v>
      </c>
      <c r="S54" s="158" t="s">
        <v>228</v>
      </c>
      <c r="T54" s="158" t="s">
        <v>228</v>
      </c>
      <c r="U54" s="154" t="s">
        <v>783</v>
      </c>
      <c r="V54" s="158" t="s">
        <v>228</v>
      </c>
      <c r="W54" s="154" t="s">
        <v>228</v>
      </c>
      <c r="X54" s="159">
        <v>9</v>
      </c>
    </row>
    <row r="55" spans="1:24" ht="12.75" hidden="1" customHeight="1" x14ac:dyDescent="0.2">
      <c r="A55" s="154" t="s">
        <v>732</v>
      </c>
      <c r="B55" s="151" t="s">
        <v>800</v>
      </c>
      <c r="C55" s="154" t="s">
        <v>801</v>
      </c>
      <c r="D55" s="154" t="s">
        <v>802</v>
      </c>
      <c r="E55" s="154" t="s">
        <v>687</v>
      </c>
      <c r="F55" s="154" t="s">
        <v>715</v>
      </c>
      <c r="G55" s="155">
        <v>43112</v>
      </c>
      <c r="H55" s="156">
        <v>172.71199999999999</v>
      </c>
      <c r="I55" s="157">
        <v>7.36</v>
      </c>
      <c r="J55" s="157">
        <v>10.3</v>
      </c>
      <c r="K55" s="157">
        <v>54</v>
      </c>
      <c r="L55" s="157">
        <v>5664.0739999999996</v>
      </c>
      <c r="M55" s="155">
        <v>43402</v>
      </c>
      <c r="N55" s="154" t="s">
        <v>710</v>
      </c>
      <c r="O55" s="156">
        <v>88.9</v>
      </c>
      <c r="P55" s="154" t="s">
        <v>690</v>
      </c>
      <c r="Q55" s="154" t="s">
        <v>691</v>
      </c>
      <c r="R55" s="157">
        <v>6.99</v>
      </c>
      <c r="S55" s="157">
        <v>9.6</v>
      </c>
      <c r="T55" s="157">
        <v>54</v>
      </c>
      <c r="U55" s="154" t="s">
        <v>724</v>
      </c>
      <c r="V55" s="157">
        <v>5476</v>
      </c>
      <c r="W55" s="154" t="s">
        <v>243</v>
      </c>
      <c r="X55" s="159">
        <v>9</v>
      </c>
    </row>
    <row r="56" spans="1:24" ht="12.75" hidden="1" customHeight="1" x14ac:dyDescent="0.2">
      <c r="A56" s="150" t="s">
        <v>784</v>
      </c>
      <c r="B56" s="151" t="s">
        <v>803</v>
      </c>
      <c r="C56" s="150" t="s">
        <v>530</v>
      </c>
      <c r="D56" s="150" t="s">
        <v>804</v>
      </c>
      <c r="E56" s="150" t="s">
        <v>687</v>
      </c>
      <c r="F56" s="150" t="s">
        <v>701</v>
      </c>
      <c r="G56" s="160">
        <v>43215</v>
      </c>
      <c r="H56" s="161">
        <v>14.309571999999999</v>
      </c>
      <c r="I56" s="162" t="s">
        <v>228</v>
      </c>
      <c r="J56" s="162" t="s">
        <v>228</v>
      </c>
      <c r="K56" s="162" t="s">
        <v>228</v>
      </c>
      <c r="L56" s="163">
        <v>213.30638300000001</v>
      </c>
      <c r="M56" s="160">
        <v>43382</v>
      </c>
      <c r="N56" s="150" t="s">
        <v>689</v>
      </c>
      <c r="O56" s="161">
        <v>14.309571999999999</v>
      </c>
      <c r="P56" s="150" t="s">
        <v>690</v>
      </c>
      <c r="Q56" s="150" t="s">
        <v>690</v>
      </c>
      <c r="R56" s="162" t="s">
        <v>228</v>
      </c>
      <c r="S56" s="162" t="s">
        <v>228</v>
      </c>
      <c r="T56" s="162" t="s">
        <v>228</v>
      </c>
      <c r="U56" s="150" t="s">
        <v>694</v>
      </c>
      <c r="V56" s="163">
        <v>213.30638300000001</v>
      </c>
      <c r="W56" s="150" t="s">
        <v>228</v>
      </c>
      <c r="X56" s="164">
        <v>5</v>
      </c>
    </row>
    <row r="57" spans="1:24" ht="12.75" hidden="1" customHeight="1" x14ac:dyDescent="0.2">
      <c r="A57" s="154" t="s">
        <v>258</v>
      </c>
      <c r="B57" s="151" t="s">
        <v>805</v>
      </c>
      <c r="C57" s="154" t="s">
        <v>593</v>
      </c>
      <c r="D57" s="154" t="s">
        <v>806</v>
      </c>
      <c r="E57" s="154" t="s">
        <v>687</v>
      </c>
      <c r="F57" s="154" t="s">
        <v>715</v>
      </c>
      <c r="G57" s="155">
        <v>43126</v>
      </c>
      <c r="H57" s="156">
        <v>7.7050000000000001</v>
      </c>
      <c r="I57" s="157">
        <v>8.24</v>
      </c>
      <c r="J57" s="157">
        <v>11.25</v>
      </c>
      <c r="K57" s="157">
        <v>54.02</v>
      </c>
      <c r="L57" s="157">
        <v>119.242</v>
      </c>
      <c r="M57" s="155">
        <v>43377</v>
      </c>
      <c r="N57" s="154" t="s">
        <v>689</v>
      </c>
      <c r="O57" s="156">
        <v>3.2010000000000001</v>
      </c>
      <c r="P57" s="154" t="s">
        <v>690</v>
      </c>
      <c r="Q57" s="154" t="s">
        <v>690</v>
      </c>
      <c r="R57" s="157">
        <v>7.48</v>
      </c>
      <c r="S57" s="157">
        <v>9.85</v>
      </c>
      <c r="T57" s="157">
        <v>54.02</v>
      </c>
      <c r="U57" s="154" t="s">
        <v>807</v>
      </c>
      <c r="V57" s="157">
        <v>94.850999999999999</v>
      </c>
      <c r="W57" s="154" t="s">
        <v>243</v>
      </c>
      <c r="X57" s="159">
        <v>8</v>
      </c>
    </row>
    <row r="58" spans="1:24" ht="12.75" hidden="1" customHeight="1" x14ac:dyDescent="0.2">
      <c r="A58" s="154" t="s">
        <v>341</v>
      </c>
      <c r="B58" s="151" t="s">
        <v>808</v>
      </c>
      <c r="C58" s="154" t="s">
        <v>777</v>
      </c>
      <c r="D58" s="154" t="s">
        <v>809</v>
      </c>
      <c r="E58" s="154" t="s">
        <v>687</v>
      </c>
      <c r="F58" s="154" t="s">
        <v>688</v>
      </c>
      <c r="G58" s="155">
        <v>43132</v>
      </c>
      <c r="H58" s="156">
        <v>68.270244000000005</v>
      </c>
      <c r="I58" s="157">
        <v>7.33</v>
      </c>
      <c r="J58" s="157">
        <v>9.85</v>
      </c>
      <c r="K58" s="157">
        <v>51.36</v>
      </c>
      <c r="L58" s="157">
        <v>5753.005212</v>
      </c>
      <c r="M58" s="155">
        <v>43370</v>
      </c>
      <c r="N58" s="154" t="s">
        <v>710</v>
      </c>
      <c r="O58" s="156">
        <v>-50.311892999999998</v>
      </c>
      <c r="P58" s="154" t="s">
        <v>690</v>
      </c>
      <c r="Q58" s="154" t="s">
        <v>690</v>
      </c>
      <c r="R58" s="157">
        <v>7.06</v>
      </c>
      <c r="S58" s="157">
        <v>9.3000000000000007</v>
      </c>
      <c r="T58" s="157">
        <v>51.24</v>
      </c>
      <c r="U58" s="154" t="s">
        <v>783</v>
      </c>
      <c r="V58" s="158" t="s">
        <v>228</v>
      </c>
      <c r="W58" s="154" t="s">
        <v>243</v>
      </c>
      <c r="X58" s="159">
        <v>7</v>
      </c>
    </row>
    <row r="59" spans="1:24" ht="12.75" hidden="1" customHeight="1" x14ac:dyDescent="0.2">
      <c r="A59" s="154" t="s">
        <v>810</v>
      </c>
      <c r="B59" s="151" t="s">
        <v>684</v>
      </c>
      <c r="C59" s="154" t="s">
        <v>685</v>
      </c>
      <c r="D59" s="154" t="s">
        <v>811</v>
      </c>
      <c r="E59" s="154" t="s">
        <v>687</v>
      </c>
      <c r="F59" s="154" t="s">
        <v>688</v>
      </c>
      <c r="G59" s="155">
        <v>43041</v>
      </c>
      <c r="H59" s="156">
        <v>10.105973000000001</v>
      </c>
      <c r="I59" s="157">
        <v>7.92</v>
      </c>
      <c r="J59" s="157">
        <v>10.3</v>
      </c>
      <c r="K59" s="157">
        <v>52.5</v>
      </c>
      <c r="L59" s="157">
        <v>364.77220199999999</v>
      </c>
      <c r="M59" s="155">
        <v>43369</v>
      </c>
      <c r="N59" s="154" t="s">
        <v>710</v>
      </c>
      <c r="O59" s="156">
        <v>7.3643359999999998</v>
      </c>
      <c r="P59" s="154" t="s">
        <v>690</v>
      </c>
      <c r="Q59" s="154" t="s">
        <v>691</v>
      </c>
      <c r="R59" s="157">
        <v>7.64</v>
      </c>
      <c r="S59" s="157">
        <v>9.77</v>
      </c>
      <c r="T59" s="157">
        <v>52.5</v>
      </c>
      <c r="U59" s="154" t="s">
        <v>735</v>
      </c>
      <c r="V59" s="157">
        <v>364.759818</v>
      </c>
      <c r="W59" s="154" t="s">
        <v>51</v>
      </c>
      <c r="X59" s="159">
        <v>10</v>
      </c>
    </row>
    <row r="60" spans="1:24" ht="12.75" hidden="1" customHeight="1" x14ac:dyDescent="0.2">
      <c r="A60" s="154" t="s">
        <v>528</v>
      </c>
      <c r="B60" s="151" t="s">
        <v>812</v>
      </c>
      <c r="C60" s="154" t="s">
        <v>795</v>
      </c>
      <c r="D60" s="154" t="s">
        <v>813</v>
      </c>
      <c r="E60" s="154" t="s">
        <v>687</v>
      </c>
      <c r="F60" s="154" t="s">
        <v>715</v>
      </c>
      <c r="G60" s="155">
        <v>42338</v>
      </c>
      <c r="H60" s="156">
        <v>65.771725000000004</v>
      </c>
      <c r="I60" s="157">
        <v>7.86</v>
      </c>
      <c r="J60" s="157">
        <v>10.5</v>
      </c>
      <c r="K60" s="157">
        <v>50</v>
      </c>
      <c r="L60" s="157">
        <v>683.77947600000005</v>
      </c>
      <c r="M60" s="155">
        <v>43369</v>
      </c>
      <c r="N60" s="154" t="s">
        <v>710</v>
      </c>
      <c r="O60" s="156">
        <v>29.784955</v>
      </c>
      <c r="P60" s="154" t="s">
        <v>690</v>
      </c>
      <c r="Q60" s="154" t="s">
        <v>690</v>
      </c>
      <c r="R60" s="157">
        <v>7.27</v>
      </c>
      <c r="S60" s="157">
        <v>10</v>
      </c>
      <c r="T60" s="157">
        <v>47.52</v>
      </c>
      <c r="U60" s="154" t="s">
        <v>814</v>
      </c>
      <c r="V60" s="157">
        <v>643.518823</v>
      </c>
      <c r="W60" s="154" t="s">
        <v>534</v>
      </c>
      <c r="X60" s="159">
        <v>34</v>
      </c>
    </row>
    <row r="61" spans="1:24" ht="12.75" hidden="1" customHeight="1" x14ac:dyDescent="0.2">
      <c r="A61" s="154" t="s">
        <v>223</v>
      </c>
      <c r="B61" s="151" t="s">
        <v>224</v>
      </c>
      <c r="C61" s="154" t="s">
        <v>225</v>
      </c>
      <c r="D61" s="154" t="s">
        <v>815</v>
      </c>
      <c r="E61" s="154" t="s">
        <v>687</v>
      </c>
      <c r="F61" s="154" t="s">
        <v>688</v>
      </c>
      <c r="G61" s="155">
        <v>43298</v>
      </c>
      <c r="H61" s="156">
        <v>-7.9909999999999997</v>
      </c>
      <c r="I61" s="157">
        <v>7.1</v>
      </c>
      <c r="J61" s="157">
        <v>9.8000000000000007</v>
      </c>
      <c r="K61" s="157">
        <v>56.06</v>
      </c>
      <c r="L61" s="157">
        <v>860.53800000000001</v>
      </c>
      <c r="M61" s="155">
        <v>43363</v>
      </c>
      <c r="N61" s="154" t="s">
        <v>710</v>
      </c>
      <c r="O61" s="156">
        <v>-9.23</v>
      </c>
      <c r="P61" s="154" t="s">
        <v>690</v>
      </c>
      <c r="Q61" s="154" t="s">
        <v>690</v>
      </c>
      <c r="R61" s="157">
        <v>7.1</v>
      </c>
      <c r="S61" s="157">
        <v>9.8000000000000007</v>
      </c>
      <c r="T61" s="157">
        <v>56.06</v>
      </c>
      <c r="U61" s="154" t="s">
        <v>816</v>
      </c>
      <c r="V61" s="157">
        <v>860.53800000000001</v>
      </c>
      <c r="W61" s="154" t="s">
        <v>51</v>
      </c>
      <c r="X61" s="159">
        <v>2</v>
      </c>
    </row>
    <row r="62" spans="1:24" ht="12.75" hidden="1" customHeight="1" x14ac:dyDescent="0.2">
      <c r="A62" s="154" t="s">
        <v>223</v>
      </c>
      <c r="B62" s="151" t="s">
        <v>432</v>
      </c>
      <c r="C62" s="154" t="s">
        <v>365</v>
      </c>
      <c r="D62" s="154" t="s">
        <v>817</v>
      </c>
      <c r="E62" s="154" t="s">
        <v>687</v>
      </c>
      <c r="F62" s="154" t="s">
        <v>688</v>
      </c>
      <c r="G62" s="155">
        <v>43244</v>
      </c>
      <c r="H62" s="156">
        <v>0</v>
      </c>
      <c r="I62" s="157">
        <v>7.08</v>
      </c>
      <c r="J62" s="157">
        <v>10</v>
      </c>
      <c r="K62" s="157">
        <v>52</v>
      </c>
      <c r="L62" s="157">
        <v>3955.2959999999998</v>
      </c>
      <c r="M62" s="155">
        <v>43357</v>
      </c>
      <c r="N62" s="154" t="s">
        <v>710</v>
      </c>
      <c r="O62" s="156">
        <v>0</v>
      </c>
      <c r="P62" s="154" t="s">
        <v>690</v>
      </c>
      <c r="Q62" s="154" t="s">
        <v>690</v>
      </c>
      <c r="R62" s="157">
        <v>7.08</v>
      </c>
      <c r="S62" s="157">
        <v>10</v>
      </c>
      <c r="T62" s="157">
        <v>52</v>
      </c>
      <c r="U62" s="154" t="s">
        <v>816</v>
      </c>
      <c r="V62" s="157">
        <v>3955.2959999999998</v>
      </c>
      <c r="W62" s="154" t="s">
        <v>51</v>
      </c>
      <c r="X62" s="159">
        <v>3</v>
      </c>
    </row>
    <row r="63" spans="1:24" ht="12.75" hidden="1" customHeight="1" x14ac:dyDescent="0.2">
      <c r="A63" s="154" t="s">
        <v>465</v>
      </c>
      <c r="B63" s="151" t="s">
        <v>781</v>
      </c>
      <c r="C63" s="154" t="s">
        <v>337</v>
      </c>
      <c r="D63" s="154" t="s">
        <v>818</v>
      </c>
      <c r="E63" s="154" t="s">
        <v>687</v>
      </c>
      <c r="F63" s="154" t="s">
        <v>688</v>
      </c>
      <c r="G63" s="155">
        <v>43035</v>
      </c>
      <c r="H63" s="156">
        <v>27.331828999999999</v>
      </c>
      <c r="I63" s="157">
        <v>7.84</v>
      </c>
      <c r="J63" s="157">
        <v>10.25</v>
      </c>
      <c r="K63" s="157">
        <v>58</v>
      </c>
      <c r="L63" s="157">
        <v>877.45633599999996</v>
      </c>
      <c r="M63" s="155">
        <v>43348</v>
      </c>
      <c r="N63" s="154" t="s">
        <v>689</v>
      </c>
      <c r="O63" s="156">
        <v>12.5</v>
      </c>
      <c r="P63" s="154" t="s">
        <v>690</v>
      </c>
      <c r="Q63" s="154" t="s">
        <v>690</v>
      </c>
      <c r="R63" s="157">
        <v>7.24</v>
      </c>
      <c r="S63" s="157">
        <v>9.56</v>
      </c>
      <c r="T63" s="157">
        <v>53.97</v>
      </c>
      <c r="U63" s="154" t="s">
        <v>724</v>
      </c>
      <c r="V63" s="157">
        <v>870.33404299999995</v>
      </c>
      <c r="W63" s="154" t="s">
        <v>243</v>
      </c>
      <c r="X63" s="159">
        <v>10</v>
      </c>
    </row>
    <row r="64" spans="1:24" ht="12.75" hidden="1" customHeight="1" x14ac:dyDescent="0.2">
      <c r="A64" s="154" t="s">
        <v>388</v>
      </c>
      <c r="B64" s="151" t="s">
        <v>698</v>
      </c>
      <c r="C64" s="154" t="s">
        <v>699</v>
      </c>
      <c r="D64" s="154" t="s">
        <v>819</v>
      </c>
      <c r="E64" s="154" t="s">
        <v>687</v>
      </c>
      <c r="F64" s="154" t="s">
        <v>701</v>
      </c>
      <c r="G64" s="155">
        <v>43207</v>
      </c>
      <c r="H64" s="156">
        <v>94.576665000000006</v>
      </c>
      <c r="I64" s="158" t="s">
        <v>228</v>
      </c>
      <c r="J64" s="158" t="s">
        <v>228</v>
      </c>
      <c r="K64" s="158" t="s">
        <v>228</v>
      </c>
      <c r="L64" s="158" t="s">
        <v>228</v>
      </c>
      <c r="M64" s="155">
        <v>43343</v>
      </c>
      <c r="N64" s="154" t="s">
        <v>710</v>
      </c>
      <c r="O64" s="156">
        <v>91.605451000000002</v>
      </c>
      <c r="P64" s="154" t="s">
        <v>690</v>
      </c>
      <c r="Q64" s="154" t="s">
        <v>690</v>
      </c>
      <c r="R64" s="158" t="s">
        <v>228</v>
      </c>
      <c r="S64" s="158" t="s">
        <v>228</v>
      </c>
      <c r="T64" s="158" t="s">
        <v>228</v>
      </c>
      <c r="U64" s="154" t="s">
        <v>694</v>
      </c>
      <c r="V64" s="158" t="s">
        <v>228</v>
      </c>
      <c r="W64" s="154" t="s">
        <v>228</v>
      </c>
      <c r="X64" s="159">
        <v>4</v>
      </c>
    </row>
    <row r="65" spans="1:24" ht="12.75" hidden="1" customHeight="1" x14ac:dyDescent="0.2">
      <c r="A65" s="154" t="s">
        <v>333</v>
      </c>
      <c r="B65" s="151" t="s">
        <v>334</v>
      </c>
      <c r="C65" s="154" t="s">
        <v>820</v>
      </c>
      <c r="D65" s="154" t="s">
        <v>821</v>
      </c>
      <c r="E65" s="154" t="s">
        <v>687</v>
      </c>
      <c r="F65" s="154" t="s">
        <v>715</v>
      </c>
      <c r="G65" s="155">
        <v>43066</v>
      </c>
      <c r="H65" s="156">
        <v>18.877761</v>
      </c>
      <c r="I65" s="157">
        <v>7.43</v>
      </c>
      <c r="J65" s="157">
        <v>10.1</v>
      </c>
      <c r="K65" s="157">
        <v>50.97</v>
      </c>
      <c r="L65" s="157">
        <v>730.084338</v>
      </c>
      <c r="M65" s="155">
        <v>43336</v>
      </c>
      <c r="N65" s="154" t="s">
        <v>710</v>
      </c>
      <c r="O65" s="156">
        <v>28.9</v>
      </c>
      <c r="P65" s="154" t="s">
        <v>691</v>
      </c>
      <c r="Q65" s="154" t="s">
        <v>690</v>
      </c>
      <c r="R65" s="157">
        <v>6.97</v>
      </c>
      <c r="S65" s="157">
        <v>9.2799999999999994</v>
      </c>
      <c r="T65" s="157">
        <v>50.95</v>
      </c>
      <c r="U65" s="154" t="s">
        <v>783</v>
      </c>
      <c r="V65" s="157">
        <v>734.83721800000001</v>
      </c>
      <c r="W65" s="154" t="s">
        <v>51</v>
      </c>
      <c r="X65" s="159">
        <v>9</v>
      </c>
    </row>
    <row r="66" spans="1:24" ht="12.75" hidden="1" customHeight="1" x14ac:dyDescent="0.2">
      <c r="A66" s="150" t="s">
        <v>538</v>
      </c>
      <c r="B66" s="151" t="s">
        <v>539</v>
      </c>
      <c r="C66" s="150" t="s">
        <v>307</v>
      </c>
      <c r="D66" s="150" t="s">
        <v>822</v>
      </c>
      <c r="E66" s="150" t="s">
        <v>687</v>
      </c>
      <c r="F66" s="150" t="s">
        <v>715</v>
      </c>
      <c r="G66" s="160">
        <v>42964</v>
      </c>
      <c r="H66" s="161">
        <v>10.863284</v>
      </c>
      <c r="I66" s="163">
        <v>6.98</v>
      </c>
      <c r="J66" s="163">
        <v>10.1</v>
      </c>
      <c r="K66" s="163">
        <v>50.52</v>
      </c>
      <c r="L66" s="163">
        <v>810.63737000000003</v>
      </c>
      <c r="M66" s="160">
        <v>43333</v>
      </c>
      <c r="N66" s="150" t="s">
        <v>710</v>
      </c>
      <c r="O66" s="161">
        <v>-6.85</v>
      </c>
      <c r="P66" s="150" t="s">
        <v>690</v>
      </c>
      <c r="Q66" s="150" t="s">
        <v>691</v>
      </c>
      <c r="R66" s="163">
        <v>6.78</v>
      </c>
      <c r="S66" s="163">
        <v>9.6999999999999993</v>
      </c>
      <c r="T66" s="163">
        <v>50.52</v>
      </c>
      <c r="U66" s="150" t="s">
        <v>694</v>
      </c>
      <c r="V66" s="162" t="s">
        <v>228</v>
      </c>
      <c r="W66" s="150" t="s">
        <v>228</v>
      </c>
      <c r="X66" s="164">
        <v>12</v>
      </c>
    </row>
    <row r="67" spans="1:24" ht="12.75" hidden="1" customHeight="1" x14ac:dyDescent="0.2">
      <c r="A67" s="150" t="s">
        <v>263</v>
      </c>
      <c r="B67" s="151" t="s">
        <v>823</v>
      </c>
      <c r="C67" s="150" t="s">
        <v>307</v>
      </c>
      <c r="D67" s="150" t="s">
        <v>824</v>
      </c>
      <c r="E67" s="150" t="s">
        <v>687</v>
      </c>
      <c r="F67" s="150" t="s">
        <v>715</v>
      </c>
      <c r="G67" s="160">
        <v>43088</v>
      </c>
      <c r="H67" s="161">
        <v>26.327000000000002</v>
      </c>
      <c r="I67" s="163">
        <v>7.74</v>
      </c>
      <c r="J67" s="163">
        <v>10.1</v>
      </c>
      <c r="K67" s="163">
        <v>50.28</v>
      </c>
      <c r="L67" s="163">
        <v>1872.43</v>
      </c>
      <c r="M67" s="160">
        <v>43320</v>
      </c>
      <c r="N67" s="150" t="s">
        <v>710</v>
      </c>
      <c r="O67" s="161">
        <v>-24.1</v>
      </c>
      <c r="P67" s="150" t="s">
        <v>690</v>
      </c>
      <c r="Q67" s="150" t="s">
        <v>690</v>
      </c>
      <c r="R67" s="163">
        <v>7.45</v>
      </c>
      <c r="S67" s="163">
        <v>9.5299999999999994</v>
      </c>
      <c r="T67" s="163">
        <v>50.44</v>
      </c>
      <c r="U67" s="150" t="s">
        <v>694</v>
      </c>
      <c r="V67" s="162" t="s">
        <v>228</v>
      </c>
      <c r="W67" s="150" t="s">
        <v>228</v>
      </c>
      <c r="X67" s="164">
        <v>7</v>
      </c>
    </row>
    <row r="68" spans="1:24" ht="12.75" hidden="1" customHeight="1" x14ac:dyDescent="0.2">
      <c r="A68" s="154" t="s">
        <v>732</v>
      </c>
      <c r="B68" s="151" t="s">
        <v>733</v>
      </c>
      <c r="C68" s="154" t="s">
        <v>307</v>
      </c>
      <c r="D68" s="154" t="s">
        <v>825</v>
      </c>
      <c r="E68" s="154" t="s">
        <v>687</v>
      </c>
      <c r="F68" s="154" t="s">
        <v>715</v>
      </c>
      <c r="G68" s="155">
        <v>43266</v>
      </c>
      <c r="H68" s="156">
        <v>99.690019000000007</v>
      </c>
      <c r="I68" s="157">
        <v>7.46</v>
      </c>
      <c r="J68" s="157">
        <v>10.1</v>
      </c>
      <c r="K68" s="157">
        <v>50.26</v>
      </c>
      <c r="L68" s="157">
        <v>1536.395403</v>
      </c>
      <c r="M68" s="155">
        <v>43306</v>
      </c>
      <c r="N68" s="154" t="s">
        <v>228</v>
      </c>
      <c r="O68" s="158" t="s">
        <v>228</v>
      </c>
      <c r="P68" s="154" t="s">
        <v>690</v>
      </c>
      <c r="Q68" s="154" t="s">
        <v>690</v>
      </c>
      <c r="R68" s="158" t="s">
        <v>228</v>
      </c>
      <c r="S68" s="158" t="s">
        <v>228</v>
      </c>
      <c r="T68" s="158" t="s">
        <v>228</v>
      </c>
      <c r="U68" s="154" t="s">
        <v>735</v>
      </c>
      <c r="V68" s="158" t="s">
        <v>228</v>
      </c>
      <c r="W68" s="154" t="s">
        <v>228</v>
      </c>
      <c r="X68" s="159">
        <v>1</v>
      </c>
    </row>
    <row r="69" spans="1:24" ht="12.75" hidden="1" customHeight="1" x14ac:dyDescent="0.2">
      <c r="A69" s="150" t="s">
        <v>718</v>
      </c>
      <c r="B69" s="151" t="s">
        <v>719</v>
      </c>
      <c r="C69" s="150" t="s">
        <v>530</v>
      </c>
      <c r="D69" s="150" t="s">
        <v>826</v>
      </c>
      <c r="E69" s="150" t="s">
        <v>687</v>
      </c>
      <c r="F69" s="150" t="s">
        <v>701</v>
      </c>
      <c r="G69" s="160">
        <v>43192</v>
      </c>
      <c r="H69" s="161">
        <v>200.489</v>
      </c>
      <c r="I69" s="163">
        <v>6.62</v>
      </c>
      <c r="J69" s="162" t="s">
        <v>228</v>
      </c>
      <c r="K69" s="163">
        <v>45.52</v>
      </c>
      <c r="L69" s="163">
        <v>1373.8150000000001</v>
      </c>
      <c r="M69" s="160">
        <v>43291</v>
      </c>
      <c r="N69" s="150" t="s">
        <v>710</v>
      </c>
      <c r="O69" s="161">
        <v>200.48858799999999</v>
      </c>
      <c r="P69" s="150" t="s">
        <v>691</v>
      </c>
      <c r="Q69" s="150" t="s">
        <v>690</v>
      </c>
      <c r="R69" s="162" t="s">
        <v>228</v>
      </c>
      <c r="S69" s="162" t="s">
        <v>228</v>
      </c>
      <c r="T69" s="162" t="s">
        <v>228</v>
      </c>
      <c r="U69" s="150" t="s">
        <v>228</v>
      </c>
      <c r="V69" s="162" t="s">
        <v>228</v>
      </c>
      <c r="W69" s="150" t="s">
        <v>228</v>
      </c>
      <c r="X69" s="164">
        <v>3</v>
      </c>
    </row>
    <row r="70" spans="1:24" ht="12.75" hidden="1" customHeight="1" x14ac:dyDescent="0.2">
      <c r="A70" s="154" t="s">
        <v>422</v>
      </c>
      <c r="B70" s="151" t="s">
        <v>703</v>
      </c>
      <c r="C70" s="154" t="s">
        <v>704</v>
      </c>
      <c r="D70" s="154" t="s">
        <v>827</v>
      </c>
      <c r="E70" s="154" t="s">
        <v>687</v>
      </c>
      <c r="F70" s="154" t="s">
        <v>701</v>
      </c>
      <c r="G70" s="155">
        <v>43013</v>
      </c>
      <c r="H70" s="156">
        <v>5.2709999999999999</v>
      </c>
      <c r="I70" s="157">
        <v>7.87</v>
      </c>
      <c r="J70" s="157">
        <v>11.5</v>
      </c>
      <c r="K70" s="157">
        <v>50.23</v>
      </c>
      <c r="L70" s="157">
        <v>699.92899999999997</v>
      </c>
      <c r="M70" s="155">
        <v>43284</v>
      </c>
      <c r="N70" s="154" t="s">
        <v>689</v>
      </c>
      <c r="O70" s="156">
        <v>-11.119</v>
      </c>
      <c r="P70" s="154" t="s">
        <v>690</v>
      </c>
      <c r="Q70" s="154" t="s">
        <v>690</v>
      </c>
      <c r="R70" s="157">
        <v>7.21</v>
      </c>
      <c r="S70" s="157">
        <v>10.199999999999999</v>
      </c>
      <c r="T70" s="157">
        <v>50.23</v>
      </c>
      <c r="U70" s="154" t="s">
        <v>828</v>
      </c>
      <c r="V70" s="157">
        <v>699.95399999999995</v>
      </c>
      <c r="W70" s="154" t="s">
        <v>51</v>
      </c>
      <c r="X70" s="159">
        <v>9</v>
      </c>
    </row>
    <row r="71" spans="1:24" ht="12.75" hidden="1" customHeight="1" x14ac:dyDescent="0.2">
      <c r="A71" s="154" t="s">
        <v>422</v>
      </c>
      <c r="B71" s="151" t="s">
        <v>703</v>
      </c>
      <c r="C71" s="154" t="s">
        <v>704</v>
      </c>
      <c r="D71" s="154" t="s">
        <v>829</v>
      </c>
      <c r="E71" s="154" t="s">
        <v>687</v>
      </c>
      <c r="F71" s="154" t="s">
        <v>701</v>
      </c>
      <c r="G71" s="155">
        <v>43011</v>
      </c>
      <c r="H71" s="156">
        <v>5.0721540000000003</v>
      </c>
      <c r="I71" s="157">
        <v>7.36</v>
      </c>
      <c r="J71" s="157">
        <v>10.5</v>
      </c>
      <c r="K71" s="157">
        <v>50.23</v>
      </c>
      <c r="L71" s="157">
        <v>70.569999999999993</v>
      </c>
      <c r="M71" s="155">
        <v>43284</v>
      </c>
      <c r="N71" s="154" t="s">
        <v>689</v>
      </c>
      <c r="O71" s="156">
        <v>3.3351540000000002</v>
      </c>
      <c r="P71" s="154" t="s">
        <v>690</v>
      </c>
      <c r="Q71" s="154" t="s">
        <v>690</v>
      </c>
      <c r="R71" s="157">
        <v>6.71</v>
      </c>
      <c r="S71" s="157">
        <v>9.1999999999999993</v>
      </c>
      <c r="T71" s="157">
        <v>50.23</v>
      </c>
      <c r="U71" s="154" t="s">
        <v>828</v>
      </c>
      <c r="V71" s="157">
        <v>70.426000000000002</v>
      </c>
      <c r="W71" s="154" t="s">
        <v>51</v>
      </c>
      <c r="X71" s="159">
        <v>9</v>
      </c>
    </row>
    <row r="72" spans="1:24" ht="12.75" hidden="1" customHeight="1" x14ac:dyDescent="0.2">
      <c r="A72" s="150" t="s">
        <v>830</v>
      </c>
      <c r="B72" s="151" t="s">
        <v>831</v>
      </c>
      <c r="C72" s="150" t="s">
        <v>832</v>
      </c>
      <c r="D72" s="150" t="s">
        <v>833</v>
      </c>
      <c r="E72" s="150" t="s">
        <v>687</v>
      </c>
      <c r="F72" s="150" t="s">
        <v>688</v>
      </c>
      <c r="G72" s="160">
        <v>42632</v>
      </c>
      <c r="H72" s="161">
        <v>19.291</v>
      </c>
      <c r="I72" s="163">
        <v>8.44</v>
      </c>
      <c r="J72" s="163">
        <v>10.6</v>
      </c>
      <c r="K72" s="163">
        <v>57.12</v>
      </c>
      <c r="L72" s="163">
        <v>478.77300000000002</v>
      </c>
      <c r="M72" s="160">
        <v>43280</v>
      </c>
      <c r="N72" s="150" t="s">
        <v>710</v>
      </c>
      <c r="O72" s="161">
        <v>-5.8999999999999997E-2</v>
      </c>
      <c r="P72" s="150" t="s">
        <v>690</v>
      </c>
      <c r="Q72" s="150" t="s">
        <v>691</v>
      </c>
      <c r="R72" s="163">
        <v>7.8</v>
      </c>
      <c r="S72" s="163">
        <v>9.5</v>
      </c>
      <c r="T72" s="163">
        <v>56.69</v>
      </c>
      <c r="U72" s="150" t="s">
        <v>569</v>
      </c>
      <c r="V72" s="163">
        <v>481.30900000000003</v>
      </c>
      <c r="W72" s="150" t="s">
        <v>51</v>
      </c>
      <c r="X72" s="164">
        <v>21</v>
      </c>
    </row>
    <row r="73" spans="1:24" ht="12.75" hidden="1" customHeight="1" x14ac:dyDescent="0.2">
      <c r="A73" s="154" t="s">
        <v>573</v>
      </c>
      <c r="B73" s="151" t="s">
        <v>712</v>
      </c>
      <c r="C73" s="154" t="s">
        <v>713</v>
      </c>
      <c r="D73" s="154" t="s">
        <v>834</v>
      </c>
      <c r="E73" s="154" t="s">
        <v>687</v>
      </c>
      <c r="F73" s="154" t="s">
        <v>715</v>
      </c>
      <c r="G73" s="155">
        <v>43010</v>
      </c>
      <c r="H73" s="156">
        <v>10.04299</v>
      </c>
      <c r="I73" s="157">
        <v>7.25</v>
      </c>
      <c r="J73" s="157">
        <v>9.5</v>
      </c>
      <c r="K73" s="157">
        <v>49</v>
      </c>
      <c r="L73" s="157">
        <v>307.31231700000001</v>
      </c>
      <c r="M73" s="155">
        <v>43279</v>
      </c>
      <c r="N73" s="154" t="s">
        <v>689</v>
      </c>
      <c r="O73" s="156">
        <v>4.4536449999999999</v>
      </c>
      <c r="P73" s="154" t="s">
        <v>690</v>
      </c>
      <c r="Q73" s="154" t="s">
        <v>690</v>
      </c>
      <c r="R73" s="157">
        <v>7.18</v>
      </c>
      <c r="S73" s="157">
        <v>9.35</v>
      </c>
      <c r="T73" s="157">
        <v>49</v>
      </c>
      <c r="U73" s="154" t="s">
        <v>569</v>
      </c>
      <c r="V73" s="157">
        <v>292.86863</v>
      </c>
      <c r="W73" s="154" t="s">
        <v>51</v>
      </c>
      <c r="X73" s="159">
        <v>8</v>
      </c>
    </row>
    <row r="74" spans="1:24" ht="12.75" hidden="1" customHeight="1" x14ac:dyDescent="0.2">
      <c r="A74" s="150" t="s">
        <v>830</v>
      </c>
      <c r="B74" s="151" t="s">
        <v>835</v>
      </c>
      <c r="C74" s="150" t="s">
        <v>832</v>
      </c>
      <c r="D74" s="150" t="s">
        <v>836</v>
      </c>
      <c r="E74" s="150" t="s">
        <v>687</v>
      </c>
      <c r="F74" s="150" t="s">
        <v>688</v>
      </c>
      <c r="G74" s="160">
        <v>42720</v>
      </c>
      <c r="H74" s="161">
        <v>125.01</v>
      </c>
      <c r="I74" s="163">
        <v>8.2799999999999994</v>
      </c>
      <c r="J74" s="163">
        <v>10.6</v>
      </c>
      <c r="K74" s="163">
        <v>57.36</v>
      </c>
      <c r="L74" s="163">
        <v>2131.3530000000001</v>
      </c>
      <c r="M74" s="160">
        <v>43273</v>
      </c>
      <c r="N74" s="150" t="s">
        <v>710</v>
      </c>
      <c r="O74" s="161">
        <v>-0.60299999999999998</v>
      </c>
      <c r="P74" s="150" t="s">
        <v>690</v>
      </c>
      <c r="Q74" s="150" t="s">
        <v>691</v>
      </c>
      <c r="R74" s="163">
        <v>7.57</v>
      </c>
      <c r="S74" s="163">
        <v>9.5</v>
      </c>
      <c r="T74" s="163">
        <v>57.1</v>
      </c>
      <c r="U74" s="150" t="s">
        <v>694</v>
      </c>
      <c r="V74" s="163">
        <v>1993.36</v>
      </c>
      <c r="W74" s="150" t="s">
        <v>51</v>
      </c>
      <c r="X74" s="164">
        <v>18</v>
      </c>
    </row>
    <row r="75" spans="1:24" ht="12.75" hidden="1" customHeight="1" x14ac:dyDescent="0.2">
      <c r="A75" s="154" t="s">
        <v>500</v>
      </c>
      <c r="B75" s="151" t="s">
        <v>706</v>
      </c>
      <c r="C75" s="154" t="s">
        <v>530</v>
      </c>
      <c r="D75" s="154" t="s">
        <v>837</v>
      </c>
      <c r="E75" s="154" t="s">
        <v>687</v>
      </c>
      <c r="F75" s="154" t="s">
        <v>688</v>
      </c>
      <c r="G75" s="155">
        <v>42972</v>
      </c>
      <c r="H75" s="156">
        <v>472.24900000000002</v>
      </c>
      <c r="I75" s="157">
        <v>7.35</v>
      </c>
      <c r="J75" s="157">
        <v>9.9</v>
      </c>
      <c r="K75" s="157">
        <v>52</v>
      </c>
      <c r="L75" s="158" t="s">
        <v>228</v>
      </c>
      <c r="M75" s="155">
        <v>43273</v>
      </c>
      <c r="N75" s="154" t="s">
        <v>710</v>
      </c>
      <c r="O75" s="156">
        <v>-13</v>
      </c>
      <c r="P75" s="154" t="s">
        <v>690</v>
      </c>
      <c r="Q75" s="154" t="s">
        <v>690</v>
      </c>
      <c r="R75" s="157">
        <v>7.35</v>
      </c>
      <c r="S75" s="157">
        <v>9.9</v>
      </c>
      <c r="T75" s="157">
        <v>52</v>
      </c>
      <c r="U75" s="154" t="s">
        <v>569</v>
      </c>
      <c r="V75" s="157">
        <v>13500</v>
      </c>
      <c r="W75" s="154" t="s">
        <v>243</v>
      </c>
      <c r="X75" s="159">
        <v>10</v>
      </c>
    </row>
    <row r="76" spans="1:24" ht="12.75" hidden="1" customHeight="1" x14ac:dyDescent="0.2">
      <c r="A76" s="154" t="s">
        <v>418</v>
      </c>
      <c r="B76" s="151" t="s">
        <v>737</v>
      </c>
      <c r="C76" s="154" t="s">
        <v>738</v>
      </c>
      <c r="D76" s="154" t="s">
        <v>838</v>
      </c>
      <c r="E76" s="154" t="s">
        <v>687</v>
      </c>
      <c r="F76" s="154" t="s">
        <v>688</v>
      </c>
      <c r="G76" s="155">
        <v>43116</v>
      </c>
      <c r="H76" s="156">
        <v>1.8605149999999999</v>
      </c>
      <c r="I76" s="157">
        <v>7.76</v>
      </c>
      <c r="J76" s="157">
        <v>9.9</v>
      </c>
      <c r="K76" s="157">
        <v>53.34</v>
      </c>
      <c r="L76" s="157">
        <v>4583.0747140000003</v>
      </c>
      <c r="M76" s="155">
        <v>43270</v>
      </c>
      <c r="N76" s="154" t="s">
        <v>710</v>
      </c>
      <c r="O76" s="156">
        <v>-64</v>
      </c>
      <c r="P76" s="154" t="s">
        <v>690</v>
      </c>
      <c r="Q76" s="154" t="s">
        <v>690</v>
      </c>
      <c r="R76" s="158" t="s">
        <v>228</v>
      </c>
      <c r="S76" s="158" t="s">
        <v>228</v>
      </c>
      <c r="T76" s="158" t="s">
        <v>228</v>
      </c>
      <c r="U76" s="154" t="s">
        <v>758</v>
      </c>
      <c r="V76" s="158" t="s">
        <v>228</v>
      </c>
      <c r="W76" s="154" t="s">
        <v>228</v>
      </c>
      <c r="X76" s="159">
        <v>5</v>
      </c>
    </row>
    <row r="77" spans="1:24" ht="12.75" hidden="1" customHeight="1" x14ac:dyDescent="0.2">
      <c r="A77" s="154" t="s">
        <v>253</v>
      </c>
      <c r="B77" s="151" t="s">
        <v>839</v>
      </c>
      <c r="C77" s="154" t="s">
        <v>840</v>
      </c>
      <c r="D77" s="154" t="s">
        <v>841</v>
      </c>
      <c r="E77" s="154" t="s">
        <v>687</v>
      </c>
      <c r="F77" s="154" t="s">
        <v>715</v>
      </c>
      <c r="G77" s="155">
        <v>42944</v>
      </c>
      <c r="H77" s="156">
        <v>63.406999999999996</v>
      </c>
      <c r="I77" s="157">
        <v>6.99</v>
      </c>
      <c r="J77" s="157">
        <v>9.5</v>
      </c>
      <c r="K77" s="157">
        <v>50</v>
      </c>
      <c r="L77" s="157">
        <v>983.39099999999996</v>
      </c>
      <c r="M77" s="155">
        <v>43265</v>
      </c>
      <c r="N77" s="154" t="s">
        <v>710</v>
      </c>
      <c r="O77" s="156">
        <v>19.725000000000001</v>
      </c>
      <c r="P77" s="154" t="s">
        <v>691</v>
      </c>
      <c r="Q77" s="154" t="s">
        <v>690</v>
      </c>
      <c r="R77" s="157">
        <v>6.44</v>
      </c>
      <c r="S77" s="157">
        <v>8.8000000000000007</v>
      </c>
      <c r="T77" s="157">
        <v>48</v>
      </c>
      <c r="U77" s="154" t="s">
        <v>842</v>
      </c>
      <c r="V77" s="157">
        <v>999.48199999999997</v>
      </c>
      <c r="W77" s="154" t="s">
        <v>51</v>
      </c>
      <c r="X77" s="159">
        <v>10</v>
      </c>
    </row>
    <row r="78" spans="1:24" ht="12.75" hidden="1" customHeight="1" x14ac:dyDescent="0.2">
      <c r="A78" s="154" t="s">
        <v>215</v>
      </c>
      <c r="B78" s="151" t="s">
        <v>823</v>
      </c>
      <c r="C78" s="154" t="s">
        <v>307</v>
      </c>
      <c r="D78" s="154" t="s">
        <v>843</v>
      </c>
      <c r="E78" s="154" t="s">
        <v>687</v>
      </c>
      <c r="F78" s="154" t="s">
        <v>715</v>
      </c>
      <c r="G78" s="155">
        <v>43102</v>
      </c>
      <c r="H78" s="156">
        <v>3.2519999999999998</v>
      </c>
      <c r="I78" s="157">
        <v>7.74</v>
      </c>
      <c r="J78" s="157">
        <v>10.1</v>
      </c>
      <c r="K78" s="157">
        <v>50.44</v>
      </c>
      <c r="L78" s="157">
        <v>1812.7619999999999</v>
      </c>
      <c r="M78" s="155">
        <v>43251</v>
      </c>
      <c r="N78" s="154" t="s">
        <v>710</v>
      </c>
      <c r="O78" s="156">
        <v>-15</v>
      </c>
      <c r="P78" s="154" t="s">
        <v>690</v>
      </c>
      <c r="Q78" s="154" t="s">
        <v>690</v>
      </c>
      <c r="R78" s="157">
        <v>7.03</v>
      </c>
      <c r="S78" s="157">
        <v>9.5</v>
      </c>
      <c r="T78" s="157">
        <v>50.44</v>
      </c>
      <c r="U78" s="154" t="s">
        <v>694</v>
      </c>
      <c r="V78" s="158" t="s">
        <v>228</v>
      </c>
      <c r="W78" s="154" t="s">
        <v>228</v>
      </c>
      <c r="X78" s="159">
        <v>4</v>
      </c>
    </row>
    <row r="79" spans="1:24" ht="12.75" hidden="1" customHeight="1" x14ac:dyDescent="0.2">
      <c r="A79" s="150" t="s">
        <v>784</v>
      </c>
      <c r="B79" s="151" t="s">
        <v>844</v>
      </c>
      <c r="C79" s="150" t="s">
        <v>699</v>
      </c>
      <c r="D79" s="150" t="s">
        <v>845</v>
      </c>
      <c r="E79" s="150" t="s">
        <v>687</v>
      </c>
      <c r="F79" s="150" t="s">
        <v>688</v>
      </c>
      <c r="G79" s="160">
        <v>42942</v>
      </c>
      <c r="H79" s="161">
        <v>192.64719500000001</v>
      </c>
      <c r="I79" s="163">
        <v>5.97</v>
      </c>
      <c r="J79" s="163">
        <v>10.6</v>
      </c>
      <c r="K79" s="163">
        <v>37.04</v>
      </c>
      <c r="L79" s="163">
        <v>4185.0569050000004</v>
      </c>
      <c r="M79" s="160">
        <v>43250</v>
      </c>
      <c r="N79" s="150" t="s">
        <v>710</v>
      </c>
      <c r="O79" s="161">
        <v>153.43648400000001</v>
      </c>
      <c r="P79" s="150" t="s">
        <v>691</v>
      </c>
      <c r="Q79" s="150" t="s">
        <v>690</v>
      </c>
      <c r="R79" s="163">
        <v>5.51</v>
      </c>
      <c r="S79" s="163">
        <v>9.9499999999999993</v>
      </c>
      <c r="T79" s="163">
        <v>35.729999999999997</v>
      </c>
      <c r="U79" s="150" t="s">
        <v>735</v>
      </c>
      <c r="V79" s="163">
        <v>4206.6431979999998</v>
      </c>
      <c r="W79" s="150" t="s">
        <v>243</v>
      </c>
      <c r="X79" s="164">
        <v>10</v>
      </c>
    </row>
    <row r="80" spans="1:24" ht="12.75" hidden="1" customHeight="1" x14ac:dyDescent="0.2">
      <c r="A80" s="150" t="s">
        <v>784</v>
      </c>
      <c r="B80" s="151" t="s">
        <v>790</v>
      </c>
      <c r="C80" s="150" t="s">
        <v>217</v>
      </c>
      <c r="D80" s="150" t="s">
        <v>846</v>
      </c>
      <c r="E80" s="150" t="s">
        <v>687</v>
      </c>
      <c r="F80" s="150" t="s">
        <v>701</v>
      </c>
      <c r="G80" s="160">
        <v>43130</v>
      </c>
      <c r="H80" s="161">
        <v>12.55165</v>
      </c>
      <c r="I80" s="162" t="s">
        <v>228</v>
      </c>
      <c r="J80" s="162" t="s">
        <v>228</v>
      </c>
      <c r="K80" s="162" t="s">
        <v>228</v>
      </c>
      <c r="L80" s="163">
        <v>250.42574400000001</v>
      </c>
      <c r="M80" s="160">
        <v>43250</v>
      </c>
      <c r="N80" s="150" t="s">
        <v>689</v>
      </c>
      <c r="O80" s="161">
        <v>12.55165</v>
      </c>
      <c r="P80" s="150" t="s">
        <v>690</v>
      </c>
      <c r="Q80" s="150" t="s">
        <v>690</v>
      </c>
      <c r="R80" s="162" t="s">
        <v>228</v>
      </c>
      <c r="S80" s="162" t="s">
        <v>228</v>
      </c>
      <c r="T80" s="162" t="s">
        <v>228</v>
      </c>
      <c r="U80" s="150" t="s">
        <v>847</v>
      </c>
      <c r="V80" s="163">
        <v>250.42574400000001</v>
      </c>
      <c r="W80" s="150" t="s">
        <v>243</v>
      </c>
      <c r="X80" s="164">
        <v>4</v>
      </c>
    </row>
    <row r="81" spans="1:24" ht="12.75" hidden="1" customHeight="1" x14ac:dyDescent="0.2">
      <c r="A81" s="150" t="s">
        <v>784</v>
      </c>
      <c r="B81" s="151" t="s">
        <v>785</v>
      </c>
      <c r="C81" s="150" t="s">
        <v>353</v>
      </c>
      <c r="D81" s="150" t="s">
        <v>848</v>
      </c>
      <c r="E81" s="150" t="s">
        <v>687</v>
      </c>
      <c r="F81" s="150" t="s">
        <v>701</v>
      </c>
      <c r="G81" s="160">
        <v>43132</v>
      </c>
      <c r="H81" s="161">
        <v>1.9332119999999999</v>
      </c>
      <c r="I81" s="162" t="s">
        <v>228</v>
      </c>
      <c r="J81" s="162" t="s">
        <v>228</v>
      </c>
      <c r="K81" s="162" t="s">
        <v>228</v>
      </c>
      <c r="L81" s="163">
        <v>31.609627</v>
      </c>
      <c r="M81" s="160">
        <v>43243</v>
      </c>
      <c r="N81" s="150" t="s">
        <v>689</v>
      </c>
      <c r="O81" s="161">
        <v>1.9332119999999999</v>
      </c>
      <c r="P81" s="150" t="s">
        <v>690</v>
      </c>
      <c r="Q81" s="150" t="s">
        <v>690</v>
      </c>
      <c r="R81" s="162" t="s">
        <v>228</v>
      </c>
      <c r="S81" s="162" t="s">
        <v>228</v>
      </c>
      <c r="T81" s="162" t="s">
        <v>228</v>
      </c>
      <c r="U81" s="150" t="s">
        <v>849</v>
      </c>
      <c r="V81" s="163">
        <v>31.609627</v>
      </c>
      <c r="W81" s="150" t="s">
        <v>243</v>
      </c>
      <c r="X81" s="164">
        <v>3</v>
      </c>
    </row>
    <row r="82" spans="1:24" ht="12.75" hidden="1" customHeight="1" x14ac:dyDescent="0.2">
      <c r="A82" s="154" t="s">
        <v>422</v>
      </c>
      <c r="B82" s="151" t="s">
        <v>698</v>
      </c>
      <c r="C82" s="154" t="s">
        <v>699</v>
      </c>
      <c r="D82" s="154" t="s">
        <v>850</v>
      </c>
      <c r="E82" s="154" t="s">
        <v>687</v>
      </c>
      <c r="F82" s="154" t="s">
        <v>701</v>
      </c>
      <c r="G82" s="155">
        <v>43007</v>
      </c>
      <c r="H82" s="156">
        <v>2.235738</v>
      </c>
      <c r="I82" s="158" t="s">
        <v>228</v>
      </c>
      <c r="J82" s="158" t="s">
        <v>228</v>
      </c>
      <c r="K82" s="158" t="s">
        <v>228</v>
      </c>
      <c r="L82" s="157">
        <v>27.309042000000002</v>
      </c>
      <c r="M82" s="155">
        <v>43236</v>
      </c>
      <c r="N82" s="154" t="s">
        <v>689</v>
      </c>
      <c r="O82" s="156">
        <v>1.03992</v>
      </c>
      <c r="P82" s="154" t="s">
        <v>690</v>
      </c>
      <c r="Q82" s="154" t="s">
        <v>690</v>
      </c>
      <c r="R82" s="158" t="s">
        <v>228</v>
      </c>
      <c r="S82" s="158" t="s">
        <v>228</v>
      </c>
      <c r="T82" s="158" t="s">
        <v>228</v>
      </c>
      <c r="U82" s="154" t="s">
        <v>842</v>
      </c>
      <c r="V82" s="158" t="s">
        <v>228</v>
      </c>
      <c r="W82" s="154" t="s">
        <v>228</v>
      </c>
      <c r="X82" s="159">
        <v>7</v>
      </c>
    </row>
    <row r="83" spans="1:24" ht="12.75" hidden="1" customHeight="1" x14ac:dyDescent="0.2">
      <c r="A83" s="154" t="s">
        <v>422</v>
      </c>
      <c r="B83" s="151" t="s">
        <v>703</v>
      </c>
      <c r="C83" s="154" t="s">
        <v>704</v>
      </c>
      <c r="D83" s="154" t="s">
        <v>851</v>
      </c>
      <c r="E83" s="154" t="s">
        <v>687</v>
      </c>
      <c r="F83" s="154" t="s">
        <v>701</v>
      </c>
      <c r="G83" s="155">
        <v>43011</v>
      </c>
      <c r="H83" s="156">
        <v>3.1021339999999999</v>
      </c>
      <c r="I83" s="157">
        <v>7.36</v>
      </c>
      <c r="J83" s="157">
        <v>10.5</v>
      </c>
      <c r="K83" s="157">
        <v>50.23</v>
      </c>
      <c r="L83" s="158" t="s">
        <v>228</v>
      </c>
      <c r="M83" s="155">
        <v>43230</v>
      </c>
      <c r="N83" s="154" t="s">
        <v>689</v>
      </c>
      <c r="O83" s="156">
        <v>2.7659950000000002</v>
      </c>
      <c r="P83" s="154" t="s">
        <v>690</v>
      </c>
      <c r="Q83" s="154" t="s">
        <v>690</v>
      </c>
      <c r="R83" s="157">
        <v>6.71</v>
      </c>
      <c r="S83" s="157">
        <v>9.1999999999999993</v>
      </c>
      <c r="T83" s="157">
        <v>50.23</v>
      </c>
      <c r="U83" s="154" t="s">
        <v>842</v>
      </c>
      <c r="V83" s="158" t="s">
        <v>228</v>
      </c>
      <c r="W83" s="154" t="s">
        <v>228</v>
      </c>
      <c r="X83" s="159">
        <v>7</v>
      </c>
    </row>
    <row r="84" spans="1:24" ht="12.75" hidden="1" customHeight="1" x14ac:dyDescent="0.2">
      <c r="A84" s="154" t="s">
        <v>422</v>
      </c>
      <c r="B84" s="151" t="s">
        <v>708</v>
      </c>
      <c r="C84" s="154" t="s">
        <v>324</v>
      </c>
      <c r="D84" s="154" t="s">
        <v>852</v>
      </c>
      <c r="E84" s="154" t="s">
        <v>687</v>
      </c>
      <c r="F84" s="154" t="s">
        <v>688</v>
      </c>
      <c r="G84" s="155">
        <v>43007</v>
      </c>
      <c r="H84" s="156">
        <v>6.6560579999999998</v>
      </c>
      <c r="I84" s="157">
        <v>7.47</v>
      </c>
      <c r="J84" s="157">
        <v>10.42</v>
      </c>
      <c r="K84" s="157">
        <v>53.85</v>
      </c>
      <c r="L84" s="157">
        <v>214.08078699999999</v>
      </c>
      <c r="M84" s="155">
        <v>43228</v>
      </c>
      <c r="N84" s="154" t="s">
        <v>710</v>
      </c>
      <c r="O84" s="156">
        <v>1.75</v>
      </c>
      <c r="P84" s="154" t="s">
        <v>690</v>
      </c>
      <c r="Q84" s="154" t="s">
        <v>690</v>
      </c>
      <c r="R84" s="158" t="s">
        <v>228</v>
      </c>
      <c r="S84" s="158" t="s">
        <v>228</v>
      </c>
      <c r="T84" s="158" t="s">
        <v>228</v>
      </c>
      <c r="U84" s="154" t="s">
        <v>569</v>
      </c>
      <c r="V84" s="158" t="s">
        <v>228</v>
      </c>
      <c r="W84" s="154" t="s">
        <v>228</v>
      </c>
      <c r="X84" s="159">
        <v>7</v>
      </c>
    </row>
    <row r="85" spans="1:24" ht="12.75" hidden="1" customHeight="1" x14ac:dyDescent="0.2">
      <c r="A85" s="150" t="s">
        <v>487</v>
      </c>
      <c r="B85" s="151" t="s">
        <v>488</v>
      </c>
      <c r="C85" s="150" t="s">
        <v>337</v>
      </c>
      <c r="D85" s="150" t="s">
        <v>853</v>
      </c>
      <c r="E85" s="150" t="s">
        <v>687</v>
      </c>
      <c r="F85" s="150" t="s">
        <v>688</v>
      </c>
      <c r="G85" s="160">
        <v>43011</v>
      </c>
      <c r="H85" s="161">
        <v>377.939346</v>
      </c>
      <c r="I85" s="163">
        <v>7.55</v>
      </c>
      <c r="J85" s="163">
        <v>10</v>
      </c>
      <c r="K85" s="163">
        <v>55.25</v>
      </c>
      <c r="L85" s="163">
        <v>7396.0620689999996</v>
      </c>
      <c r="M85" s="160">
        <v>43216</v>
      </c>
      <c r="N85" s="150" t="s">
        <v>689</v>
      </c>
      <c r="O85" s="162" t="s">
        <v>228</v>
      </c>
      <c r="P85" s="150" t="s">
        <v>690</v>
      </c>
      <c r="Q85" s="150" t="s">
        <v>690</v>
      </c>
      <c r="R85" s="162" t="s">
        <v>228</v>
      </c>
      <c r="S85" s="162" t="s">
        <v>228</v>
      </c>
      <c r="T85" s="162" t="s">
        <v>228</v>
      </c>
      <c r="U85" s="150" t="s">
        <v>228</v>
      </c>
      <c r="V85" s="162" t="s">
        <v>228</v>
      </c>
      <c r="W85" s="150" t="s">
        <v>228</v>
      </c>
      <c r="X85" s="164">
        <v>6</v>
      </c>
    </row>
    <row r="86" spans="1:24" ht="12.75" hidden="1" customHeight="1" x14ac:dyDescent="0.2">
      <c r="A86" s="154" t="s">
        <v>236</v>
      </c>
      <c r="B86" s="151" t="s">
        <v>288</v>
      </c>
      <c r="C86" s="154" t="s">
        <v>289</v>
      </c>
      <c r="D86" s="154" t="s">
        <v>854</v>
      </c>
      <c r="E86" s="154" t="s">
        <v>687</v>
      </c>
      <c r="F86" s="154" t="s">
        <v>688</v>
      </c>
      <c r="G86" s="155">
        <v>42881</v>
      </c>
      <c r="H86" s="156">
        <v>50.3</v>
      </c>
      <c r="I86" s="157">
        <v>7.76</v>
      </c>
      <c r="J86" s="157">
        <v>9.9</v>
      </c>
      <c r="K86" s="157">
        <v>50</v>
      </c>
      <c r="L86" s="157">
        <v>1592.165</v>
      </c>
      <c r="M86" s="155">
        <v>43216</v>
      </c>
      <c r="N86" s="154" t="s">
        <v>689</v>
      </c>
      <c r="O86" s="156">
        <v>10.8</v>
      </c>
      <c r="P86" s="154" t="s">
        <v>690</v>
      </c>
      <c r="Q86" s="154" t="s">
        <v>690</v>
      </c>
      <c r="R86" s="157">
        <v>7.5</v>
      </c>
      <c r="S86" s="157">
        <v>9.5</v>
      </c>
      <c r="T86" s="157">
        <v>48.5</v>
      </c>
      <c r="U86" s="154" t="s">
        <v>569</v>
      </c>
      <c r="V86" s="157">
        <v>1523.1289999999999</v>
      </c>
      <c r="W86" s="154" t="s">
        <v>51</v>
      </c>
      <c r="X86" s="159">
        <v>11</v>
      </c>
    </row>
    <row r="87" spans="1:24" ht="12.75" hidden="1" customHeight="1" x14ac:dyDescent="0.2">
      <c r="A87" s="150" t="s">
        <v>600</v>
      </c>
      <c r="B87" s="151" t="s">
        <v>855</v>
      </c>
      <c r="C87" s="150" t="s">
        <v>753</v>
      </c>
      <c r="D87" s="150" t="s">
        <v>856</v>
      </c>
      <c r="E87" s="150" t="s">
        <v>687</v>
      </c>
      <c r="F87" s="150" t="s">
        <v>715</v>
      </c>
      <c r="G87" s="160">
        <v>43061</v>
      </c>
      <c r="H87" s="161">
        <v>336.98899999999998</v>
      </c>
      <c r="I87" s="163">
        <v>7.7</v>
      </c>
      <c r="J87" s="163">
        <v>10.5</v>
      </c>
      <c r="K87" s="163">
        <v>53.45</v>
      </c>
      <c r="L87" s="163">
        <v>3899.7330000000002</v>
      </c>
      <c r="M87" s="160">
        <v>43208</v>
      </c>
      <c r="N87" s="150" t="s">
        <v>710</v>
      </c>
      <c r="O87" s="161">
        <v>124.661</v>
      </c>
      <c r="P87" s="150" t="s">
        <v>691</v>
      </c>
      <c r="Q87" s="150" t="s">
        <v>690</v>
      </c>
      <c r="R87" s="163">
        <v>7.09</v>
      </c>
      <c r="S87" s="163">
        <v>9.25</v>
      </c>
      <c r="T87" s="163">
        <v>53</v>
      </c>
      <c r="U87" s="150" t="s">
        <v>569</v>
      </c>
      <c r="V87" s="163">
        <v>3861.1109999999999</v>
      </c>
      <c r="W87" s="150" t="s">
        <v>51</v>
      </c>
      <c r="X87" s="164">
        <v>4</v>
      </c>
    </row>
    <row r="88" spans="1:24" ht="12.75" hidden="1" customHeight="1" x14ac:dyDescent="0.2">
      <c r="A88" s="154" t="s">
        <v>328</v>
      </c>
      <c r="B88" s="151" t="s">
        <v>695</v>
      </c>
      <c r="C88" s="154" t="s">
        <v>330</v>
      </c>
      <c r="D88" s="154" t="s">
        <v>857</v>
      </c>
      <c r="E88" s="154" t="s">
        <v>687</v>
      </c>
      <c r="F88" s="154" t="s">
        <v>688</v>
      </c>
      <c r="G88" s="155">
        <v>42844</v>
      </c>
      <c r="H88" s="156">
        <v>212.27199999999999</v>
      </c>
      <c r="I88" s="157">
        <v>5.57</v>
      </c>
      <c r="J88" s="157">
        <v>10.5</v>
      </c>
      <c r="K88" s="157">
        <v>37.590000000000003</v>
      </c>
      <c r="L88" s="157">
        <v>15376.511</v>
      </c>
      <c r="M88" s="155">
        <v>43208</v>
      </c>
      <c r="N88" s="154" t="s">
        <v>689</v>
      </c>
      <c r="O88" s="156">
        <v>74.412000000000006</v>
      </c>
      <c r="P88" s="154" t="s">
        <v>690</v>
      </c>
      <c r="Q88" s="154" t="s">
        <v>691</v>
      </c>
      <c r="R88" s="157">
        <v>5.34</v>
      </c>
      <c r="S88" s="157">
        <v>10</v>
      </c>
      <c r="T88" s="157">
        <v>36.840000000000003</v>
      </c>
      <c r="U88" s="154" t="s">
        <v>858</v>
      </c>
      <c r="V88" s="157">
        <v>15259.409</v>
      </c>
      <c r="W88" s="154" t="s">
        <v>51</v>
      </c>
      <c r="X88" s="159">
        <v>12</v>
      </c>
    </row>
    <row r="89" spans="1:24" ht="12.75" hidden="1" customHeight="1" x14ac:dyDescent="0.2">
      <c r="A89" s="154" t="s">
        <v>322</v>
      </c>
      <c r="B89" s="151" t="s">
        <v>859</v>
      </c>
      <c r="C89" s="154" t="s">
        <v>530</v>
      </c>
      <c r="D89" s="154" t="s">
        <v>860</v>
      </c>
      <c r="E89" s="154" t="s">
        <v>687</v>
      </c>
      <c r="F89" s="154" t="s">
        <v>688</v>
      </c>
      <c r="G89" s="155">
        <v>42979</v>
      </c>
      <c r="H89" s="156">
        <v>48.646213000000003</v>
      </c>
      <c r="I89" s="157">
        <v>7.08</v>
      </c>
      <c r="J89" s="157">
        <v>10.3</v>
      </c>
      <c r="K89" s="157">
        <v>48.89</v>
      </c>
      <c r="L89" s="157">
        <v>705.05114000000003</v>
      </c>
      <c r="M89" s="155">
        <v>43203</v>
      </c>
      <c r="N89" s="154" t="s">
        <v>689</v>
      </c>
      <c r="O89" s="156">
        <v>8.4286449999999995</v>
      </c>
      <c r="P89" s="154" t="s">
        <v>690</v>
      </c>
      <c r="Q89" s="154" t="s">
        <v>690</v>
      </c>
      <c r="R89" s="157">
        <v>6.83</v>
      </c>
      <c r="S89" s="157">
        <v>9.73</v>
      </c>
      <c r="T89" s="157">
        <v>49.25</v>
      </c>
      <c r="U89" s="154" t="s">
        <v>861</v>
      </c>
      <c r="V89" s="157">
        <v>647.80904999999996</v>
      </c>
      <c r="W89" s="154" t="s">
        <v>51</v>
      </c>
      <c r="X89" s="159">
        <v>7</v>
      </c>
    </row>
    <row r="90" spans="1:24" ht="12.75" hidden="1" customHeight="1" x14ac:dyDescent="0.2">
      <c r="A90" s="154" t="s">
        <v>328</v>
      </c>
      <c r="B90" s="151" t="s">
        <v>844</v>
      </c>
      <c r="C90" s="154" t="s">
        <v>699</v>
      </c>
      <c r="D90" s="154" t="s">
        <v>862</v>
      </c>
      <c r="E90" s="154" t="s">
        <v>687</v>
      </c>
      <c r="F90" s="154" t="s">
        <v>688</v>
      </c>
      <c r="G90" s="155">
        <v>42870</v>
      </c>
      <c r="H90" s="156">
        <v>51.725000000000001</v>
      </c>
      <c r="I90" s="157">
        <v>6.02</v>
      </c>
      <c r="J90" s="157">
        <v>10.6</v>
      </c>
      <c r="K90" s="157">
        <v>36.380000000000003</v>
      </c>
      <c r="L90" s="157">
        <v>1014.566</v>
      </c>
      <c r="M90" s="155">
        <v>43202</v>
      </c>
      <c r="N90" s="154" t="s">
        <v>689</v>
      </c>
      <c r="O90" s="156">
        <v>49.118000000000002</v>
      </c>
      <c r="P90" s="154" t="s">
        <v>690</v>
      </c>
      <c r="Q90" s="154" t="s">
        <v>690</v>
      </c>
      <c r="R90" s="157">
        <v>5.76</v>
      </c>
      <c r="S90" s="157">
        <v>9.9</v>
      </c>
      <c r="T90" s="157">
        <v>36.380000000000003</v>
      </c>
      <c r="U90" s="154" t="s">
        <v>735</v>
      </c>
      <c r="V90" s="157">
        <v>984.63099999999997</v>
      </c>
      <c r="W90" s="154" t="s">
        <v>51</v>
      </c>
      <c r="X90" s="159">
        <v>11</v>
      </c>
    </row>
    <row r="91" spans="1:24" ht="12.75" hidden="1" customHeight="1" x14ac:dyDescent="0.2">
      <c r="A91" s="154" t="s">
        <v>422</v>
      </c>
      <c r="B91" s="151" t="s">
        <v>698</v>
      </c>
      <c r="C91" s="154" t="s">
        <v>699</v>
      </c>
      <c r="D91" s="150" t="s">
        <v>863</v>
      </c>
      <c r="E91" s="154" t="s">
        <v>687</v>
      </c>
      <c r="F91" s="154" t="s">
        <v>701</v>
      </c>
      <c r="G91" s="155">
        <v>42921</v>
      </c>
      <c r="H91" s="158" t="s">
        <v>228</v>
      </c>
      <c r="I91" s="157">
        <v>7.02</v>
      </c>
      <c r="J91" s="157">
        <v>9.4</v>
      </c>
      <c r="K91" s="157">
        <v>46.68</v>
      </c>
      <c r="L91" s="158" t="s">
        <v>228</v>
      </c>
      <c r="M91" s="155">
        <v>43192</v>
      </c>
      <c r="N91" s="154" t="s">
        <v>689</v>
      </c>
      <c r="O91" s="158" t="s">
        <v>228</v>
      </c>
      <c r="P91" s="154" t="s">
        <v>690</v>
      </c>
      <c r="Q91" s="154" t="s">
        <v>690</v>
      </c>
      <c r="R91" s="158" t="s">
        <v>228</v>
      </c>
      <c r="S91" s="158" t="s">
        <v>228</v>
      </c>
      <c r="T91" s="158" t="s">
        <v>228</v>
      </c>
      <c r="U91" s="154" t="s">
        <v>228</v>
      </c>
      <c r="V91" s="158" t="s">
        <v>228</v>
      </c>
      <c r="W91" s="154" t="s">
        <v>228</v>
      </c>
      <c r="X91" s="159">
        <v>9</v>
      </c>
    </row>
    <row r="92" spans="1:24" ht="12.75" hidden="1" customHeight="1" x14ac:dyDescent="0.2">
      <c r="A92" s="154" t="s">
        <v>328</v>
      </c>
      <c r="B92" s="151" t="s">
        <v>435</v>
      </c>
      <c r="C92" s="154" t="s">
        <v>436</v>
      </c>
      <c r="D92" s="154" t="s">
        <v>864</v>
      </c>
      <c r="E92" s="154" t="s">
        <v>687</v>
      </c>
      <c r="F92" s="154" t="s">
        <v>688</v>
      </c>
      <c r="G92" s="155">
        <v>42825</v>
      </c>
      <c r="H92" s="156">
        <v>147.666</v>
      </c>
      <c r="I92" s="157">
        <v>6.09</v>
      </c>
      <c r="J92" s="157">
        <v>10.5</v>
      </c>
      <c r="K92" s="157">
        <v>40.89</v>
      </c>
      <c r="L92" s="157">
        <v>10258.459999999999</v>
      </c>
      <c r="M92" s="155">
        <v>43188</v>
      </c>
      <c r="N92" s="154" t="s">
        <v>689</v>
      </c>
      <c r="O92" s="156">
        <v>72.269000000000005</v>
      </c>
      <c r="P92" s="154" t="s">
        <v>690</v>
      </c>
      <c r="Q92" s="154" t="s">
        <v>691</v>
      </c>
      <c r="R92" s="157">
        <v>5.89</v>
      </c>
      <c r="S92" s="157">
        <v>10</v>
      </c>
      <c r="T92" s="157">
        <v>40.89</v>
      </c>
      <c r="U92" s="154" t="s">
        <v>865</v>
      </c>
      <c r="V92" s="157">
        <v>10202.174000000001</v>
      </c>
      <c r="W92" s="154" t="s">
        <v>51</v>
      </c>
      <c r="X92" s="159">
        <v>12</v>
      </c>
    </row>
    <row r="93" spans="1:24" ht="12.75" hidden="1" customHeight="1" x14ac:dyDescent="0.2">
      <c r="A93" s="150" t="s">
        <v>866</v>
      </c>
      <c r="B93" s="151" t="s">
        <v>867</v>
      </c>
      <c r="C93" s="150" t="s">
        <v>868</v>
      </c>
      <c r="D93" s="150" t="s">
        <v>869</v>
      </c>
      <c r="E93" s="150" t="s">
        <v>687</v>
      </c>
      <c r="F93" s="150" t="s">
        <v>701</v>
      </c>
      <c r="G93" s="160">
        <v>43040</v>
      </c>
      <c r="H93" s="161">
        <v>-50</v>
      </c>
      <c r="I93" s="162" t="s">
        <v>228</v>
      </c>
      <c r="J93" s="162" t="s">
        <v>228</v>
      </c>
      <c r="K93" s="162" t="s">
        <v>228</v>
      </c>
      <c r="L93" s="162" t="s">
        <v>228</v>
      </c>
      <c r="M93" s="160">
        <v>43179</v>
      </c>
      <c r="N93" s="150" t="s">
        <v>689</v>
      </c>
      <c r="O93" s="161">
        <v>-50</v>
      </c>
      <c r="P93" s="150" t="s">
        <v>690</v>
      </c>
      <c r="Q93" s="150" t="s">
        <v>690</v>
      </c>
      <c r="R93" s="162" t="s">
        <v>228</v>
      </c>
      <c r="S93" s="162" t="s">
        <v>228</v>
      </c>
      <c r="T93" s="162" t="s">
        <v>228</v>
      </c>
      <c r="U93" s="150" t="s">
        <v>735</v>
      </c>
      <c r="V93" s="162" t="s">
        <v>228</v>
      </c>
      <c r="W93" s="150" t="s">
        <v>228</v>
      </c>
      <c r="X93" s="164">
        <v>4</v>
      </c>
    </row>
    <row r="94" spans="1:24" ht="12.75" hidden="1" customHeight="1" x14ac:dyDescent="0.2">
      <c r="A94" s="154" t="s">
        <v>253</v>
      </c>
      <c r="B94" s="151" t="s">
        <v>293</v>
      </c>
      <c r="C94" s="154" t="s">
        <v>820</v>
      </c>
      <c r="D94" s="154" t="s">
        <v>870</v>
      </c>
      <c r="E94" s="154" t="s">
        <v>687</v>
      </c>
      <c r="F94" s="154" t="s">
        <v>715</v>
      </c>
      <c r="G94" s="155">
        <v>42853</v>
      </c>
      <c r="H94" s="156">
        <v>260.959</v>
      </c>
      <c r="I94" s="157">
        <v>6.93</v>
      </c>
      <c r="J94" s="157">
        <v>9.7899999999999991</v>
      </c>
      <c r="K94" s="157">
        <v>48</v>
      </c>
      <c r="L94" s="157">
        <v>5207.2209999999995</v>
      </c>
      <c r="M94" s="155">
        <v>43174</v>
      </c>
      <c r="N94" s="154" t="s">
        <v>710</v>
      </c>
      <c r="O94" s="156">
        <v>159.97399999999999</v>
      </c>
      <c r="P94" s="154" t="s">
        <v>691</v>
      </c>
      <c r="Q94" s="154" t="s">
        <v>690</v>
      </c>
      <c r="R94" s="157">
        <v>6.53</v>
      </c>
      <c r="S94" s="157">
        <v>9</v>
      </c>
      <c r="T94" s="157">
        <v>48</v>
      </c>
      <c r="U94" s="154" t="s">
        <v>861</v>
      </c>
      <c r="V94" s="157">
        <v>5260.7269999999999</v>
      </c>
      <c r="W94" s="154" t="s">
        <v>51</v>
      </c>
      <c r="X94" s="159">
        <v>10</v>
      </c>
    </row>
    <row r="95" spans="1:24" ht="12.75" hidden="1" customHeight="1" x14ac:dyDescent="0.2">
      <c r="A95" s="154" t="s">
        <v>440</v>
      </c>
      <c r="B95" s="151" t="s">
        <v>871</v>
      </c>
      <c r="C95" s="154" t="s">
        <v>872</v>
      </c>
      <c r="D95" s="154" t="s">
        <v>873</v>
      </c>
      <c r="E95" s="154" t="s">
        <v>687</v>
      </c>
      <c r="F95" s="154" t="s">
        <v>688</v>
      </c>
      <c r="G95" s="155">
        <v>42676</v>
      </c>
      <c r="H95" s="156">
        <v>47.997311000000003</v>
      </c>
      <c r="I95" s="157">
        <v>7.55</v>
      </c>
      <c r="J95" s="157">
        <v>10.15</v>
      </c>
      <c r="K95" s="157">
        <v>53.81</v>
      </c>
      <c r="L95" s="157">
        <v>2083.0856050000002</v>
      </c>
      <c r="M95" s="155">
        <v>43171</v>
      </c>
      <c r="N95" s="154" t="s">
        <v>689</v>
      </c>
      <c r="O95" s="156">
        <v>11.980515</v>
      </c>
      <c r="P95" s="154" t="s">
        <v>690</v>
      </c>
      <c r="Q95" s="154" t="s">
        <v>691</v>
      </c>
      <c r="R95" s="157">
        <v>7.06</v>
      </c>
      <c r="S95" s="157">
        <v>9.25</v>
      </c>
      <c r="T95" s="157">
        <v>53.81</v>
      </c>
      <c r="U95" s="154" t="s">
        <v>694</v>
      </c>
      <c r="V95" s="157">
        <v>2048.9221160000002</v>
      </c>
      <c r="W95" s="154" t="s">
        <v>51</v>
      </c>
      <c r="X95" s="159">
        <v>16</v>
      </c>
    </row>
    <row r="96" spans="1:24" ht="12.75" hidden="1" customHeight="1" x14ac:dyDescent="0.2">
      <c r="A96" s="154" t="s">
        <v>422</v>
      </c>
      <c r="B96" s="151" t="s">
        <v>703</v>
      </c>
      <c r="C96" s="154" t="s">
        <v>704</v>
      </c>
      <c r="D96" s="154" t="s">
        <v>874</v>
      </c>
      <c r="E96" s="154" t="s">
        <v>687</v>
      </c>
      <c r="F96" s="154" t="s">
        <v>701</v>
      </c>
      <c r="G96" s="155">
        <v>42887</v>
      </c>
      <c r="H96" s="156">
        <v>14.946999999999999</v>
      </c>
      <c r="I96" s="157">
        <v>8.3699999999999992</v>
      </c>
      <c r="J96" s="157">
        <v>12.5</v>
      </c>
      <c r="K96" s="157">
        <v>50.23</v>
      </c>
      <c r="L96" s="157">
        <v>145.74199999999999</v>
      </c>
      <c r="M96" s="155">
        <v>43158</v>
      </c>
      <c r="N96" s="154" t="s">
        <v>689</v>
      </c>
      <c r="O96" s="156">
        <v>14.949</v>
      </c>
      <c r="P96" s="154" t="s">
        <v>690</v>
      </c>
      <c r="Q96" s="154" t="s">
        <v>690</v>
      </c>
      <c r="R96" s="157">
        <v>7.2</v>
      </c>
      <c r="S96" s="157">
        <v>11.2</v>
      </c>
      <c r="T96" s="157">
        <v>50.23</v>
      </c>
      <c r="U96" s="154" t="s">
        <v>861</v>
      </c>
      <c r="V96" s="157">
        <v>145.74199999999999</v>
      </c>
      <c r="W96" s="154" t="s">
        <v>51</v>
      </c>
      <c r="X96" s="159">
        <v>9</v>
      </c>
    </row>
    <row r="97" spans="1:24" ht="12.75" hidden="1" customHeight="1" x14ac:dyDescent="0.2">
      <c r="A97" s="154" t="s">
        <v>500</v>
      </c>
      <c r="B97" s="151" t="s">
        <v>692</v>
      </c>
      <c r="C97" s="154" t="s">
        <v>530</v>
      </c>
      <c r="D97" s="154" t="s">
        <v>875</v>
      </c>
      <c r="E97" s="154" t="s">
        <v>687</v>
      </c>
      <c r="F97" s="154" t="s">
        <v>688</v>
      </c>
      <c r="G97" s="155">
        <v>42887</v>
      </c>
      <c r="H97" s="156">
        <v>348.53199999999998</v>
      </c>
      <c r="I97" s="157">
        <v>7.09</v>
      </c>
      <c r="J97" s="157">
        <v>9.9</v>
      </c>
      <c r="K97" s="157">
        <v>52</v>
      </c>
      <c r="L97" s="157">
        <v>8171.0389999999998</v>
      </c>
      <c r="M97" s="155">
        <v>43154</v>
      </c>
      <c r="N97" s="154" t="s">
        <v>710</v>
      </c>
      <c r="O97" s="156">
        <v>193.97800000000001</v>
      </c>
      <c r="P97" s="154" t="s">
        <v>690</v>
      </c>
      <c r="Q97" s="154" t="s">
        <v>690</v>
      </c>
      <c r="R97" s="157">
        <v>7.09</v>
      </c>
      <c r="S97" s="157">
        <v>9.9</v>
      </c>
      <c r="T97" s="157">
        <v>52</v>
      </c>
      <c r="U97" s="154" t="s">
        <v>569</v>
      </c>
      <c r="V97" s="157">
        <v>8153.3329999999996</v>
      </c>
      <c r="W97" s="154" t="s">
        <v>243</v>
      </c>
      <c r="X97" s="159">
        <v>8</v>
      </c>
    </row>
    <row r="98" spans="1:24" ht="12.75" hidden="1" customHeight="1" x14ac:dyDescent="0.2">
      <c r="A98" s="154" t="s">
        <v>422</v>
      </c>
      <c r="B98" s="151" t="s">
        <v>703</v>
      </c>
      <c r="C98" s="154" t="s">
        <v>704</v>
      </c>
      <c r="D98" s="154" t="s">
        <v>876</v>
      </c>
      <c r="E98" s="154" t="s">
        <v>687</v>
      </c>
      <c r="F98" s="154" t="s">
        <v>701</v>
      </c>
      <c r="G98" s="155">
        <v>42887</v>
      </c>
      <c r="H98" s="156">
        <v>12.305999999999999</v>
      </c>
      <c r="I98" s="157">
        <v>6.71</v>
      </c>
      <c r="J98" s="157">
        <v>9.1999999999999993</v>
      </c>
      <c r="K98" s="157">
        <v>50.23</v>
      </c>
      <c r="L98" s="157">
        <v>926.505</v>
      </c>
      <c r="M98" s="155">
        <v>43152</v>
      </c>
      <c r="N98" s="154" t="s">
        <v>689</v>
      </c>
      <c r="O98" s="156">
        <v>0.222</v>
      </c>
      <c r="P98" s="154" t="s">
        <v>690</v>
      </c>
      <c r="Q98" s="154" t="s">
        <v>690</v>
      </c>
      <c r="R98" s="157">
        <v>6.71</v>
      </c>
      <c r="S98" s="157">
        <v>9.1999999999999993</v>
      </c>
      <c r="T98" s="157">
        <v>50.23</v>
      </c>
      <c r="U98" s="154" t="s">
        <v>861</v>
      </c>
      <c r="V98" s="157">
        <v>926.505</v>
      </c>
      <c r="W98" s="154" t="s">
        <v>51</v>
      </c>
      <c r="X98" s="159">
        <v>8</v>
      </c>
    </row>
    <row r="99" spans="1:24" ht="12.75" hidden="1" customHeight="1" x14ac:dyDescent="0.2">
      <c r="A99" s="154" t="s">
        <v>422</v>
      </c>
      <c r="B99" s="151" t="s">
        <v>703</v>
      </c>
      <c r="C99" s="154" t="s">
        <v>704</v>
      </c>
      <c r="D99" s="154" t="s">
        <v>877</v>
      </c>
      <c r="E99" s="154" t="s">
        <v>687</v>
      </c>
      <c r="F99" s="154" t="s">
        <v>701</v>
      </c>
      <c r="G99" s="155">
        <v>42887</v>
      </c>
      <c r="H99" s="156">
        <v>2.085</v>
      </c>
      <c r="I99" s="157">
        <v>7.87</v>
      </c>
      <c r="J99" s="157">
        <v>11.5</v>
      </c>
      <c r="K99" s="157">
        <v>50.23</v>
      </c>
      <c r="L99" s="157">
        <v>1168.9069999999999</v>
      </c>
      <c r="M99" s="155">
        <v>43151</v>
      </c>
      <c r="N99" s="154" t="s">
        <v>689</v>
      </c>
      <c r="O99" s="156">
        <v>-24.550999999999998</v>
      </c>
      <c r="P99" s="154" t="s">
        <v>690</v>
      </c>
      <c r="Q99" s="154" t="s">
        <v>690</v>
      </c>
      <c r="R99" s="157">
        <v>7.21</v>
      </c>
      <c r="S99" s="157">
        <v>10.199999999999999</v>
      </c>
      <c r="T99" s="157">
        <v>50.23</v>
      </c>
      <c r="U99" s="154" t="s">
        <v>861</v>
      </c>
      <c r="V99" s="157">
        <v>1168.913</v>
      </c>
      <c r="W99" s="154" t="s">
        <v>51</v>
      </c>
      <c r="X99" s="159">
        <v>8</v>
      </c>
    </row>
    <row r="100" spans="1:24" ht="12.75" hidden="1" customHeight="1" x14ac:dyDescent="0.2">
      <c r="A100" s="154" t="s">
        <v>422</v>
      </c>
      <c r="B100" s="151" t="s">
        <v>703</v>
      </c>
      <c r="C100" s="154" t="s">
        <v>704</v>
      </c>
      <c r="D100" s="154" t="s">
        <v>878</v>
      </c>
      <c r="E100" s="154" t="s">
        <v>687</v>
      </c>
      <c r="F100" s="154" t="s">
        <v>701</v>
      </c>
      <c r="G100" s="155">
        <v>42887</v>
      </c>
      <c r="H100" s="156">
        <v>-11.476000000000001</v>
      </c>
      <c r="I100" s="157">
        <v>7.21</v>
      </c>
      <c r="J100" s="157">
        <v>10.199999999999999</v>
      </c>
      <c r="K100" s="157">
        <v>50.23</v>
      </c>
      <c r="L100" s="157">
        <v>612.63</v>
      </c>
      <c r="M100" s="155">
        <v>43145</v>
      </c>
      <c r="N100" s="154" t="s">
        <v>689</v>
      </c>
      <c r="O100" s="156">
        <v>-11.476000000000001</v>
      </c>
      <c r="P100" s="154" t="s">
        <v>690</v>
      </c>
      <c r="Q100" s="154" t="s">
        <v>690</v>
      </c>
      <c r="R100" s="157">
        <v>7.21</v>
      </c>
      <c r="S100" s="157">
        <v>10.199999999999999</v>
      </c>
      <c r="T100" s="157">
        <v>50.23</v>
      </c>
      <c r="U100" s="154" t="s">
        <v>861</v>
      </c>
      <c r="V100" s="157">
        <v>612.63</v>
      </c>
      <c r="W100" s="154" t="s">
        <v>51</v>
      </c>
      <c r="X100" s="159">
        <v>8</v>
      </c>
    </row>
    <row r="101" spans="1:24" ht="12.75" hidden="1" customHeight="1" x14ac:dyDescent="0.2">
      <c r="A101" s="154" t="s">
        <v>215</v>
      </c>
      <c r="B101" s="151" t="s">
        <v>539</v>
      </c>
      <c r="C101" s="154" t="s">
        <v>307</v>
      </c>
      <c r="D101" s="154" t="s">
        <v>879</v>
      </c>
      <c r="E101" s="154" t="s">
        <v>687</v>
      </c>
      <c r="F101" s="154" t="s">
        <v>715</v>
      </c>
      <c r="G101" s="155">
        <v>42930</v>
      </c>
      <c r="H101" s="156">
        <v>19.328129000000001</v>
      </c>
      <c r="I101" s="157">
        <v>7.05</v>
      </c>
      <c r="J101" s="157">
        <v>10.1</v>
      </c>
      <c r="K101" s="157">
        <v>50.68</v>
      </c>
      <c r="L101" s="157">
        <v>740.92379400000004</v>
      </c>
      <c r="M101" s="155">
        <v>43140</v>
      </c>
      <c r="N101" s="154" t="s">
        <v>710</v>
      </c>
      <c r="O101" s="156">
        <v>13.4</v>
      </c>
      <c r="P101" s="154" t="s">
        <v>690</v>
      </c>
      <c r="Q101" s="154" t="s">
        <v>690</v>
      </c>
      <c r="R101" s="158" t="s">
        <v>228</v>
      </c>
      <c r="S101" s="158" t="s">
        <v>228</v>
      </c>
      <c r="T101" s="158" t="s">
        <v>228</v>
      </c>
      <c r="U101" s="154" t="s">
        <v>758</v>
      </c>
      <c r="V101" s="158" t="s">
        <v>228</v>
      </c>
      <c r="W101" s="154" t="s">
        <v>228</v>
      </c>
      <c r="X101" s="159">
        <v>7</v>
      </c>
    </row>
    <row r="102" spans="1:24" ht="12.75" hidden="1" customHeight="1" x14ac:dyDescent="0.2">
      <c r="A102" s="154" t="s">
        <v>422</v>
      </c>
      <c r="B102" s="151" t="s">
        <v>703</v>
      </c>
      <c r="C102" s="154" t="s">
        <v>704</v>
      </c>
      <c r="D102" s="154" t="s">
        <v>880</v>
      </c>
      <c r="E102" s="154" t="s">
        <v>687</v>
      </c>
      <c r="F102" s="154" t="s">
        <v>701</v>
      </c>
      <c r="G102" s="155">
        <v>42887</v>
      </c>
      <c r="H102" s="156">
        <v>1.6839999999999999</v>
      </c>
      <c r="I102" s="157">
        <v>7.87</v>
      </c>
      <c r="J102" s="157">
        <v>11.5</v>
      </c>
      <c r="K102" s="157">
        <v>50.23</v>
      </c>
      <c r="L102" s="157">
        <v>348.62400000000002</v>
      </c>
      <c r="M102" s="155">
        <v>43140</v>
      </c>
      <c r="N102" s="154" t="s">
        <v>689</v>
      </c>
      <c r="O102" s="156">
        <v>-6.0110000000000001</v>
      </c>
      <c r="P102" s="154" t="s">
        <v>690</v>
      </c>
      <c r="Q102" s="154" t="s">
        <v>690</v>
      </c>
      <c r="R102" s="157">
        <v>7.21</v>
      </c>
      <c r="S102" s="157">
        <v>10.199999999999999</v>
      </c>
      <c r="T102" s="157">
        <v>50.23</v>
      </c>
      <c r="U102" s="154" t="s">
        <v>861</v>
      </c>
      <c r="V102" s="157">
        <v>348.72399999999999</v>
      </c>
      <c r="W102" s="154" t="s">
        <v>51</v>
      </c>
      <c r="X102" s="159">
        <v>8</v>
      </c>
    </row>
    <row r="103" spans="1:24" ht="12.75" hidden="1" customHeight="1" x14ac:dyDescent="0.2">
      <c r="A103" s="154" t="s">
        <v>881</v>
      </c>
      <c r="B103" s="151" t="s">
        <v>882</v>
      </c>
      <c r="C103" s="154" t="s">
        <v>868</v>
      </c>
      <c r="D103" s="154" t="s">
        <v>883</v>
      </c>
      <c r="E103" s="154" t="s">
        <v>687</v>
      </c>
      <c r="F103" s="154" t="s">
        <v>701</v>
      </c>
      <c r="G103" s="155">
        <v>42922</v>
      </c>
      <c r="H103" s="158" t="s">
        <v>228</v>
      </c>
      <c r="I103" s="158" t="s">
        <v>228</v>
      </c>
      <c r="J103" s="158" t="s">
        <v>228</v>
      </c>
      <c r="K103" s="158" t="s">
        <v>228</v>
      </c>
      <c r="L103" s="158" t="s">
        <v>228</v>
      </c>
      <c r="M103" s="155">
        <v>43137</v>
      </c>
      <c r="N103" s="154" t="s">
        <v>710</v>
      </c>
      <c r="O103" s="158" t="s">
        <v>228</v>
      </c>
      <c r="P103" s="154" t="s">
        <v>690</v>
      </c>
      <c r="Q103" s="154" t="s">
        <v>690</v>
      </c>
      <c r="R103" s="157">
        <v>6.62</v>
      </c>
      <c r="S103" s="157">
        <v>8.58</v>
      </c>
      <c r="T103" s="157">
        <v>50.45</v>
      </c>
      <c r="U103" s="154" t="s">
        <v>735</v>
      </c>
      <c r="V103" s="157">
        <v>612.99671899999998</v>
      </c>
      <c r="W103" s="154" t="s">
        <v>51</v>
      </c>
      <c r="X103" s="159">
        <v>7</v>
      </c>
    </row>
    <row r="104" spans="1:24" ht="12.75" hidden="1" customHeight="1" x14ac:dyDescent="0.2">
      <c r="A104" s="150" t="s">
        <v>363</v>
      </c>
      <c r="B104" s="151" t="s">
        <v>364</v>
      </c>
      <c r="C104" s="150" t="s">
        <v>365</v>
      </c>
      <c r="D104" s="150" t="s">
        <v>884</v>
      </c>
      <c r="E104" s="150" t="s">
        <v>687</v>
      </c>
      <c r="F104" s="150" t="s">
        <v>688</v>
      </c>
      <c r="G104" s="160">
        <v>42828</v>
      </c>
      <c r="H104" s="161">
        <v>167.995541</v>
      </c>
      <c r="I104" s="163">
        <v>7.74</v>
      </c>
      <c r="J104" s="163">
        <v>10.57</v>
      </c>
      <c r="K104" s="163">
        <v>49.05</v>
      </c>
      <c r="L104" s="163">
        <v>4274.6167059999998</v>
      </c>
      <c r="M104" s="160">
        <v>43133</v>
      </c>
      <c r="N104" s="150" t="s">
        <v>710</v>
      </c>
      <c r="O104" s="161">
        <v>130</v>
      </c>
      <c r="P104" s="150" t="s">
        <v>690</v>
      </c>
      <c r="Q104" s="150" t="s">
        <v>691</v>
      </c>
      <c r="R104" s="163">
        <v>7.49</v>
      </c>
      <c r="S104" s="163">
        <v>9.98</v>
      </c>
      <c r="T104" s="163">
        <v>49.02</v>
      </c>
      <c r="U104" s="150" t="s">
        <v>569</v>
      </c>
      <c r="V104" s="163">
        <v>4231.1607899999999</v>
      </c>
      <c r="W104" s="150" t="s">
        <v>51</v>
      </c>
      <c r="X104" s="164">
        <v>10</v>
      </c>
    </row>
    <row r="105" spans="1:24" ht="12.75" hidden="1" customHeight="1" x14ac:dyDescent="0.2">
      <c r="A105" s="154" t="s">
        <v>418</v>
      </c>
      <c r="B105" s="151" t="s">
        <v>729</v>
      </c>
      <c r="C105" s="154" t="s">
        <v>699</v>
      </c>
      <c r="D105" s="154" t="s">
        <v>885</v>
      </c>
      <c r="E105" s="154" t="s">
        <v>687</v>
      </c>
      <c r="F105" s="154" t="s">
        <v>688</v>
      </c>
      <c r="G105" s="155">
        <v>42916</v>
      </c>
      <c r="H105" s="156">
        <v>169.66752600000001</v>
      </c>
      <c r="I105" s="157">
        <v>7.22</v>
      </c>
      <c r="J105" s="157">
        <v>10</v>
      </c>
      <c r="K105" s="157">
        <v>48.5</v>
      </c>
      <c r="L105" s="157">
        <v>2527.472526</v>
      </c>
      <c r="M105" s="155">
        <v>43131</v>
      </c>
      <c r="N105" s="154" t="s">
        <v>689</v>
      </c>
      <c r="O105" s="156">
        <v>75.532909000000004</v>
      </c>
      <c r="P105" s="154" t="s">
        <v>690</v>
      </c>
      <c r="Q105" s="154" t="s">
        <v>690</v>
      </c>
      <c r="R105" s="157">
        <v>6.88</v>
      </c>
      <c r="S105" s="157">
        <v>9.3000000000000007</v>
      </c>
      <c r="T105" s="157">
        <v>48.51</v>
      </c>
      <c r="U105" s="154" t="s">
        <v>569</v>
      </c>
      <c r="V105" s="157">
        <v>2465.2222080000001</v>
      </c>
      <c r="W105" s="154" t="s">
        <v>243</v>
      </c>
      <c r="X105" s="159">
        <v>7</v>
      </c>
    </row>
    <row r="106" spans="1:24" ht="12.75" hidden="1" customHeight="1" x14ac:dyDescent="0.2">
      <c r="A106" s="154" t="s">
        <v>322</v>
      </c>
      <c r="B106" s="151" t="s">
        <v>886</v>
      </c>
      <c r="C106" s="154" t="s">
        <v>699</v>
      </c>
      <c r="D106" s="154" t="s">
        <v>887</v>
      </c>
      <c r="E106" s="154" t="s">
        <v>687</v>
      </c>
      <c r="F106" s="154" t="s">
        <v>688</v>
      </c>
      <c r="G106" s="155">
        <v>42914</v>
      </c>
      <c r="H106" s="156">
        <v>60.397438000000001</v>
      </c>
      <c r="I106" s="157">
        <v>6.75</v>
      </c>
      <c r="J106" s="157">
        <v>10.31</v>
      </c>
      <c r="K106" s="157">
        <v>41.68</v>
      </c>
      <c r="L106" s="157">
        <v>1191.7854930000001</v>
      </c>
      <c r="M106" s="155">
        <v>43118</v>
      </c>
      <c r="N106" s="154" t="s">
        <v>710</v>
      </c>
      <c r="O106" s="156">
        <v>12.34863</v>
      </c>
      <c r="P106" s="154" t="s">
        <v>690</v>
      </c>
      <c r="Q106" s="154" t="s">
        <v>690</v>
      </c>
      <c r="R106" s="157">
        <v>6.44</v>
      </c>
      <c r="S106" s="157">
        <v>9.6999999999999993</v>
      </c>
      <c r="T106" s="157">
        <v>41.68</v>
      </c>
      <c r="U106" s="154" t="s">
        <v>888</v>
      </c>
      <c r="V106" s="157">
        <v>1191.7854930000001</v>
      </c>
      <c r="W106" s="154" t="s">
        <v>243</v>
      </c>
      <c r="X106" s="159">
        <v>6</v>
      </c>
    </row>
    <row r="107" spans="1:24" ht="12.75" hidden="1" customHeight="1" x14ac:dyDescent="0.2">
      <c r="A107" s="154" t="s">
        <v>381</v>
      </c>
      <c r="B107" s="151" t="s">
        <v>889</v>
      </c>
      <c r="C107" s="154" t="s">
        <v>505</v>
      </c>
      <c r="D107" s="154" t="s">
        <v>890</v>
      </c>
      <c r="E107" s="154" t="s">
        <v>687</v>
      </c>
      <c r="F107" s="154" t="s">
        <v>688</v>
      </c>
      <c r="G107" s="155">
        <v>42891</v>
      </c>
      <c r="H107" s="156">
        <v>28.913</v>
      </c>
      <c r="I107" s="157">
        <v>8.3000000000000007</v>
      </c>
      <c r="J107" s="157">
        <v>10.1</v>
      </c>
      <c r="K107" s="157">
        <v>49.99</v>
      </c>
      <c r="L107" s="157">
        <v>5045.9960000000001</v>
      </c>
      <c r="M107" s="155">
        <v>43098</v>
      </c>
      <c r="N107" s="154" t="s">
        <v>689</v>
      </c>
      <c r="O107" s="156">
        <v>-26.355</v>
      </c>
      <c r="P107" s="154" t="s">
        <v>690</v>
      </c>
      <c r="Q107" s="154" t="s">
        <v>690</v>
      </c>
      <c r="R107" s="157">
        <v>8</v>
      </c>
      <c r="S107" s="157">
        <v>9.51</v>
      </c>
      <c r="T107" s="157">
        <v>49.99</v>
      </c>
      <c r="U107" s="154" t="s">
        <v>569</v>
      </c>
      <c r="V107" s="157">
        <v>4983.0379999999996</v>
      </c>
      <c r="W107" s="154" t="s">
        <v>243</v>
      </c>
      <c r="X107" s="159">
        <v>6</v>
      </c>
    </row>
    <row r="108" spans="1:24" ht="12.75" hidden="1" customHeight="1" x14ac:dyDescent="0.2">
      <c r="A108" s="150" t="s">
        <v>287</v>
      </c>
      <c r="B108" s="151" t="s">
        <v>288</v>
      </c>
      <c r="C108" s="150" t="s">
        <v>289</v>
      </c>
      <c r="D108" s="150" t="s">
        <v>891</v>
      </c>
      <c r="E108" s="150" t="s">
        <v>687</v>
      </c>
      <c r="F108" s="150" t="s">
        <v>688</v>
      </c>
      <c r="G108" s="160">
        <v>42895</v>
      </c>
      <c r="H108" s="161">
        <v>28.507000000000001</v>
      </c>
      <c r="I108" s="163">
        <v>7.81</v>
      </c>
      <c r="J108" s="163">
        <v>9.9</v>
      </c>
      <c r="K108" s="163">
        <v>50</v>
      </c>
      <c r="L108" s="163">
        <v>811.59500000000003</v>
      </c>
      <c r="M108" s="160">
        <v>43097</v>
      </c>
      <c r="N108" s="150" t="s">
        <v>710</v>
      </c>
      <c r="O108" s="161">
        <v>17.434000000000001</v>
      </c>
      <c r="P108" s="150" t="s">
        <v>691</v>
      </c>
      <c r="Q108" s="150" t="s">
        <v>690</v>
      </c>
      <c r="R108" s="163">
        <v>7.61</v>
      </c>
      <c r="S108" s="163">
        <v>9.5</v>
      </c>
      <c r="T108" s="163">
        <v>50</v>
      </c>
      <c r="U108" s="150" t="s">
        <v>569</v>
      </c>
      <c r="V108" s="163">
        <v>794.99199999999996</v>
      </c>
      <c r="W108" s="150" t="s">
        <v>243</v>
      </c>
      <c r="X108" s="164">
        <v>6</v>
      </c>
    </row>
    <row r="109" spans="1:24" ht="12.75" hidden="1" customHeight="1" x14ac:dyDescent="0.2">
      <c r="A109" s="154" t="s">
        <v>755</v>
      </c>
      <c r="B109" s="151" t="s">
        <v>756</v>
      </c>
      <c r="C109" s="154" t="s">
        <v>32</v>
      </c>
      <c r="D109" s="154" t="s">
        <v>892</v>
      </c>
      <c r="E109" s="154" t="s">
        <v>687</v>
      </c>
      <c r="F109" s="154" t="s">
        <v>688</v>
      </c>
      <c r="G109" s="155">
        <v>42839</v>
      </c>
      <c r="H109" s="156">
        <v>31.709</v>
      </c>
      <c r="I109" s="157">
        <v>7.07</v>
      </c>
      <c r="J109" s="157">
        <v>9.5</v>
      </c>
      <c r="K109" s="157">
        <v>48.63</v>
      </c>
      <c r="L109" s="157">
        <v>1458.096</v>
      </c>
      <c r="M109" s="155">
        <v>43090</v>
      </c>
      <c r="N109" s="154" t="s">
        <v>710</v>
      </c>
      <c r="O109" s="156">
        <v>31.914999999999999</v>
      </c>
      <c r="P109" s="154" t="s">
        <v>690</v>
      </c>
      <c r="Q109" s="154" t="s">
        <v>690</v>
      </c>
      <c r="R109" s="157">
        <v>6.87</v>
      </c>
      <c r="S109" s="157">
        <v>9.1</v>
      </c>
      <c r="T109" s="157">
        <v>48.6</v>
      </c>
      <c r="U109" s="154" t="s">
        <v>569</v>
      </c>
      <c r="V109" s="157">
        <v>1433.2439999999999</v>
      </c>
      <c r="W109" s="154" t="s">
        <v>51</v>
      </c>
      <c r="X109" s="159">
        <v>8</v>
      </c>
    </row>
    <row r="110" spans="1:24" ht="12.75" hidden="1" customHeight="1" x14ac:dyDescent="0.2">
      <c r="A110" s="150" t="s">
        <v>784</v>
      </c>
      <c r="B110" s="151" t="s">
        <v>785</v>
      </c>
      <c r="C110" s="150" t="s">
        <v>353</v>
      </c>
      <c r="D110" s="150" t="s">
        <v>893</v>
      </c>
      <c r="E110" s="150" t="s">
        <v>687</v>
      </c>
      <c r="F110" s="150" t="s">
        <v>701</v>
      </c>
      <c r="G110" s="160">
        <v>42948</v>
      </c>
      <c r="H110" s="161">
        <v>1.5911850000000001</v>
      </c>
      <c r="I110" s="162" t="s">
        <v>228</v>
      </c>
      <c r="J110" s="162" t="s">
        <v>228</v>
      </c>
      <c r="K110" s="162" t="s">
        <v>228</v>
      </c>
      <c r="L110" s="163">
        <v>7.1553060000000004</v>
      </c>
      <c r="M110" s="160">
        <v>43089</v>
      </c>
      <c r="N110" s="150" t="s">
        <v>689</v>
      </c>
      <c r="O110" s="161">
        <v>1.5911850000000001</v>
      </c>
      <c r="P110" s="150" t="s">
        <v>690</v>
      </c>
      <c r="Q110" s="150" t="s">
        <v>690</v>
      </c>
      <c r="R110" s="162" t="s">
        <v>228</v>
      </c>
      <c r="S110" s="162" t="s">
        <v>228</v>
      </c>
      <c r="T110" s="162" t="s">
        <v>228</v>
      </c>
      <c r="U110" s="150" t="s">
        <v>894</v>
      </c>
      <c r="V110" s="163">
        <v>7.1553060000000004</v>
      </c>
      <c r="W110" s="150" t="s">
        <v>243</v>
      </c>
      <c r="X110" s="164">
        <v>4</v>
      </c>
    </row>
    <row r="111" spans="1:24" ht="12.75" hidden="1" customHeight="1" x14ac:dyDescent="0.2">
      <c r="A111" s="154" t="s">
        <v>465</v>
      </c>
      <c r="B111" s="151" t="s">
        <v>895</v>
      </c>
      <c r="C111" s="154" t="s">
        <v>767</v>
      </c>
      <c r="D111" s="154" t="s">
        <v>896</v>
      </c>
      <c r="E111" s="154" t="s">
        <v>687</v>
      </c>
      <c r="F111" s="154" t="s">
        <v>688</v>
      </c>
      <c r="G111" s="155">
        <v>42711</v>
      </c>
      <c r="H111" s="156">
        <v>99.249874000000005</v>
      </c>
      <c r="I111" s="157">
        <v>7.51</v>
      </c>
      <c r="J111" s="157">
        <v>10.130000000000001</v>
      </c>
      <c r="K111" s="157">
        <v>49.61</v>
      </c>
      <c r="L111" s="157">
        <v>2381.2002870000001</v>
      </c>
      <c r="M111" s="155">
        <v>43089</v>
      </c>
      <c r="N111" s="154" t="s">
        <v>710</v>
      </c>
      <c r="O111" s="156">
        <v>10.271699</v>
      </c>
      <c r="P111" s="154" t="s">
        <v>691</v>
      </c>
      <c r="Q111" s="154" t="s">
        <v>690</v>
      </c>
      <c r="R111" s="157">
        <v>7.23</v>
      </c>
      <c r="S111" s="157">
        <v>9.58</v>
      </c>
      <c r="T111" s="157">
        <v>49.61</v>
      </c>
      <c r="U111" s="154" t="s">
        <v>735</v>
      </c>
      <c r="V111" s="157">
        <v>2363.8881080000001</v>
      </c>
      <c r="W111" s="154" t="s">
        <v>51</v>
      </c>
      <c r="X111" s="159">
        <v>12</v>
      </c>
    </row>
    <row r="112" spans="1:24" ht="12.75" hidden="1" customHeight="1" x14ac:dyDescent="0.2">
      <c r="A112" s="154" t="s">
        <v>392</v>
      </c>
      <c r="B112" s="151" t="s">
        <v>773</v>
      </c>
      <c r="C112" s="154" t="s">
        <v>774</v>
      </c>
      <c r="D112" s="154" t="s">
        <v>897</v>
      </c>
      <c r="E112" s="154" t="s">
        <v>687</v>
      </c>
      <c r="F112" s="154" t="s">
        <v>688</v>
      </c>
      <c r="G112" s="155">
        <v>42794</v>
      </c>
      <c r="H112" s="156">
        <v>99.897000000000006</v>
      </c>
      <c r="I112" s="157">
        <v>7.46</v>
      </c>
      <c r="J112" s="157">
        <v>9.75</v>
      </c>
      <c r="K112" s="157">
        <v>50</v>
      </c>
      <c r="L112" s="157">
        <v>4594.0519999999997</v>
      </c>
      <c r="M112" s="155">
        <v>43087</v>
      </c>
      <c r="N112" s="154" t="s">
        <v>710</v>
      </c>
      <c r="O112" s="156">
        <v>15.9</v>
      </c>
      <c r="P112" s="154" t="s">
        <v>690</v>
      </c>
      <c r="Q112" s="154" t="s">
        <v>690</v>
      </c>
      <c r="R112" s="157">
        <v>7.35</v>
      </c>
      <c r="S112" s="157">
        <v>9.5</v>
      </c>
      <c r="T112" s="157">
        <v>50</v>
      </c>
      <c r="U112" s="154" t="s">
        <v>735</v>
      </c>
      <c r="V112" s="157">
        <v>4505.9989999999998</v>
      </c>
      <c r="W112" s="154" t="s">
        <v>243</v>
      </c>
      <c r="X112" s="159">
        <v>9</v>
      </c>
    </row>
    <row r="113" spans="1:24" ht="12.75" hidden="1" customHeight="1" x14ac:dyDescent="0.2">
      <c r="A113" s="154" t="s">
        <v>347</v>
      </c>
      <c r="B113" s="151" t="s">
        <v>898</v>
      </c>
      <c r="C113" s="154" t="s">
        <v>899</v>
      </c>
      <c r="D113" s="154" t="s">
        <v>900</v>
      </c>
      <c r="E113" s="154" t="s">
        <v>687</v>
      </c>
      <c r="F113" s="154" t="s">
        <v>688</v>
      </c>
      <c r="G113" s="155">
        <v>42779</v>
      </c>
      <c r="H113" s="156">
        <v>39.24</v>
      </c>
      <c r="I113" s="157">
        <v>8.14</v>
      </c>
      <c r="J113" s="157">
        <v>10.5</v>
      </c>
      <c r="K113" s="157">
        <v>48.35</v>
      </c>
      <c r="L113" s="157">
        <v>1691.654</v>
      </c>
      <c r="M113" s="155">
        <v>43083</v>
      </c>
      <c r="N113" s="154" t="s">
        <v>710</v>
      </c>
      <c r="O113" s="156">
        <v>14.5</v>
      </c>
      <c r="P113" s="154" t="s">
        <v>690</v>
      </c>
      <c r="Q113" s="154" t="s">
        <v>691</v>
      </c>
      <c r="R113" s="157">
        <v>7.73</v>
      </c>
      <c r="S113" s="157">
        <v>9.65</v>
      </c>
      <c r="T113" s="157">
        <v>48.35</v>
      </c>
      <c r="U113" s="154" t="s">
        <v>901</v>
      </c>
      <c r="V113" s="158" t="s">
        <v>228</v>
      </c>
      <c r="W113" s="154" t="s">
        <v>228</v>
      </c>
      <c r="X113" s="159">
        <v>10</v>
      </c>
    </row>
    <row r="114" spans="1:24" ht="12.75" hidden="1" customHeight="1" x14ac:dyDescent="0.2">
      <c r="A114" s="154" t="s">
        <v>347</v>
      </c>
      <c r="B114" s="151" t="s">
        <v>902</v>
      </c>
      <c r="C114" s="154" t="s">
        <v>699</v>
      </c>
      <c r="D114" s="154" t="s">
        <v>903</v>
      </c>
      <c r="E114" s="154" t="s">
        <v>687</v>
      </c>
      <c r="F114" s="154" t="s">
        <v>688</v>
      </c>
      <c r="G114" s="155">
        <v>42720</v>
      </c>
      <c r="H114" s="156">
        <v>105.92632399999999</v>
      </c>
      <c r="I114" s="157">
        <v>7.38</v>
      </c>
      <c r="J114" s="157">
        <v>10</v>
      </c>
      <c r="K114" s="157">
        <v>48.46</v>
      </c>
      <c r="L114" s="157">
        <v>1238.892126</v>
      </c>
      <c r="M114" s="155">
        <v>43083</v>
      </c>
      <c r="N114" s="154" t="s">
        <v>689</v>
      </c>
      <c r="O114" s="156">
        <v>86.896017999999998</v>
      </c>
      <c r="P114" s="154" t="s">
        <v>690</v>
      </c>
      <c r="Q114" s="154" t="s">
        <v>691</v>
      </c>
      <c r="R114" s="157">
        <v>7.18</v>
      </c>
      <c r="S114" s="157">
        <v>9.6</v>
      </c>
      <c r="T114" s="157">
        <v>48.46</v>
      </c>
      <c r="U114" s="154" t="s">
        <v>904</v>
      </c>
      <c r="V114" s="157">
        <v>1492.170959</v>
      </c>
      <c r="W114" s="154" t="s">
        <v>243</v>
      </c>
      <c r="X114" s="159">
        <v>12</v>
      </c>
    </row>
    <row r="115" spans="1:24" ht="12.75" hidden="1" customHeight="1" x14ac:dyDescent="0.2">
      <c r="A115" s="150" t="s">
        <v>736</v>
      </c>
      <c r="B115" s="151" t="s">
        <v>779</v>
      </c>
      <c r="C115" s="150" t="s">
        <v>764</v>
      </c>
      <c r="D115" s="150" t="s">
        <v>905</v>
      </c>
      <c r="E115" s="150" t="s">
        <v>687</v>
      </c>
      <c r="F115" s="150" t="s">
        <v>688</v>
      </c>
      <c r="G115" s="160">
        <v>42923</v>
      </c>
      <c r="H115" s="161">
        <v>126.42689</v>
      </c>
      <c r="I115" s="163">
        <v>4.6399999999999997</v>
      </c>
      <c r="J115" s="162" t="s">
        <v>228</v>
      </c>
      <c r="K115" s="163">
        <v>31.62</v>
      </c>
      <c r="L115" s="163">
        <v>7094.5749919999998</v>
      </c>
      <c r="M115" s="160">
        <v>43082</v>
      </c>
      <c r="N115" s="150" t="s">
        <v>710</v>
      </c>
      <c r="O115" s="161">
        <v>113.38521299999999</v>
      </c>
      <c r="P115" s="150" t="s">
        <v>690</v>
      </c>
      <c r="Q115" s="150" t="s">
        <v>690</v>
      </c>
      <c r="R115" s="163">
        <v>4.6399999999999997</v>
      </c>
      <c r="S115" s="162" t="s">
        <v>228</v>
      </c>
      <c r="T115" s="163">
        <v>31.62</v>
      </c>
      <c r="U115" s="150" t="s">
        <v>735</v>
      </c>
      <c r="V115" s="163">
        <v>7094.5749919999998</v>
      </c>
      <c r="W115" s="150" t="s">
        <v>51</v>
      </c>
      <c r="X115" s="164">
        <v>5</v>
      </c>
    </row>
    <row r="116" spans="1:24" ht="12.75" hidden="1" customHeight="1" x14ac:dyDescent="0.2">
      <c r="A116" s="154" t="s">
        <v>223</v>
      </c>
      <c r="B116" s="151" t="s">
        <v>336</v>
      </c>
      <c r="C116" s="154" t="s">
        <v>337</v>
      </c>
      <c r="D116" s="154" t="s">
        <v>906</v>
      </c>
      <c r="E116" s="154" t="s">
        <v>687</v>
      </c>
      <c r="F116" s="154" t="s">
        <v>688</v>
      </c>
      <c r="G116" s="155">
        <v>42859</v>
      </c>
      <c r="H116" s="156">
        <v>24.739432999999998</v>
      </c>
      <c r="I116" s="157">
        <v>7.84</v>
      </c>
      <c r="J116" s="157">
        <v>10</v>
      </c>
      <c r="K116" s="157">
        <v>52.53</v>
      </c>
      <c r="L116" s="157">
        <v>1218.5753790000001</v>
      </c>
      <c r="M116" s="155">
        <v>43076</v>
      </c>
      <c r="N116" s="154" t="s">
        <v>689</v>
      </c>
      <c r="O116" s="156">
        <v>9.4179999999999993</v>
      </c>
      <c r="P116" s="154" t="s">
        <v>690</v>
      </c>
      <c r="Q116" s="154" t="s">
        <v>690</v>
      </c>
      <c r="R116" s="157">
        <v>7.56</v>
      </c>
      <c r="S116" s="157">
        <v>9.8000000000000007</v>
      </c>
      <c r="T116" s="157">
        <v>51.45</v>
      </c>
      <c r="U116" s="154" t="s">
        <v>735</v>
      </c>
      <c r="V116" s="157">
        <v>1194.7629999999999</v>
      </c>
      <c r="W116" s="154" t="s">
        <v>51</v>
      </c>
      <c r="X116" s="159">
        <v>7</v>
      </c>
    </row>
    <row r="117" spans="1:24" ht="12.75" hidden="1" customHeight="1" x14ac:dyDescent="0.2">
      <c r="A117" s="150" t="s">
        <v>244</v>
      </c>
      <c r="B117" s="151" t="s">
        <v>474</v>
      </c>
      <c r="C117" s="150" t="s">
        <v>475</v>
      </c>
      <c r="D117" s="150" t="s">
        <v>907</v>
      </c>
      <c r="E117" s="150" t="s">
        <v>687</v>
      </c>
      <c r="F117" s="150" t="s">
        <v>715</v>
      </c>
      <c r="G117" s="160">
        <v>42838</v>
      </c>
      <c r="H117" s="161">
        <v>-16.427</v>
      </c>
      <c r="I117" s="163">
        <v>7.04</v>
      </c>
      <c r="J117" s="163">
        <v>8.4</v>
      </c>
      <c r="K117" s="163">
        <v>50</v>
      </c>
      <c r="L117" s="163">
        <v>2738.5450000000001</v>
      </c>
      <c r="M117" s="160">
        <v>43075</v>
      </c>
      <c r="N117" s="150" t="s">
        <v>689</v>
      </c>
      <c r="O117" s="161">
        <v>-16.427</v>
      </c>
      <c r="P117" s="150" t="s">
        <v>690</v>
      </c>
      <c r="Q117" s="150" t="s">
        <v>690</v>
      </c>
      <c r="R117" s="163">
        <v>7.04</v>
      </c>
      <c r="S117" s="163">
        <v>8.4</v>
      </c>
      <c r="T117" s="163">
        <v>50</v>
      </c>
      <c r="U117" s="150" t="s">
        <v>569</v>
      </c>
      <c r="V117" s="163">
        <v>2738.5450000000001</v>
      </c>
      <c r="W117" s="150" t="s">
        <v>243</v>
      </c>
      <c r="X117" s="164">
        <v>7</v>
      </c>
    </row>
    <row r="118" spans="1:24" ht="12.75" hidden="1" customHeight="1" x14ac:dyDescent="0.2">
      <c r="A118" s="150" t="s">
        <v>244</v>
      </c>
      <c r="B118" s="151" t="s">
        <v>788</v>
      </c>
      <c r="C118" s="150" t="s">
        <v>307</v>
      </c>
      <c r="D118" s="150" t="s">
        <v>908</v>
      </c>
      <c r="E118" s="150" t="s">
        <v>687</v>
      </c>
      <c r="F118" s="150" t="s">
        <v>715</v>
      </c>
      <c r="G118" s="160">
        <v>42838</v>
      </c>
      <c r="H118" s="161">
        <v>99.176000000000002</v>
      </c>
      <c r="I118" s="163">
        <v>6.47</v>
      </c>
      <c r="J118" s="163">
        <v>8.4</v>
      </c>
      <c r="K118" s="163">
        <v>45.89</v>
      </c>
      <c r="L118" s="163">
        <v>9661.9779999999992</v>
      </c>
      <c r="M118" s="160">
        <v>43075</v>
      </c>
      <c r="N118" s="150" t="s">
        <v>689</v>
      </c>
      <c r="O118" s="161">
        <v>99.179000000000002</v>
      </c>
      <c r="P118" s="150" t="s">
        <v>690</v>
      </c>
      <c r="Q118" s="150" t="s">
        <v>690</v>
      </c>
      <c r="R118" s="163">
        <v>6.47</v>
      </c>
      <c r="S118" s="163">
        <v>8.4</v>
      </c>
      <c r="T118" s="163">
        <v>45.89</v>
      </c>
      <c r="U118" s="150" t="s">
        <v>569</v>
      </c>
      <c r="V118" s="163">
        <v>9661.9779999999992</v>
      </c>
      <c r="W118" s="150" t="s">
        <v>243</v>
      </c>
      <c r="X118" s="164">
        <v>7</v>
      </c>
    </row>
    <row r="119" spans="1:24" ht="12.75" hidden="1" customHeight="1" x14ac:dyDescent="0.2">
      <c r="A119" s="154" t="s">
        <v>236</v>
      </c>
      <c r="B119" s="151" t="s">
        <v>237</v>
      </c>
      <c r="C119" s="154" t="s">
        <v>32</v>
      </c>
      <c r="D119" s="154" t="s">
        <v>909</v>
      </c>
      <c r="E119" s="154" t="s">
        <v>687</v>
      </c>
      <c r="F119" s="154" t="s">
        <v>688</v>
      </c>
      <c r="G119" s="155">
        <v>42748</v>
      </c>
      <c r="H119" s="156">
        <v>144.03206599999999</v>
      </c>
      <c r="I119" s="157">
        <v>7.74</v>
      </c>
      <c r="J119" s="157">
        <v>9.8000000000000007</v>
      </c>
      <c r="K119" s="157">
        <v>48.5</v>
      </c>
      <c r="L119" s="157">
        <v>5097.7477699999999</v>
      </c>
      <c r="M119" s="155">
        <v>43074</v>
      </c>
      <c r="N119" s="154" t="s">
        <v>710</v>
      </c>
      <c r="O119" s="156">
        <v>106.368556</v>
      </c>
      <c r="P119" s="154" t="s">
        <v>690</v>
      </c>
      <c r="Q119" s="154" t="s">
        <v>690</v>
      </c>
      <c r="R119" s="157">
        <v>7.6</v>
      </c>
      <c r="S119" s="157">
        <v>9.5</v>
      </c>
      <c r="T119" s="157">
        <v>48.5</v>
      </c>
      <c r="U119" s="154" t="s">
        <v>901</v>
      </c>
      <c r="V119" s="157">
        <v>5166.5342719999999</v>
      </c>
      <c r="W119" s="154" t="s">
        <v>51</v>
      </c>
      <c r="X119" s="159">
        <v>10</v>
      </c>
    </row>
    <row r="120" spans="1:24" ht="12.75" hidden="1" customHeight="1" x14ac:dyDescent="0.2">
      <c r="A120" s="154" t="s">
        <v>376</v>
      </c>
      <c r="B120" s="151" t="s">
        <v>752</v>
      </c>
      <c r="C120" s="154" t="s">
        <v>753</v>
      </c>
      <c r="D120" s="154" t="s">
        <v>910</v>
      </c>
      <c r="E120" s="154" t="s">
        <v>687</v>
      </c>
      <c r="F120" s="154" t="s">
        <v>715</v>
      </c>
      <c r="G120" s="155">
        <v>42752</v>
      </c>
      <c r="H120" s="156">
        <v>60.194386000000002</v>
      </c>
      <c r="I120" s="157">
        <v>7.61</v>
      </c>
      <c r="J120" s="157">
        <v>10.5</v>
      </c>
      <c r="K120" s="157">
        <v>53.37</v>
      </c>
      <c r="L120" s="157">
        <v>2734.402771</v>
      </c>
      <c r="M120" s="155">
        <v>43069</v>
      </c>
      <c r="N120" s="154" t="s">
        <v>689</v>
      </c>
      <c r="O120" s="156">
        <v>-26.038716999999998</v>
      </c>
      <c r="P120" s="154" t="s">
        <v>691</v>
      </c>
      <c r="Q120" s="154" t="s">
        <v>690</v>
      </c>
      <c r="R120" s="157">
        <v>7.33</v>
      </c>
      <c r="S120" s="157">
        <v>10</v>
      </c>
      <c r="T120" s="157">
        <v>53.34</v>
      </c>
      <c r="U120" s="154" t="s">
        <v>904</v>
      </c>
      <c r="V120" s="157">
        <v>2733.1067539999999</v>
      </c>
      <c r="W120" s="154" t="s">
        <v>243</v>
      </c>
      <c r="X120" s="159">
        <v>10</v>
      </c>
    </row>
    <row r="121" spans="1:24" ht="12.75" hidden="1" customHeight="1" x14ac:dyDescent="0.2">
      <c r="A121" s="154" t="s">
        <v>376</v>
      </c>
      <c r="B121" s="151" t="s">
        <v>911</v>
      </c>
      <c r="C121" s="154" t="s">
        <v>753</v>
      </c>
      <c r="D121" s="154" t="s">
        <v>912</v>
      </c>
      <c r="E121" s="154" t="s">
        <v>687</v>
      </c>
      <c r="F121" s="154" t="s">
        <v>715</v>
      </c>
      <c r="G121" s="155">
        <v>42752</v>
      </c>
      <c r="H121" s="156">
        <v>35.663044999999997</v>
      </c>
      <c r="I121" s="157">
        <v>7.62</v>
      </c>
      <c r="J121" s="157">
        <v>10.5</v>
      </c>
      <c r="K121" s="157">
        <v>53.34</v>
      </c>
      <c r="L121" s="157">
        <v>440.87152800000001</v>
      </c>
      <c r="M121" s="155">
        <v>43069</v>
      </c>
      <c r="N121" s="154" t="s">
        <v>689</v>
      </c>
      <c r="O121" s="156">
        <v>19.724316000000002</v>
      </c>
      <c r="P121" s="154" t="s">
        <v>691</v>
      </c>
      <c r="Q121" s="154" t="s">
        <v>690</v>
      </c>
      <c r="R121" s="157">
        <v>7.26</v>
      </c>
      <c r="S121" s="157">
        <v>10</v>
      </c>
      <c r="T121" s="157">
        <v>54.51</v>
      </c>
      <c r="U121" s="154" t="s">
        <v>904</v>
      </c>
      <c r="V121" s="157">
        <v>436.41804200000001</v>
      </c>
      <c r="W121" s="154" t="s">
        <v>243</v>
      </c>
      <c r="X121" s="159">
        <v>10</v>
      </c>
    </row>
    <row r="122" spans="1:24" ht="12.75" hidden="1" customHeight="1" x14ac:dyDescent="0.2">
      <c r="A122" s="150" t="s">
        <v>913</v>
      </c>
      <c r="B122" s="151" t="s">
        <v>914</v>
      </c>
      <c r="C122" s="150" t="s">
        <v>289</v>
      </c>
      <c r="D122" s="150" t="s">
        <v>915</v>
      </c>
      <c r="E122" s="150" t="s">
        <v>687</v>
      </c>
      <c r="F122" s="150" t="s">
        <v>688</v>
      </c>
      <c r="G122" s="160">
        <v>42629</v>
      </c>
      <c r="H122" s="161">
        <v>5.6998939999999996</v>
      </c>
      <c r="I122" s="163">
        <v>9.98</v>
      </c>
      <c r="J122" s="163">
        <v>13.8</v>
      </c>
      <c r="K122" s="163">
        <v>58.18</v>
      </c>
      <c r="L122" s="163">
        <v>123.036901</v>
      </c>
      <c r="M122" s="160">
        <v>43054</v>
      </c>
      <c r="N122" s="150" t="s">
        <v>710</v>
      </c>
      <c r="O122" s="161">
        <v>3.3890030000000002</v>
      </c>
      <c r="P122" s="150" t="s">
        <v>690</v>
      </c>
      <c r="Q122" s="150" t="s">
        <v>691</v>
      </c>
      <c r="R122" s="163">
        <v>8.91</v>
      </c>
      <c r="S122" s="163">
        <v>11.95</v>
      </c>
      <c r="T122" s="163">
        <v>58.18</v>
      </c>
      <c r="U122" s="150" t="s">
        <v>916</v>
      </c>
      <c r="V122" s="163">
        <v>123.02910900000001</v>
      </c>
      <c r="W122" s="150" t="s">
        <v>51</v>
      </c>
      <c r="X122" s="164">
        <v>14</v>
      </c>
    </row>
    <row r="123" spans="1:24" ht="12.75" hidden="1" customHeight="1" x14ac:dyDescent="0.2">
      <c r="A123" s="150" t="s">
        <v>718</v>
      </c>
      <c r="B123" s="151" t="s">
        <v>917</v>
      </c>
      <c r="C123" s="150" t="s">
        <v>713</v>
      </c>
      <c r="D123" s="150" t="s">
        <v>918</v>
      </c>
      <c r="E123" s="150" t="s">
        <v>687</v>
      </c>
      <c r="F123" s="150" t="s">
        <v>688</v>
      </c>
      <c r="G123" s="160">
        <v>43005</v>
      </c>
      <c r="H123" s="161">
        <v>0</v>
      </c>
      <c r="I123" s="162" t="s">
        <v>228</v>
      </c>
      <c r="J123" s="163">
        <v>10.25</v>
      </c>
      <c r="K123" s="162" t="s">
        <v>228</v>
      </c>
      <c r="L123" s="162" t="s">
        <v>228</v>
      </c>
      <c r="M123" s="160">
        <v>43045</v>
      </c>
      <c r="N123" s="150" t="s">
        <v>710</v>
      </c>
      <c r="O123" s="161">
        <v>0</v>
      </c>
      <c r="P123" s="150" t="s">
        <v>691</v>
      </c>
      <c r="Q123" s="150" t="s">
        <v>690</v>
      </c>
      <c r="R123" s="162" t="s">
        <v>228</v>
      </c>
      <c r="S123" s="163">
        <v>10.25</v>
      </c>
      <c r="T123" s="162" t="s">
        <v>228</v>
      </c>
      <c r="U123" s="150" t="s">
        <v>228</v>
      </c>
      <c r="V123" s="162" t="s">
        <v>228</v>
      </c>
      <c r="W123" s="150" t="s">
        <v>228</v>
      </c>
      <c r="X123" s="164">
        <v>1</v>
      </c>
    </row>
    <row r="124" spans="1:24" ht="12.75" hidden="1" customHeight="1" x14ac:dyDescent="0.2">
      <c r="A124" s="150" t="s">
        <v>784</v>
      </c>
      <c r="B124" s="151" t="s">
        <v>790</v>
      </c>
      <c r="C124" s="150" t="s">
        <v>217</v>
      </c>
      <c r="D124" s="150" t="s">
        <v>919</v>
      </c>
      <c r="E124" s="150" t="s">
        <v>687</v>
      </c>
      <c r="F124" s="150" t="s">
        <v>701</v>
      </c>
      <c r="G124" s="160">
        <v>42916</v>
      </c>
      <c r="H124" s="161">
        <v>14.583622</v>
      </c>
      <c r="I124" s="162" t="s">
        <v>228</v>
      </c>
      <c r="J124" s="162" t="s">
        <v>228</v>
      </c>
      <c r="K124" s="162" t="s">
        <v>228</v>
      </c>
      <c r="L124" s="163">
        <v>177.31375199999999</v>
      </c>
      <c r="M124" s="160">
        <v>43039</v>
      </c>
      <c r="N124" s="150" t="s">
        <v>689</v>
      </c>
      <c r="O124" s="161">
        <v>14.581455999999999</v>
      </c>
      <c r="P124" s="150" t="s">
        <v>690</v>
      </c>
      <c r="Q124" s="150" t="s">
        <v>690</v>
      </c>
      <c r="R124" s="162" t="s">
        <v>228</v>
      </c>
      <c r="S124" s="162" t="s">
        <v>228</v>
      </c>
      <c r="T124" s="162" t="s">
        <v>228</v>
      </c>
      <c r="U124" s="150" t="s">
        <v>894</v>
      </c>
      <c r="V124" s="162" t="s">
        <v>228</v>
      </c>
      <c r="W124" s="150" t="s">
        <v>228</v>
      </c>
      <c r="X124" s="164">
        <v>4</v>
      </c>
    </row>
    <row r="125" spans="1:24" ht="12.75" hidden="1" customHeight="1" x14ac:dyDescent="0.2">
      <c r="A125" s="150" t="s">
        <v>269</v>
      </c>
      <c r="B125" s="151" t="s">
        <v>315</v>
      </c>
      <c r="C125" s="150" t="s">
        <v>316</v>
      </c>
      <c r="D125" s="150" t="s">
        <v>920</v>
      </c>
      <c r="E125" s="150" t="s">
        <v>687</v>
      </c>
      <c r="F125" s="150" t="s">
        <v>688</v>
      </c>
      <c r="G125" s="160">
        <v>43007</v>
      </c>
      <c r="H125" s="161">
        <v>-120</v>
      </c>
      <c r="I125" s="163">
        <v>7.69</v>
      </c>
      <c r="J125" s="163">
        <v>10.25</v>
      </c>
      <c r="K125" s="163">
        <v>52</v>
      </c>
      <c r="L125" s="162" t="s">
        <v>228</v>
      </c>
      <c r="M125" s="160">
        <v>43034</v>
      </c>
      <c r="N125" s="150" t="s">
        <v>710</v>
      </c>
      <c r="O125" s="161">
        <v>-120</v>
      </c>
      <c r="P125" s="150" t="s">
        <v>690</v>
      </c>
      <c r="Q125" s="150" t="s">
        <v>690</v>
      </c>
      <c r="R125" s="163">
        <v>7.69</v>
      </c>
      <c r="S125" s="163">
        <v>10.25</v>
      </c>
      <c r="T125" s="163">
        <v>52</v>
      </c>
      <c r="U125" s="150" t="s">
        <v>735</v>
      </c>
      <c r="V125" s="162" t="s">
        <v>228</v>
      </c>
      <c r="W125" s="150" t="s">
        <v>228</v>
      </c>
      <c r="X125" s="164">
        <v>0</v>
      </c>
    </row>
    <row r="126" spans="1:24" ht="12.75" hidden="1" customHeight="1" x14ac:dyDescent="0.2">
      <c r="A126" s="150" t="s">
        <v>269</v>
      </c>
      <c r="B126" s="151" t="s">
        <v>270</v>
      </c>
      <c r="C126" s="150" t="s">
        <v>271</v>
      </c>
      <c r="D126" s="150" t="s">
        <v>921</v>
      </c>
      <c r="E126" s="150" t="s">
        <v>687</v>
      </c>
      <c r="F126" s="150" t="s">
        <v>688</v>
      </c>
      <c r="G126" s="160">
        <v>43007</v>
      </c>
      <c r="H126" s="161">
        <v>-13.1</v>
      </c>
      <c r="I126" s="163">
        <v>7.55</v>
      </c>
      <c r="J126" s="163">
        <v>10.199999999999999</v>
      </c>
      <c r="K126" s="163">
        <v>52</v>
      </c>
      <c r="L126" s="162" t="s">
        <v>228</v>
      </c>
      <c r="M126" s="160">
        <v>43034</v>
      </c>
      <c r="N126" s="150" t="s">
        <v>710</v>
      </c>
      <c r="O126" s="161">
        <v>-13.1</v>
      </c>
      <c r="P126" s="150" t="s">
        <v>690</v>
      </c>
      <c r="Q126" s="150" t="s">
        <v>690</v>
      </c>
      <c r="R126" s="163">
        <v>7.55</v>
      </c>
      <c r="S126" s="163">
        <v>10.199999999999999</v>
      </c>
      <c r="T126" s="163">
        <v>52</v>
      </c>
      <c r="U126" s="150" t="s">
        <v>735</v>
      </c>
      <c r="V126" s="162" t="s">
        <v>228</v>
      </c>
      <c r="W126" s="150" t="s">
        <v>228</v>
      </c>
      <c r="X126" s="164">
        <v>0</v>
      </c>
    </row>
    <row r="127" spans="1:24" ht="12.75" hidden="1" customHeight="1" x14ac:dyDescent="0.2">
      <c r="A127" s="150" t="s">
        <v>269</v>
      </c>
      <c r="B127" s="151" t="s">
        <v>922</v>
      </c>
      <c r="C127" s="150" t="s">
        <v>923</v>
      </c>
      <c r="D127" s="150" t="s">
        <v>924</v>
      </c>
      <c r="E127" s="150" t="s">
        <v>687</v>
      </c>
      <c r="F127" s="150" t="s">
        <v>688</v>
      </c>
      <c r="G127" s="160">
        <v>43007</v>
      </c>
      <c r="H127" s="161">
        <v>-73</v>
      </c>
      <c r="I127" s="163">
        <v>7.61</v>
      </c>
      <c r="J127" s="163">
        <v>10.3</v>
      </c>
      <c r="K127" s="163">
        <v>48</v>
      </c>
      <c r="L127" s="162" t="s">
        <v>228</v>
      </c>
      <c r="M127" s="160">
        <v>43034</v>
      </c>
      <c r="N127" s="150" t="s">
        <v>710</v>
      </c>
      <c r="O127" s="161">
        <v>-73</v>
      </c>
      <c r="P127" s="150" t="s">
        <v>690</v>
      </c>
      <c r="Q127" s="150" t="s">
        <v>690</v>
      </c>
      <c r="R127" s="163">
        <v>7.61</v>
      </c>
      <c r="S127" s="163">
        <v>10.3</v>
      </c>
      <c r="T127" s="163">
        <v>48</v>
      </c>
      <c r="U127" s="150" t="s">
        <v>735</v>
      </c>
      <c r="V127" s="162" t="s">
        <v>228</v>
      </c>
      <c r="W127" s="150" t="s">
        <v>228</v>
      </c>
      <c r="X127" s="164">
        <v>0</v>
      </c>
    </row>
    <row r="128" spans="1:24" ht="12.75" hidden="1" customHeight="1" x14ac:dyDescent="0.2">
      <c r="A128" s="150" t="s">
        <v>718</v>
      </c>
      <c r="B128" s="151" t="s">
        <v>719</v>
      </c>
      <c r="C128" s="150" t="s">
        <v>530</v>
      </c>
      <c r="D128" s="150" t="s">
        <v>925</v>
      </c>
      <c r="E128" s="150" t="s">
        <v>687</v>
      </c>
      <c r="F128" s="150" t="s">
        <v>688</v>
      </c>
      <c r="G128" s="160">
        <v>42976</v>
      </c>
      <c r="H128" s="161">
        <v>200</v>
      </c>
      <c r="I128" s="162" t="s">
        <v>228</v>
      </c>
      <c r="J128" s="162" t="s">
        <v>228</v>
      </c>
      <c r="K128" s="162" t="s">
        <v>228</v>
      </c>
      <c r="L128" s="162" t="s">
        <v>228</v>
      </c>
      <c r="M128" s="160">
        <v>43033</v>
      </c>
      <c r="N128" s="150" t="s">
        <v>710</v>
      </c>
      <c r="O128" s="161">
        <v>200</v>
      </c>
      <c r="P128" s="150" t="s">
        <v>691</v>
      </c>
      <c r="Q128" s="150" t="s">
        <v>690</v>
      </c>
      <c r="R128" s="162" t="s">
        <v>228</v>
      </c>
      <c r="S128" s="162" t="s">
        <v>228</v>
      </c>
      <c r="T128" s="162" t="s">
        <v>228</v>
      </c>
      <c r="U128" s="150" t="s">
        <v>228</v>
      </c>
      <c r="V128" s="162" t="s">
        <v>228</v>
      </c>
      <c r="W128" s="150" t="s">
        <v>228</v>
      </c>
      <c r="X128" s="164">
        <v>1</v>
      </c>
    </row>
    <row r="129" spans="1:24" ht="12.75" hidden="1" customHeight="1" x14ac:dyDescent="0.2">
      <c r="A129" s="154" t="s">
        <v>215</v>
      </c>
      <c r="B129" s="151" t="s">
        <v>823</v>
      </c>
      <c r="C129" s="154" t="s">
        <v>307</v>
      </c>
      <c r="D129" s="154" t="s">
        <v>926</v>
      </c>
      <c r="E129" s="154" t="s">
        <v>687</v>
      </c>
      <c r="F129" s="154" t="s">
        <v>715</v>
      </c>
      <c r="G129" s="155">
        <v>42818</v>
      </c>
      <c r="H129" s="156">
        <v>67.048000000000002</v>
      </c>
      <c r="I129" s="157">
        <v>7.74</v>
      </c>
      <c r="J129" s="157">
        <v>10.1</v>
      </c>
      <c r="K129" s="157">
        <v>50.15</v>
      </c>
      <c r="L129" s="157">
        <v>1683.4069999999999</v>
      </c>
      <c r="M129" s="155">
        <v>43028</v>
      </c>
      <c r="N129" s="154" t="s">
        <v>689</v>
      </c>
      <c r="O129" s="156">
        <v>32.444000000000003</v>
      </c>
      <c r="P129" s="154" t="s">
        <v>690</v>
      </c>
      <c r="Q129" s="154" t="s">
        <v>690</v>
      </c>
      <c r="R129" s="157">
        <v>7.43</v>
      </c>
      <c r="S129" s="157">
        <v>9.5</v>
      </c>
      <c r="T129" s="157">
        <v>50.15</v>
      </c>
      <c r="U129" s="154" t="s">
        <v>894</v>
      </c>
      <c r="V129" s="157">
        <v>1638.0909999999999</v>
      </c>
      <c r="W129" s="154" t="s">
        <v>51</v>
      </c>
      <c r="X129" s="159">
        <v>7</v>
      </c>
    </row>
    <row r="130" spans="1:24" ht="12.75" hidden="1" customHeight="1" x14ac:dyDescent="0.2">
      <c r="A130" s="150" t="s">
        <v>784</v>
      </c>
      <c r="B130" s="151" t="s">
        <v>803</v>
      </c>
      <c r="C130" s="150" t="s">
        <v>530</v>
      </c>
      <c r="D130" s="150" t="s">
        <v>927</v>
      </c>
      <c r="E130" s="150" t="s">
        <v>687</v>
      </c>
      <c r="F130" s="150" t="s">
        <v>701</v>
      </c>
      <c r="G130" s="160">
        <v>42850</v>
      </c>
      <c r="H130" s="161">
        <v>9.6210210000000007</v>
      </c>
      <c r="I130" s="162" t="s">
        <v>228</v>
      </c>
      <c r="J130" s="162" t="s">
        <v>228</v>
      </c>
      <c r="K130" s="162" t="s">
        <v>228</v>
      </c>
      <c r="L130" s="163">
        <v>62.688003000000002</v>
      </c>
      <c r="M130" s="160">
        <v>43025</v>
      </c>
      <c r="N130" s="150" t="s">
        <v>689</v>
      </c>
      <c r="O130" s="161">
        <v>9.6210210000000007</v>
      </c>
      <c r="P130" s="150" t="s">
        <v>690</v>
      </c>
      <c r="Q130" s="150" t="s">
        <v>690</v>
      </c>
      <c r="R130" s="162" t="s">
        <v>228</v>
      </c>
      <c r="S130" s="162" t="s">
        <v>228</v>
      </c>
      <c r="T130" s="162" t="s">
        <v>228</v>
      </c>
      <c r="U130" s="150" t="s">
        <v>569</v>
      </c>
      <c r="V130" s="163">
        <v>62.688003000000002</v>
      </c>
      <c r="W130" s="150" t="s">
        <v>228</v>
      </c>
      <c r="X130" s="164">
        <v>5</v>
      </c>
    </row>
    <row r="131" spans="1:24" ht="12.75" hidden="1" customHeight="1" x14ac:dyDescent="0.2">
      <c r="A131" s="154" t="s">
        <v>347</v>
      </c>
      <c r="B131" s="151" t="s">
        <v>928</v>
      </c>
      <c r="C131" s="154" t="s">
        <v>271</v>
      </c>
      <c r="D131" s="154" t="s">
        <v>929</v>
      </c>
      <c r="E131" s="154" t="s">
        <v>687</v>
      </c>
      <c r="F131" s="154" t="s">
        <v>715</v>
      </c>
      <c r="G131" s="155">
        <v>42811</v>
      </c>
      <c r="H131" s="156">
        <v>316.87962299999998</v>
      </c>
      <c r="I131" s="157">
        <v>7.75</v>
      </c>
      <c r="J131" s="157">
        <v>10.25</v>
      </c>
      <c r="K131" s="157">
        <v>45</v>
      </c>
      <c r="L131" s="157">
        <v>10989.502463999999</v>
      </c>
      <c r="M131" s="155">
        <v>43006</v>
      </c>
      <c r="N131" s="154" t="s">
        <v>710</v>
      </c>
      <c r="O131" s="156">
        <v>118.093666</v>
      </c>
      <c r="P131" s="154" t="s">
        <v>690</v>
      </c>
      <c r="Q131" s="154" t="s">
        <v>691</v>
      </c>
      <c r="R131" s="157">
        <v>7.44</v>
      </c>
      <c r="S131" s="157">
        <v>9.8000000000000007</v>
      </c>
      <c r="T131" s="157">
        <v>42.5</v>
      </c>
      <c r="U131" s="154" t="s">
        <v>569</v>
      </c>
      <c r="V131" s="157">
        <v>10991.993213</v>
      </c>
      <c r="W131" s="154" t="s">
        <v>243</v>
      </c>
      <c r="X131" s="159">
        <v>6</v>
      </c>
    </row>
    <row r="132" spans="1:24" ht="12.75" hidden="1" customHeight="1" x14ac:dyDescent="0.2">
      <c r="A132" s="154" t="s">
        <v>347</v>
      </c>
      <c r="B132" s="151" t="s">
        <v>930</v>
      </c>
      <c r="C132" s="154" t="s">
        <v>32</v>
      </c>
      <c r="D132" s="154" t="s">
        <v>931</v>
      </c>
      <c r="E132" s="154" t="s">
        <v>687</v>
      </c>
      <c r="F132" s="154" t="s">
        <v>715</v>
      </c>
      <c r="G132" s="155">
        <v>42489</v>
      </c>
      <c r="H132" s="156">
        <v>1.4</v>
      </c>
      <c r="I132" s="157">
        <v>7.24</v>
      </c>
      <c r="J132" s="157">
        <v>10</v>
      </c>
      <c r="K132" s="157">
        <v>45</v>
      </c>
      <c r="L132" s="157">
        <v>335.24030699999997</v>
      </c>
      <c r="M132" s="155">
        <v>43006</v>
      </c>
      <c r="N132" s="154" t="s">
        <v>710</v>
      </c>
      <c r="O132" s="156">
        <v>-3</v>
      </c>
      <c r="P132" s="154" t="s">
        <v>690</v>
      </c>
      <c r="Q132" s="154" t="s">
        <v>691</v>
      </c>
      <c r="R132" s="158" t="s">
        <v>228</v>
      </c>
      <c r="S132" s="158" t="s">
        <v>228</v>
      </c>
      <c r="T132" s="158" t="s">
        <v>228</v>
      </c>
      <c r="U132" s="154" t="s">
        <v>228</v>
      </c>
      <c r="V132" s="158" t="s">
        <v>228</v>
      </c>
      <c r="W132" s="154" t="s">
        <v>228</v>
      </c>
      <c r="X132" s="159">
        <v>17</v>
      </c>
    </row>
    <row r="133" spans="1:24" ht="12.75" hidden="1" customHeight="1" x14ac:dyDescent="0.2">
      <c r="A133" s="154" t="s">
        <v>732</v>
      </c>
      <c r="B133" s="151" t="s">
        <v>733</v>
      </c>
      <c r="C133" s="154" t="s">
        <v>307</v>
      </c>
      <c r="D133" s="154" t="s">
        <v>932</v>
      </c>
      <c r="E133" s="154" t="s">
        <v>687</v>
      </c>
      <c r="F133" s="154" t="s">
        <v>715</v>
      </c>
      <c r="G133" s="155">
        <v>42824</v>
      </c>
      <c r="H133" s="156">
        <v>84.6</v>
      </c>
      <c r="I133" s="157">
        <v>7.85</v>
      </c>
      <c r="J133" s="157">
        <v>10.1</v>
      </c>
      <c r="K133" s="157">
        <v>50.47</v>
      </c>
      <c r="L133" s="157">
        <v>1405.4378650000001</v>
      </c>
      <c r="M133" s="155">
        <v>43000</v>
      </c>
      <c r="N133" s="154" t="s">
        <v>710</v>
      </c>
      <c r="O133" s="156">
        <v>43</v>
      </c>
      <c r="P133" s="154" t="s">
        <v>690</v>
      </c>
      <c r="Q133" s="154" t="s">
        <v>690</v>
      </c>
      <c r="R133" s="157">
        <v>7.6</v>
      </c>
      <c r="S133" s="157">
        <v>9.6</v>
      </c>
      <c r="T133" s="157">
        <v>50.47</v>
      </c>
      <c r="U133" s="154" t="s">
        <v>933</v>
      </c>
      <c r="V133" s="157">
        <v>1316.150936</v>
      </c>
      <c r="W133" s="154" t="s">
        <v>243</v>
      </c>
      <c r="X133" s="159">
        <v>5</v>
      </c>
    </row>
    <row r="134" spans="1:24" ht="12.75" hidden="1" customHeight="1" x14ac:dyDescent="0.2">
      <c r="A134" s="154" t="s">
        <v>422</v>
      </c>
      <c r="B134" s="151" t="s">
        <v>703</v>
      </c>
      <c r="C134" s="154" t="s">
        <v>704</v>
      </c>
      <c r="D134" s="154" t="s">
        <v>934</v>
      </c>
      <c r="E134" s="154" t="s">
        <v>687</v>
      </c>
      <c r="F134" s="154" t="s">
        <v>701</v>
      </c>
      <c r="G134" s="155">
        <v>42705</v>
      </c>
      <c r="H134" s="156">
        <v>9.6809999999999992</v>
      </c>
      <c r="I134" s="157">
        <v>7.28</v>
      </c>
      <c r="J134" s="157">
        <v>10.5</v>
      </c>
      <c r="K134" s="157">
        <v>49.49</v>
      </c>
      <c r="L134" s="157">
        <v>157.74799999999999</v>
      </c>
      <c r="M134" s="155">
        <v>42979</v>
      </c>
      <c r="N134" s="154" t="s">
        <v>689</v>
      </c>
      <c r="O134" s="156">
        <v>1.0424690000000001</v>
      </c>
      <c r="P134" s="154" t="s">
        <v>690</v>
      </c>
      <c r="Q134" s="154" t="s">
        <v>690</v>
      </c>
      <c r="R134" s="157">
        <v>6.81</v>
      </c>
      <c r="S134" s="157">
        <v>9.4</v>
      </c>
      <c r="T134" s="157">
        <v>50.23</v>
      </c>
      <c r="U134" s="154" t="s">
        <v>935</v>
      </c>
      <c r="V134" s="157">
        <v>82.902000000000001</v>
      </c>
      <c r="W134" s="154" t="s">
        <v>51</v>
      </c>
      <c r="X134" s="159">
        <v>9</v>
      </c>
    </row>
    <row r="135" spans="1:24" ht="12.75" hidden="1" customHeight="1" x14ac:dyDescent="0.2">
      <c r="A135" s="150" t="s">
        <v>454</v>
      </c>
      <c r="B135" s="151" t="s">
        <v>936</v>
      </c>
      <c r="C135" s="150" t="s">
        <v>937</v>
      </c>
      <c r="D135" s="150" t="s">
        <v>938</v>
      </c>
      <c r="E135" s="150" t="s">
        <v>687</v>
      </c>
      <c r="F135" s="150" t="s">
        <v>688</v>
      </c>
      <c r="G135" s="160">
        <v>42522</v>
      </c>
      <c r="H135" s="161">
        <v>433.43400000000003</v>
      </c>
      <c r="I135" s="163">
        <v>8.1300000000000008</v>
      </c>
      <c r="J135" s="163">
        <v>10.5</v>
      </c>
      <c r="K135" s="163">
        <v>55.8</v>
      </c>
      <c r="L135" s="163">
        <v>6771.1509999999998</v>
      </c>
      <c r="M135" s="160">
        <v>42962</v>
      </c>
      <c r="N135" s="150" t="s">
        <v>710</v>
      </c>
      <c r="O135" s="161">
        <v>362.577</v>
      </c>
      <c r="P135" s="150" t="s">
        <v>691</v>
      </c>
      <c r="Q135" s="150" t="s">
        <v>690</v>
      </c>
      <c r="R135" s="163">
        <v>7.85</v>
      </c>
      <c r="S135" s="163">
        <v>10</v>
      </c>
      <c r="T135" s="163">
        <v>55.8</v>
      </c>
      <c r="U135" s="150" t="s">
        <v>916</v>
      </c>
      <c r="V135" s="162" t="s">
        <v>228</v>
      </c>
      <c r="W135" s="150" t="s">
        <v>243</v>
      </c>
      <c r="X135" s="164">
        <v>14</v>
      </c>
    </row>
    <row r="136" spans="1:24" ht="12.75" hidden="1" customHeight="1" x14ac:dyDescent="0.2">
      <c r="A136" s="154" t="s">
        <v>223</v>
      </c>
      <c r="B136" s="151" t="s">
        <v>356</v>
      </c>
      <c r="C136" s="154" t="s">
        <v>357</v>
      </c>
      <c r="D136" s="154" t="s">
        <v>939</v>
      </c>
      <c r="E136" s="154" t="s">
        <v>687</v>
      </c>
      <c r="F136" s="154" t="s">
        <v>688</v>
      </c>
      <c r="G136" s="155">
        <v>42829</v>
      </c>
      <c r="H136" s="156">
        <v>0</v>
      </c>
      <c r="I136" s="158" t="s">
        <v>228</v>
      </c>
      <c r="J136" s="158" t="s">
        <v>228</v>
      </c>
      <c r="K136" s="158" t="s">
        <v>228</v>
      </c>
      <c r="L136" s="158" t="s">
        <v>228</v>
      </c>
      <c r="M136" s="155">
        <v>42957</v>
      </c>
      <c r="N136" s="154" t="s">
        <v>710</v>
      </c>
      <c r="O136" s="156">
        <v>0</v>
      </c>
      <c r="P136" s="154" t="s">
        <v>691</v>
      </c>
      <c r="Q136" s="154" t="s">
        <v>690</v>
      </c>
      <c r="R136" s="158" t="s">
        <v>228</v>
      </c>
      <c r="S136" s="158" t="s">
        <v>228</v>
      </c>
      <c r="T136" s="158" t="s">
        <v>228</v>
      </c>
      <c r="U136" s="154" t="s">
        <v>728</v>
      </c>
      <c r="V136" s="158" t="s">
        <v>228</v>
      </c>
      <c r="W136" s="154" t="s">
        <v>228</v>
      </c>
      <c r="X136" s="159">
        <v>4</v>
      </c>
    </row>
    <row r="137" spans="1:24" ht="12.75" hidden="1" customHeight="1" x14ac:dyDescent="0.2">
      <c r="A137" s="154" t="s">
        <v>223</v>
      </c>
      <c r="B137" s="151" t="s">
        <v>397</v>
      </c>
      <c r="C137" s="154" t="s">
        <v>357</v>
      </c>
      <c r="D137" s="154" t="s">
        <v>940</v>
      </c>
      <c r="E137" s="154" t="s">
        <v>687</v>
      </c>
      <c r="F137" s="154" t="s">
        <v>688</v>
      </c>
      <c r="G137" s="155">
        <v>42829</v>
      </c>
      <c r="H137" s="156">
        <v>0</v>
      </c>
      <c r="I137" s="158" t="s">
        <v>228</v>
      </c>
      <c r="J137" s="158" t="s">
        <v>228</v>
      </c>
      <c r="K137" s="158" t="s">
        <v>228</v>
      </c>
      <c r="L137" s="158" t="s">
        <v>228</v>
      </c>
      <c r="M137" s="155">
        <v>42957</v>
      </c>
      <c r="N137" s="154" t="s">
        <v>710</v>
      </c>
      <c r="O137" s="156">
        <v>0</v>
      </c>
      <c r="P137" s="154" t="s">
        <v>691</v>
      </c>
      <c r="Q137" s="154" t="s">
        <v>690</v>
      </c>
      <c r="R137" s="158" t="s">
        <v>228</v>
      </c>
      <c r="S137" s="158" t="s">
        <v>228</v>
      </c>
      <c r="T137" s="158" t="s">
        <v>228</v>
      </c>
      <c r="U137" s="154" t="s">
        <v>728</v>
      </c>
      <c r="V137" s="158" t="s">
        <v>228</v>
      </c>
      <c r="W137" s="154" t="s">
        <v>228</v>
      </c>
      <c r="X137" s="159">
        <v>4</v>
      </c>
    </row>
    <row r="138" spans="1:24" ht="12.75" hidden="1" customHeight="1" x14ac:dyDescent="0.2">
      <c r="A138" s="150" t="s">
        <v>830</v>
      </c>
      <c r="B138" s="151" t="s">
        <v>941</v>
      </c>
      <c r="C138" s="150" t="s">
        <v>832</v>
      </c>
      <c r="D138" s="150" t="s">
        <v>942</v>
      </c>
      <c r="E138" s="150" t="s">
        <v>687</v>
      </c>
      <c r="F138" s="150" t="s">
        <v>688</v>
      </c>
      <c r="G138" s="160">
        <v>42003</v>
      </c>
      <c r="H138" s="161">
        <v>0</v>
      </c>
      <c r="I138" s="163">
        <v>8.2799999999999994</v>
      </c>
      <c r="J138" s="163">
        <v>10.75</v>
      </c>
      <c r="K138" s="163">
        <v>57.43</v>
      </c>
      <c r="L138" s="163">
        <v>460.07</v>
      </c>
      <c r="M138" s="160">
        <v>42951</v>
      </c>
      <c r="N138" s="150" t="s">
        <v>689</v>
      </c>
      <c r="O138" s="161">
        <v>0</v>
      </c>
      <c r="P138" s="150" t="s">
        <v>690</v>
      </c>
      <c r="Q138" s="150" t="s">
        <v>690</v>
      </c>
      <c r="R138" s="162" t="s">
        <v>228</v>
      </c>
      <c r="S138" s="162" t="s">
        <v>228</v>
      </c>
      <c r="T138" s="162" t="s">
        <v>228</v>
      </c>
      <c r="U138" s="150" t="s">
        <v>228</v>
      </c>
      <c r="V138" s="162" t="s">
        <v>228</v>
      </c>
      <c r="W138" s="150" t="s">
        <v>228</v>
      </c>
      <c r="X138" s="164">
        <v>31</v>
      </c>
    </row>
    <row r="139" spans="1:24" ht="12.75" hidden="1" customHeight="1" x14ac:dyDescent="0.2">
      <c r="A139" s="150" t="s">
        <v>263</v>
      </c>
      <c r="B139" s="151" t="s">
        <v>823</v>
      </c>
      <c r="C139" s="150" t="s">
        <v>307</v>
      </c>
      <c r="D139" s="150" t="s">
        <v>943</v>
      </c>
      <c r="E139" s="150" t="s">
        <v>687</v>
      </c>
      <c r="F139" s="150" t="s">
        <v>715</v>
      </c>
      <c r="G139" s="160">
        <v>42551</v>
      </c>
      <c r="H139" s="161">
        <v>77.494</v>
      </c>
      <c r="I139" s="163">
        <v>8</v>
      </c>
      <c r="J139" s="163">
        <v>10.6</v>
      </c>
      <c r="K139" s="163">
        <v>49.14</v>
      </c>
      <c r="L139" s="163">
        <v>1714.8340000000001</v>
      </c>
      <c r="M139" s="160">
        <v>42940</v>
      </c>
      <c r="N139" s="150" t="s">
        <v>689</v>
      </c>
      <c r="O139" s="161">
        <v>36.887999999999998</v>
      </c>
      <c r="P139" s="150" t="s">
        <v>690</v>
      </c>
      <c r="Q139" s="150" t="s">
        <v>690</v>
      </c>
      <c r="R139" s="163">
        <v>7.46</v>
      </c>
      <c r="S139" s="163">
        <v>9.5</v>
      </c>
      <c r="T139" s="163">
        <v>49.14</v>
      </c>
      <c r="U139" s="150" t="s">
        <v>944</v>
      </c>
      <c r="V139" s="163">
        <v>1627.944</v>
      </c>
      <c r="W139" s="150" t="s">
        <v>51</v>
      </c>
      <c r="X139" s="164">
        <v>12</v>
      </c>
    </row>
    <row r="140" spans="1:24" ht="12.75" hidden="1" customHeight="1" x14ac:dyDescent="0.2">
      <c r="A140" s="154" t="s">
        <v>422</v>
      </c>
      <c r="B140" s="151" t="s">
        <v>698</v>
      </c>
      <c r="C140" s="154" t="s">
        <v>699</v>
      </c>
      <c r="D140" s="154" t="s">
        <v>945</v>
      </c>
      <c r="E140" s="154" t="s">
        <v>687</v>
      </c>
      <c r="F140" s="154" t="s">
        <v>701</v>
      </c>
      <c r="G140" s="155">
        <v>42691</v>
      </c>
      <c r="H140" s="156">
        <v>13.80171</v>
      </c>
      <c r="I140" s="157">
        <v>6.97</v>
      </c>
      <c r="J140" s="158" t="s">
        <v>228</v>
      </c>
      <c r="K140" s="157">
        <v>46.27</v>
      </c>
      <c r="L140" s="157">
        <v>7.8802240000000001</v>
      </c>
      <c r="M140" s="155">
        <v>42933</v>
      </c>
      <c r="N140" s="154" t="s">
        <v>689</v>
      </c>
      <c r="O140" s="156">
        <v>0</v>
      </c>
      <c r="P140" s="154" t="s">
        <v>690</v>
      </c>
      <c r="Q140" s="154" t="s">
        <v>690</v>
      </c>
      <c r="R140" s="158" t="s">
        <v>228</v>
      </c>
      <c r="S140" s="158" t="s">
        <v>228</v>
      </c>
      <c r="T140" s="158" t="s">
        <v>228</v>
      </c>
      <c r="U140" s="154" t="s">
        <v>228</v>
      </c>
      <c r="V140" s="158" t="s">
        <v>228</v>
      </c>
      <c r="W140" s="154" t="s">
        <v>228</v>
      </c>
      <c r="X140" s="159">
        <v>8</v>
      </c>
    </row>
    <row r="141" spans="1:24" ht="12.75" hidden="1" customHeight="1" x14ac:dyDescent="0.2">
      <c r="A141" s="154" t="s">
        <v>422</v>
      </c>
      <c r="B141" s="151" t="s">
        <v>703</v>
      </c>
      <c r="C141" s="154" t="s">
        <v>704</v>
      </c>
      <c r="D141" s="154" t="s">
        <v>946</v>
      </c>
      <c r="E141" s="154" t="s">
        <v>687</v>
      </c>
      <c r="F141" s="154" t="s">
        <v>701</v>
      </c>
      <c r="G141" s="155">
        <v>42646</v>
      </c>
      <c r="H141" s="156">
        <v>-11.308999999999999</v>
      </c>
      <c r="I141" s="157">
        <v>7.78</v>
      </c>
      <c r="J141" s="157">
        <v>11.5</v>
      </c>
      <c r="K141" s="157">
        <v>49.49</v>
      </c>
      <c r="L141" s="157">
        <v>745.48699999999997</v>
      </c>
      <c r="M141" s="155">
        <v>42916</v>
      </c>
      <c r="N141" s="154" t="s">
        <v>689</v>
      </c>
      <c r="O141" s="156">
        <v>-18</v>
      </c>
      <c r="P141" s="154" t="s">
        <v>690</v>
      </c>
      <c r="Q141" s="154" t="s">
        <v>690</v>
      </c>
      <c r="R141" s="157">
        <v>7.24</v>
      </c>
      <c r="S141" s="157">
        <v>10.4</v>
      </c>
      <c r="T141" s="157">
        <v>49.49</v>
      </c>
      <c r="U141" s="154" t="s">
        <v>935</v>
      </c>
      <c r="V141" s="157">
        <v>745.48699999999997</v>
      </c>
      <c r="W141" s="154" t="s">
        <v>51</v>
      </c>
      <c r="X141" s="159">
        <v>9</v>
      </c>
    </row>
    <row r="142" spans="1:24" ht="12.75" hidden="1" customHeight="1" x14ac:dyDescent="0.2">
      <c r="A142" s="154" t="s">
        <v>422</v>
      </c>
      <c r="B142" s="151" t="s">
        <v>703</v>
      </c>
      <c r="C142" s="154" t="s">
        <v>704</v>
      </c>
      <c r="D142" s="154" t="s">
        <v>947</v>
      </c>
      <c r="E142" s="154" t="s">
        <v>687</v>
      </c>
      <c r="F142" s="154" t="s">
        <v>701</v>
      </c>
      <c r="G142" s="155">
        <v>42646</v>
      </c>
      <c r="H142" s="156">
        <v>4.8815</v>
      </c>
      <c r="I142" s="157">
        <v>7.28</v>
      </c>
      <c r="J142" s="157">
        <v>10.5</v>
      </c>
      <c r="K142" s="157">
        <v>49.49</v>
      </c>
      <c r="L142" s="157">
        <v>77.745000000000005</v>
      </c>
      <c r="M142" s="155">
        <v>42916</v>
      </c>
      <c r="N142" s="154" t="s">
        <v>689</v>
      </c>
      <c r="O142" s="156">
        <v>4.1863460000000003</v>
      </c>
      <c r="P142" s="154" t="s">
        <v>690</v>
      </c>
      <c r="Q142" s="154" t="s">
        <v>690</v>
      </c>
      <c r="R142" s="157">
        <v>6.74</v>
      </c>
      <c r="S142" s="157">
        <v>9.4</v>
      </c>
      <c r="T142" s="157">
        <v>49.49</v>
      </c>
      <c r="U142" s="154" t="s">
        <v>935</v>
      </c>
      <c r="V142" s="157">
        <v>77.745000000000005</v>
      </c>
      <c r="W142" s="154" t="s">
        <v>51</v>
      </c>
      <c r="X142" s="159">
        <v>9</v>
      </c>
    </row>
    <row r="143" spans="1:24" ht="12.75" hidden="1" customHeight="1" x14ac:dyDescent="0.2">
      <c r="A143" s="154" t="s">
        <v>322</v>
      </c>
      <c r="B143" s="151" t="s">
        <v>708</v>
      </c>
      <c r="C143" s="154" t="s">
        <v>324</v>
      </c>
      <c r="D143" s="154" t="s">
        <v>948</v>
      </c>
      <c r="E143" s="154" t="s">
        <v>687</v>
      </c>
      <c r="F143" s="154" t="s">
        <v>688</v>
      </c>
      <c r="G143" s="155">
        <v>42697</v>
      </c>
      <c r="H143" s="156">
        <v>103.098006</v>
      </c>
      <c r="I143" s="157">
        <v>7.29</v>
      </c>
      <c r="J143" s="157">
        <v>10.23</v>
      </c>
      <c r="K143" s="157">
        <v>53.28</v>
      </c>
      <c r="L143" s="157">
        <v>3638.8007299999999</v>
      </c>
      <c r="M143" s="155">
        <v>42908</v>
      </c>
      <c r="N143" s="154" t="s">
        <v>710</v>
      </c>
      <c r="O143" s="156">
        <v>51.583240000000004</v>
      </c>
      <c r="P143" s="154" t="s">
        <v>690</v>
      </c>
      <c r="Q143" s="154" t="s">
        <v>690</v>
      </c>
      <c r="R143" s="158" t="s">
        <v>228</v>
      </c>
      <c r="S143" s="157">
        <v>9.6999999999999993</v>
      </c>
      <c r="T143" s="158" t="s">
        <v>228</v>
      </c>
      <c r="U143" s="154" t="s">
        <v>228</v>
      </c>
      <c r="V143" s="158" t="s">
        <v>228</v>
      </c>
      <c r="W143" s="154" t="s">
        <v>228</v>
      </c>
      <c r="X143" s="159">
        <v>7</v>
      </c>
    </row>
    <row r="144" spans="1:24" ht="12.75" hidden="1" customHeight="1" x14ac:dyDescent="0.2">
      <c r="A144" s="154" t="s">
        <v>322</v>
      </c>
      <c r="B144" s="151" t="s">
        <v>323</v>
      </c>
      <c r="C144" s="154" t="s">
        <v>324</v>
      </c>
      <c r="D144" s="154" t="s">
        <v>949</v>
      </c>
      <c r="E144" s="154" t="s">
        <v>687</v>
      </c>
      <c r="F144" s="154" t="s">
        <v>688</v>
      </c>
      <c r="G144" s="155">
        <v>42697</v>
      </c>
      <c r="H144" s="156">
        <v>93.620780999999994</v>
      </c>
      <c r="I144" s="157">
        <v>7.24</v>
      </c>
      <c r="J144" s="157">
        <v>10.23</v>
      </c>
      <c r="K144" s="157">
        <v>53.27</v>
      </c>
      <c r="L144" s="157">
        <v>2404.5808750000001</v>
      </c>
      <c r="M144" s="155">
        <v>42908</v>
      </c>
      <c r="N144" s="154" t="s">
        <v>710</v>
      </c>
      <c r="O144" s="156">
        <v>57.098289000000001</v>
      </c>
      <c r="P144" s="154" t="s">
        <v>690</v>
      </c>
      <c r="Q144" s="154" t="s">
        <v>690</v>
      </c>
      <c r="R144" s="158" t="s">
        <v>228</v>
      </c>
      <c r="S144" s="157">
        <v>9.6999999999999993</v>
      </c>
      <c r="T144" s="158" t="s">
        <v>228</v>
      </c>
      <c r="U144" s="154" t="s">
        <v>228</v>
      </c>
      <c r="V144" s="158" t="s">
        <v>228</v>
      </c>
      <c r="W144" s="154" t="s">
        <v>228</v>
      </c>
      <c r="X144" s="159">
        <v>7</v>
      </c>
    </row>
    <row r="145" spans="1:24" ht="12.75" hidden="1" customHeight="1" x14ac:dyDescent="0.2">
      <c r="A145" s="154" t="s">
        <v>810</v>
      </c>
      <c r="B145" s="151" t="s">
        <v>950</v>
      </c>
      <c r="C145" s="154" t="s">
        <v>951</v>
      </c>
      <c r="D145" s="154" t="s">
        <v>952</v>
      </c>
      <c r="E145" s="154" t="s">
        <v>687</v>
      </c>
      <c r="F145" s="154" t="s">
        <v>688</v>
      </c>
      <c r="G145" s="155">
        <v>42657</v>
      </c>
      <c r="H145" s="156">
        <v>14.111438</v>
      </c>
      <c r="I145" s="157">
        <v>7.46</v>
      </c>
      <c r="J145" s="157">
        <v>10</v>
      </c>
      <c r="K145" s="157">
        <v>50.23</v>
      </c>
      <c r="L145" s="157">
        <v>541.76597600000002</v>
      </c>
      <c r="M145" s="155">
        <v>42902</v>
      </c>
      <c r="N145" s="154" t="s">
        <v>710</v>
      </c>
      <c r="O145" s="156">
        <v>7.5001119999999997</v>
      </c>
      <c r="P145" s="154" t="s">
        <v>690</v>
      </c>
      <c r="Q145" s="154" t="s">
        <v>691</v>
      </c>
      <c r="R145" s="157">
        <v>7.36</v>
      </c>
      <c r="S145" s="157">
        <v>9.65</v>
      </c>
      <c r="T145" s="157">
        <v>51.4</v>
      </c>
      <c r="U145" s="154" t="s">
        <v>694</v>
      </c>
      <c r="V145" s="158" t="s">
        <v>228</v>
      </c>
      <c r="W145" s="154" t="s">
        <v>51</v>
      </c>
      <c r="X145" s="159">
        <v>8</v>
      </c>
    </row>
    <row r="146" spans="1:24" ht="12.75" hidden="1" customHeight="1" x14ac:dyDescent="0.2">
      <c r="A146" s="154" t="s">
        <v>341</v>
      </c>
      <c r="B146" s="151" t="s">
        <v>808</v>
      </c>
      <c r="C146" s="154" t="s">
        <v>777</v>
      </c>
      <c r="D146" s="154" t="s">
        <v>953</v>
      </c>
      <c r="E146" s="154" t="s">
        <v>687</v>
      </c>
      <c r="F146" s="154" t="s">
        <v>688</v>
      </c>
      <c r="G146" s="155">
        <v>42669</v>
      </c>
      <c r="H146" s="156">
        <v>16.412123999999999</v>
      </c>
      <c r="I146" s="158" t="s">
        <v>228</v>
      </c>
      <c r="J146" s="158" t="s">
        <v>228</v>
      </c>
      <c r="K146" s="158" t="s">
        <v>228</v>
      </c>
      <c r="L146" s="158" t="s">
        <v>228</v>
      </c>
      <c r="M146" s="155">
        <v>42894</v>
      </c>
      <c r="N146" s="154" t="s">
        <v>710</v>
      </c>
      <c r="O146" s="156">
        <v>16.366510999999999</v>
      </c>
      <c r="P146" s="154" t="s">
        <v>690</v>
      </c>
      <c r="Q146" s="154" t="s">
        <v>690</v>
      </c>
      <c r="R146" s="158" t="s">
        <v>228</v>
      </c>
      <c r="S146" s="158" t="s">
        <v>228</v>
      </c>
      <c r="T146" s="158" t="s">
        <v>228</v>
      </c>
      <c r="U146" s="154" t="s">
        <v>954</v>
      </c>
      <c r="V146" s="158" t="s">
        <v>228</v>
      </c>
      <c r="W146" s="154" t="s">
        <v>228</v>
      </c>
      <c r="X146" s="159">
        <v>7</v>
      </c>
    </row>
    <row r="147" spans="1:24" ht="12.75" hidden="1" customHeight="1" x14ac:dyDescent="0.2">
      <c r="A147" s="154" t="s">
        <v>341</v>
      </c>
      <c r="B147" s="151" t="s">
        <v>776</v>
      </c>
      <c r="C147" s="154" t="s">
        <v>777</v>
      </c>
      <c r="D147" s="154" t="s">
        <v>955</v>
      </c>
      <c r="E147" s="154" t="s">
        <v>687</v>
      </c>
      <c r="F147" s="154" t="s">
        <v>688</v>
      </c>
      <c r="G147" s="155">
        <v>42683</v>
      </c>
      <c r="H147" s="156">
        <v>-2.8291909999999998</v>
      </c>
      <c r="I147" s="158" t="s">
        <v>228</v>
      </c>
      <c r="J147" s="158" t="s">
        <v>228</v>
      </c>
      <c r="K147" s="158" t="s">
        <v>228</v>
      </c>
      <c r="L147" s="157">
        <v>2104.628095</v>
      </c>
      <c r="M147" s="155">
        <v>42892</v>
      </c>
      <c r="N147" s="154" t="s">
        <v>710</v>
      </c>
      <c r="O147" s="156">
        <v>-3.557588</v>
      </c>
      <c r="P147" s="154" t="s">
        <v>690</v>
      </c>
      <c r="Q147" s="154" t="s">
        <v>690</v>
      </c>
      <c r="R147" s="158" t="s">
        <v>228</v>
      </c>
      <c r="S147" s="158" t="s">
        <v>228</v>
      </c>
      <c r="T147" s="158" t="s">
        <v>228</v>
      </c>
      <c r="U147" s="154" t="s">
        <v>518</v>
      </c>
      <c r="V147" s="158" t="s">
        <v>228</v>
      </c>
      <c r="W147" s="154" t="s">
        <v>228</v>
      </c>
      <c r="X147" s="159">
        <v>6</v>
      </c>
    </row>
    <row r="148" spans="1:24" ht="12.75" hidden="1" customHeight="1" x14ac:dyDescent="0.2">
      <c r="A148" s="154" t="s">
        <v>422</v>
      </c>
      <c r="B148" s="151" t="s">
        <v>703</v>
      </c>
      <c r="C148" s="154" t="s">
        <v>704</v>
      </c>
      <c r="D148" s="154" t="s">
        <v>956</v>
      </c>
      <c r="E148" s="154" t="s">
        <v>687</v>
      </c>
      <c r="F148" s="154" t="s">
        <v>701</v>
      </c>
      <c r="G148" s="155">
        <v>42646</v>
      </c>
      <c r="H148" s="156">
        <v>-2.2166260000000002</v>
      </c>
      <c r="I148" s="157">
        <v>7.28</v>
      </c>
      <c r="J148" s="157">
        <v>10.5</v>
      </c>
      <c r="K148" s="157">
        <v>49.49</v>
      </c>
      <c r="L148" s="157">
        <v>50.466279999999998</v>
      </c>
      <c r="M148" s="155">
        <v>42887</v>
      </c>
      <c r="N148" s="154" t="s">
        <v>689</v>
      </c>
      <c r="O148" s="156">
        <v>-12.84</v>
      </c>
      <c r="P148" s="154" t="s">
        <v>690</v>
      </c>
      <c r="Q148" s="154" t="s">
        <v>690</v>
      </c>
      <c r="R148" s="157">
        <v>6.74</v>
      </c>
      <c r="S148" s="157">
        <v>9.4</v>
      </c>
      <c r="T148" s="157">
        <v>49.49</v>
      </c>
      <c r="U148" s="154" t="s">
        <v>935</v>
      </c>
      <c r="V148" s="158" t="s">
        <v>228</v>
      </c>
      <c r="W148" s="154" t="s">
        <v>228</v>
      </c>
      <c r="X148" s="159">
        <v>8</v>
      </c>
    </row>
    <row r="149" spans="1:24" ht="12.75" hidden="1" customHeight="1" x14ac:dyDescent="0.2">
      <c r="A149" s="150" t="s">
        <v>287</v>
      </c>
      <c r="B149" s="151" t="s">
        <v>957</v>
      </c>
      <c r="C149" s="150" t="s">
        <v>958</v>
      </c>
      <c r="D149" s="150" t="s">
        <v>959</v>
      </c>
      <c r="E149" s="150" t="s">
        <v>687</v>
      </c>
      <c r="F149" s="150" t="s">
        <v>701</v>
      </c>
      <c r="G149" s="160">
        <v>42664</v>
      </c>
      <c r="H149" s="161">
        <v>28.5</v>
      </c>
      <c r="I149" s="162" t="s">
        <v>228</v>
      </c>
      <c r="J149" s="163">
        <v>9.5</v>
      </c>
      <c r="K149" s="162" t="s">
        <v>228</v>
      </c>
      <c r="L149" s="162" t="s">
        <v>228</v>
      </c>
      <c r="M149" s="160">
        <v>42886</v>
      </c>
      <c r="N149" s="150" t="s">
        <v>710</v>
      </c>
      <c r="O149" s="161">
        <v>13.285285</v>
      </c>
      <c r="P149" s="150" t="s">
        <v>690</v>
      </c>
      <c r="Q149" s="150" t="s">
        <v>690</v>
      </c>
      <c r="R149" s="162" t="s">
        <v>228</v>
      </c>
      <c r="S149" s="163">
        <v>9.5</v>
      </c>
      <c r="T149" s="162" t="s">
        <v>228</v>
      </c>
      <c r="U149" s="150" t="s">
        <v>228</v>
      </c>
      <c r="V149" s="162" t="s">
        <v>228</v>
      </c>
      <c r="W149" s="150" t="s">
        <v>228</v>
      </c>
      <c r="X149" s="164">
        <v>7</v>
      </c>
    </row>
    <row r="150" spans="1:24" ht="12.75" hidden="1" customHeight="1" x14ac:dyDescent="0.2">
      <c r="A150" s="150" t="s">
        <v>538</v>
      </c>
      <c r="B150" s="151" t="s">
        <v>539</v>
      </c>
      <c r="C150" s="150" t="s">
        <v>307</v>
      </c>
      <c r="D150" s="150" t="s">
        <v>960</v>
      </c>
      <c r="E150" s="150" t="s">
        <v>687</v>
      </c>
      <c r="F150" s="150" t="s">
        <v>715</v>
      </c>
      <c r="G150" s="160">
        <v>42507</v>
      </c>
      <c r="H150" s="161">
        <v>60.235194</v>
      </c>
      <c r="I150" s="163">
        <v>7.19</v>
      </c>
      <c r="J150" s="163">
        <v>10.6</v>
      </c>
      <c r="K150" s="163">
        <v>49.44</v>
      </c>
      <c r="L150" s="163">
        <v>838.52606300000002</v>
      </c>
      <c r="M150" s="160">
        <v>42878</v>
      </c>
      <c r="N150" s="150" t="s">
        <v>710</v>
      </c>
      <c r="O150" s="161">
        <v>31.5</v>
      </c>
      <c r="P150" s="150" t="s">
        <v>690</v>
      </c>
      <c r="Q150" s="150" t="s">
        <v>691</v>
      </c>
      <c r="R150" s="162" t="s">
        <v>228</v>
      </c>
      <c r="S150" s="163">
        <v>9.6999999999999993</v>
      </c>
      <c r="T150" s="162" t="s">
        <v>228</v>
      </c>
      <c r="U150" s="150" t="s">
        <v>916</v>
      </c>
      <c r="V150" s="162" t="s">
        <v>228</v>
      </c>
      <c r="W150" s="150" t="s">
        <v>228</v>
      </c>
      <c r="X150" s="164">
        <v>12</v>
      </c>
    </row>
    <row r="151" spans="1:24" ht="12.75" hidden="1" customHeight="1" x14ac:dyDescent="0.2">
      <c r="A151" s="150" t="s">
        <v>736</v>
      </c>
      <c r="B151" s="151" t="s">
        <v>737</v>
      </c>
      <c r="C151" s="150" t="s">
        <v>738</v>
      </c>
      <c r="D151" s="150" t="s">
        <v>961</v>
      </c>
      <c r="E151" s="150" t="s">
        <v>687</v>
      </c>
      <c r="F151" s="150" t="s">
        <v>688</v>
      </c>
      <c r="G151" s="160">
        <v>42607</v>
      </c>
      <c r="H151" s="161">
        <v>15.186785</v>
      </c>
      <c r="I151" s="163">
        <v>6.01</v>
      </c>
      <c r="J151" s="163">
        <v>10.25</v>
      </c>
      <c r="K151" s="163">
        <v>39.67</v>
      </c>
      <c r="L151" s="163">
        <v>529.15391599999998</v>
      </c>
      <c r="M151" s="160">
        <v>42873</v>
      </c>
      <c r="N151" s="150" t="s">
        <v>710</v>
      </c>
      <c r="O151" s="161">
        <v>7.1160379999999996</v>
      </c>
      <c r="P151" s="150" t="s">
        <v>690</v>
      </c>
      <c r="Q151" s="150" t="s">
        <v>690</v>
      </c>
      <c r="R151" s="163">
        <v>5.42</v>
      </c>
      <c r="S151" s="163">
        <v>9.5</v>
      </c>
      <c r="T151" s="163">
        <v>36.380000000000003</v>
      </c>
      <c r="U151" s="150" t="s">
        <v>904</v>
      </c>
      <c r="V151" s="163">
        <v>506.71469300000001</v>
      </c>
      <c r="W151" s="150" t="s">
        <v>243</v>
      </c>
      <c r="X151" s="164">
        <v>8</v>
      </c>
    </row>
    <row r="152" spans="1:24" ht="12.75" hidden="1" customHeight="1" x14ac:dyDescent="0.2">
      <c r="A152" s="150" t="s">
        <v>269</v>
      </c>
      <c r="B152" s="151" t="s">
        <v>315</v>
      </c>
      <c r="C152" s="150" t="s">
        <v>316</v>
      </c>
      <c r="D152" s="150" t="s">
        <v>962</v>
      </c>
      <c r="E152" s="150" t="s">
        <v>687</v>
      </c>
      <c r="F152" s="150" t="s">
        <v>688</v>
      </c>
      <c r="G152" s="160">
        <v>42248</v>
      </c>
      <c r="H152" s="161">
        <v>260</v>
      </c>
      <c r="I152" s="162" t="s">
        <v>228</v>
      </c>
      <c r="J152" s="162" t="s">
        <v>228</v>
      </c>
      <c r="K152" s="162" t="s">
        <v>228</v>
      </c>
      <c r="L152" s="163">
        <v>19300.962</v>
      </c>
      <c r="M152" s="160">
        <v>42866</v>
      </c>
      <c r="N152" s="150" t="s">
        <v>710</v>
      </c>
      <c r="O152" s="161">
        <v>91</v>
      </c>
      <c r="P152" s="150" t="s">
        <v>691</v>
      </c>
      <c r="Q152" s="150" t="s">
        <v>690</v>
      </c>
      <c r="R152" s="162" t="s">
        <v>228</v>
      </c>
      <c r="S152" s="162" t="s">
        <v>228</v>
      </c>
      <c r="T152" s="162" t="s">
        <v>228</v>
      </c>
      <c r="U152" s="150" t="s">
        <v>694</v>
      </c>
      <c r="V152" s="163">
        <v>19159.419999999998</v>
      </c>
      <c r="W152" s="150" t="s">
        <v>51</v>
      </c>
      <c r="X152" s="164">
        <v>20</v>
      </c>
    </row>
    <row r="153" spans="1:24" ht="12.75" hidden="1" customHeight="1" x14ac:dyDescent="0.2">
      <c r="A153" s="154" t="s">
        <v>440</v>
      </c>
      <c r="B153" s="151" t="s">
        <v>963</v>
      </c>
      <c r="C153" s="154" t="s">
        <v>337</v>
      </c>
      <c r="D153" s="154" t="s">
        <v>964</v>
      </c>
      <c r="E153" s="154" t="s">
        <v>687</v>
      </c>
      <c r="F153" s="154" t="s">
        <v>688</v>
      </c>
      <c r="G153" s="155">
        <v>42310</v>
      </c>
      <c r="H153" s="156">
        <v>297.13299999999998</v>
      </c>
      <c r="I153" s="157">
        <v>7.51</v>
      </c>
      <c r="J153" s="157">
        <v>10</v>
      </c>
      <c r="K153" s="157">
        <v>52.5</v>
      </c>
      <c r="L153" s="157">
        <v>7681.1589999999997</v>
      </c>
      <c r="M153" s="155">
        <v>42866</v>
      </c>
      <c r="N153" s="154" t="s">
        <v>710</v>
      </c>
      <c r="O153" s="156">
        <v>244.721</v>
      </c>
      <c r="P153" s="154" t="s">
        <v>691</v>
      </c>
      <c r="Q153" s="154" t="s">
        <v>691</v>
      </c>
      <c r="R153" s="157">
        <v>7.08</v>
      </c>
      <c r="S153" s="157">
        <v>9.1999999999999993</v>
      </c>
      <c r="T153" s="157">
        <v>52.5</v>
      </c>
      <c r="U153" s="154" t="s">
        <v>728</v>
      </c>
      <c r="V153" s="157">
        <v>7202.3339999999998</v>
      </c>
      <c r="W153" s="154" t="s">
        <v>51</v>
      </c>
      <c r="X153" s="159">
        <v>18</v>
      </c>
    </row>
    <row r="154" spans="1:24" ht="12.75" hidden="1" customHeight="1" x14ac:dyDescent="0.2">
      <c r="A154" s="154" t="s">
        <v>422</v>
      </c>
      <c r="B154" s="151" t="s">
        <v>698</v>
      </c>
      <c r="C154" s="154" t="s">
        <v>699</v>
      </c>
      <c r="D154" s="154" t="s">
        <v>965</v>
      </c>
      <c r="E154" s="154" t="s">
        <v>687</v>
      </c>
      <c r="F154" s="154" t="s">
        <v>701</v>
      </c>
      <c r="G154" s="155">
        <v>42613</v>
      </c>
      <c r="H154" s="156">
        <v>5.0949239999999998</v>
      </c>
      <c r="I154" s="158" t="s">
        <v>228</v>
      </c>
      <c r="J154" s="158" t="s">
        <v>228</v>
      </c>
      <c r="K154" s="158" t="s">
        <v>228</v>
      </c>
      <c r="L154" s="157">
        <v>16.3</v>
      </c>
      <c r="M154" s="155">
        <v>42866</v>
      </c>
      <c r="N154" s="154" t="s">
        <v>710</v>
      </c>
      <c r="O154" s="156">
        <v>4.6855950000000002</v>
      </c>
      <c r="P154" s="154" t="s">
        <v>690</v>
      </c>
      <c r="Q154" s="154" t="s">
        <v>690</v>
      </c>
      <c r="R154" s="158" t="s">
        <v>228</v>
      </c>
      <c r="S154" s="158" t="s">
        <v>228</v>
      </c>
      <c r="T154" s="158" t="s">
        <v>228</v>
      </c>
      <c r="U154" s="154" t="s">
        <v>724</v>
      </c>
      <c r="V154" s="157">
        <v>16.3</v>
      </c>
      <c r="W154" s="154" t="s">
        <v>51</v>
      </c>
      <c r="X154" s="159">
        <v>8</v>
      </c>
    </row>
    <row r="155" spans="1:24" ht="12.75" hidden="1" customHeight="1" x14ac:dyDescent="0.2">
      <c r="A155" s="154" t="s">
        <v>231</v>
      </c>
      <c r="B155" s="151" t="s">
        <v>776</v>
      </c>
      <c r="C155" s="154" t="s">
        <v>777</v>
      </c>
      <c r="D155" s="154" t="s">
        <v>966</v>
      </c>
      <c r="E155" s="154" t="s">
        <v>687</v>
      </c>
      <c r="F155" s="154" t="s">
        <v>688</v>
      </c>
      <c r="G155" s="155">
        <v>42552</v>
      </c>
      <c r="H155" s="156">
        <v>65.150191000000007</v>
      </c>
      <c r="I155" s="157">
        <v>7.7</v>
      </c>
      <c r="J155" s="157">
        <v>9.9</v>
      </c>
      <c r="K155" s="157">
        <v>49.72</v>
      </c>
      <c r="L155" s="157">
        <v>2529.3041499999999</v>
      </c>
      <c r="M155" s="155">
        <v>42858</v>
      </c>
      <c r="N155" s="154" t="s">
        <v>689</v>
      </c>
      <c r="O155" s="156">
        <v>32.531185999999998</v>
      </c>
      <c r="P155" s="154" t="s">
        <v>690</v>
      </c>
      <c r="Q155" s="154" t="s">
        <v>690</v>
      </c>
      <c r="R155" s="157">
        <v>7.43</v>
      </c>
      <c r="S155" s="157">
        <v>9.5</v>
      </c>
      <c r="T155" s="157">
        <v>49.2</v>
      </c>
      <c r="U155" s="154" t="s">
        <v>916</v>
      </c>
      <c r="V155" s="157">
        <v>2525.9549379999999</v>
      </c>
      <c r="W155" s="154" t="s">
        <v>243</v>
      </c>
      <c r="X155" s="159">
        <v>10</v>
      </c>
    </row>
    <row r="156" spans="1:24" ht="12.75" hidden="1" customHeight="1" x14ac:dyDescent="0.2">
      <c r="A156" s="154" t="s">
        <v>460</v>
      </c>
      <c r="B156" s="151" t="s">
        <v>967</v>
      </c>
      <c r="C156" s="154" t="s">
        <v>462</v>
      </c>
      <c r="D156" s="154" t="s">
        <v>968</v>
      </c>
      <c r="E156" s="154" t="s">
        <v>687</v>
      </c>
      <c r="F156" s="154" t="s">
        <v>715</v>
      </c>
      <c r="G156" s="155">
        <v>42489</v>
      </c>
      <c r="H156" s="156">
        <v>6.5618309999999997</v>
      </c>
      <c r="I156" s="157">
        <v>8.75</v>
      </c>
      <c r="J156" s="157">
        <v>10.3</v>
      </c>
      <c r="K156" s="157">
        <v>50.97</v>
      </c>
      <c r="L156" s="157">
        <v>152.234533</v>
      </c>
      <c r="M156" s="155">
        <v>42845</v>
      </c>
      <c r="N156" s="154" t="s">
        <v>710</v>
      </c>
      <c r="O156" s="156">
        <v>4.1090220000000004</v>
      </c>
      <c r="P156" s="154" t="s">
        <v>691</v>
      </c>
      <c r="Q156" s="154" t="s">
        <v>691</v>
      </c>
      <c r="R156" s="157">
        <v>8.34</v>
      </c>
      <c r="S156" s="157">
        <v>9.5</v>
      </c>
      <c r="T156" s="157">
        <v>50.97</v>
      </c>
      <c r="U156" s="154" t="s">
        <v>916</v>
      </c>
      <c r="V156" s="158" t="s">
        <v>228</v>
      </c>
      <c r="W156" s="154" t="s">
        <v>228</v>
      </c>
      <c r="X156" s="159">
        <v>11</v>
      </c>
    </row>
    <row r="157" spans="1:24" ht="12.75" hidden="1" customHeight="1" x14ac:dyDescent="0.2">
      <c r="A157" s="154" t="s">
        <v>465</v>
      </c>
      <c r="B157" s="151" t="s">
        <v>781</v>
      </c>
      <c r="C157" s="154" t="s">
        <v>337</v>
      </c>
      <c r="D157" s="154" t="s">
        <v>969</v>
      </c>
      <c r="E157" s="154" t="s">
        <v>687</v>
      </c>
      <c r="F157" s="154" t="s">
        <v>688</v>
      </c>
      <c r="G157" s="155">
        <v>42675</v>
      </c>
      <c r="H157" s="156">
        <v>41.402507</v>
      </c>
      <c r="I157" s="157">
        <v>7.83</v>
      </c>
      <c r="J157" s="157">
        <v>10.1</v>
      </c>
      <c r="K157" s="157">
        <v>53.97</v>
      </c>
      <c r="L157" s="157">
        <v>832.16947500000003</v>
      </c>
      <c r="M157" s="155">
        <v>42844</v>
      </c>
      <c r="N157" s="154" t="s">
        <v>689</v>
      </c>
      <c r="O157" s="156">
        <v>0</v>
      </c>
      <c r="P157" s="154" t="s">
        <v>690</v>
      </c>
      <c r="Q157" s="154" t="s">
        <v>690</v>
      </c>
      <c r="R157" s="158" t="s">
        <v>228</v>
      </c>
      <c r="S157" s="158" t="s">
        <v>228</v>
      </c>
      <c r="T157" s="158" t="s">
        <v>228</v>
      </c>
      <c r="U157" s="154" t="s">
        <v>228</v>
      </c>
      <c r="V157" s="158" t="s">
        <v>228</v>
      </c>
      <c r="W157" s="154" t="s">
        <v>228</v>
      </c>
      <c r="X157" s="159">
        <v>5</v>
      </c>
    </row>
    <row r="158" spans="1:24" ht="12.75" hidden="1" customHeight="1" x14ac:dyDescent="0.2">
      <c r="A158" s="154" t="s">
        <v>460</v>
      </c>
      <c r="B158" s="151" t="s">
        <v>970</v>
      </c>
      <c r="C158" s="154" t="s">
        <v>545</v>
      </c>
      <c r="D158" s="154" t="s">
        <v>971</v>
      </c>
      <c r="E158" s="154" t="s">
        <v>687</v>
      </c>
      <c r="F158" s="154" t="s">
        <v>715</v>
      </c>
      <c r="G158" s="155">
        <v>42489</v>
      </c>
      <c r="H158" s="156">
        <v>5.6853059999999997</v>
      </c>
      <c r="I158" s="157">
        <v>8.31</v>
      </c>
      <c r="J158" s="157">
        <v>10.3</v>
      </c>
      <c r="K158" s="157">
        <v>55</v>
      </c>
      <c r="L158" s="157">
        <v>96.585329999999999</v>
      </c>
      <c r="M158" s="155">
        <v>42837</v>
      </c>
      <c r="N158" s="154" t="s">
        <v>710</v>
      </c>
      <c r="O158" s="156">
        <v>3.75</v>
      </c>
      <c r="P158" s="154" t="s">
        <v>691</v>
      </c>
      <c r="Q158" s="154" t="s">
        <v>691</v>
      </c>
      <c r="R158" s="157">
        <v>7.64</v>
      </c>
      <c r="S158" s="157">
        <v>9.4</v>
      </c>
      <c r="T158" s="157">
        <v>50</v>
      </c>
      <c r="U158" s="154" t="s">
        <v>916</v>
      </c>
      <c r="V158" s="158" t="s">
        <v>228</v>
      </c>
      <c r="W158" s="154" t="s">
        <v>228</v>
      </c>
      <c r="X158" s="159">
        <v>11</v>
      </c>
    </row>
    <row r="159" spans="1:24" ht="12.75" hidden="1" customHeight="1" x14ac:dyDescent="0.2">
      <c r="A159" s="150" t="s">
        <v>718</v>
      </c>
      <c r="B159" s="151" t="s">
        <v>972</v>
      </c>
      <c r="C159" s="150" t="s">
        <v>973</v>
      </c>
      <c r="D159" s="150" t="s">
        <v>974</v>
      </c>
      <c r="E159" s="150" t="s">
        <v>687</v>
      </c>
      <c r="F159" s="150" t="s">
        <v>688</v>
      </c>
      <c r="G159" s="160">
        <v>42655</v>
      </c>
      <c r="H159" s="161">
        <v>106.782</v>
      </c>
      <c r="I159" s="163">
        <v>6.04</v>
      </c>
      <c r="J159" s="163">
        <v>11</v>
      </c>
      <c r="K159" s="163">
        <v>40.07</v>
      </c>
      <c r="L159" s="163">
        <v>2418.9169999999999</v>
      </c>
      <c r="M159" s="160">
        <v>42829</v>
      </c>
      <c r="N159" s="150" t="s">
        <v>710</v>
      </c>
      <c r="O159" s="161">
        <v>61.99</v>
      </c>
      <c r="P159" s="150" t="s">
        <v>690</v>
      </c>
      <c r="Q159" s="150" t="s">
        <v>690</v>
      </c>
      <c r="R159" s="162" t="s">
        <v>228</v>
      </c>
      <c r="S159" s="163">
        <v>10.25</v>
      </c>
      <c r="T159" s="162" t="s">
        <v>228</v>
      </c>
      <c r="U159" s="150" t="s">
        <v>694</v>
      </c>
      <c r="V159" s="162" t="s">
        <v>228</v>
      </c>
      <c r="W159" s="150" t="s">
        <v>228</v>
      </c>
      <c r="X159" s="164">
        <v>5</v>
      </c>
    </row>
    <row r="160" spans="1:24" ht="12.75" hidden="1" customHeight="1" x14ac:dyDescent="0.2">
      <c r="A160" s="150" t="s">
        <v>784</v>
      </c>
      <c r="B160" s="151" t="s">
        <v>803</v>
      </c>
      <c r="C160" s="150" t="s">
        <v>530</v>
      </c>
      <c r="D160" s="150" t="s">
        <v>975</v>
      </c>
      <c r="E160" s="150" t="s">
        <v>687</v>
      </c>
      <c r="F160" s="150" t="s">
        <v>701</v>
      </c>
      <c r="G160" s="160">
        <v>42667</v>
      </c>
      <c r="H160" s="161">
        <v>12.519363999999999</v>
      </c>
      <c r="I160" s="162" t="s">
        <v>228</v>
      </c>
      <c r="J160" s="162" t="s">
        <v>228</v>
      </c>
      <c r="K160" s="162" t="s">
        <v>228</v>
      </c>
      <c r="L160" s="163">
        <v>17.973217999999999</v>
      </c>
      <c r="M160" s="160">
        <v>42816</v>
      </c>
      <c r="N160" s="150" t="s">
        <v>689</v>
      </c>
      <c r="O160" s="161">
        <v>12.519363999999999</v>
      </c>
      <c r="P160" s="150" t="s">
        <v>690</v>
      </c>
      <c r="Q160" s="150" t="s">
        <v>690</v>
      </c>
      <c r="R160" s="162" t="s">
        <v>228</v>
      </c>
      <c r="S160" s="162" t="s">
        <v>228</v>
      </c>
      <c r="T160" s="162" t="s">
        <v>228</v>
      </c>
      <c r="U160" s="150" t="s">
        <v>904</v>
      </c>
      <c r="V160" s="163">
        <v>17.973217999999999</v>
      </c>
      <c r="W160" s="150" t="s">
        <v>243</v>
      </c>
      <c r="X160" s="164">
        <v>4</v>
      </c>
    </row>
    <row r="161" spans="1:24" ht="12.75" hidden="1" customHeight="1" x14ac:dyDescent="0.2">
      <c r="A161" s="154" t="s">
        <v>418</v>
      </c>
      <c r="B161" s="151" t="s">
        <v>737</v>
      </c>
      <c r="C161" s="154" t="s">
        <v>738</v>
      </c>
      <c r="D161" s="154" t="s">
        <v>976</v>
      </c>
      <c r="E161" s="154" t="s">
        <v>687</v>
      </c>
      <c r="F161" s="154" t="s">
        <v>688</v>
      </c>
      <c r="G161" s="155">
        <v>42356</v>
      </c>
      <c r="H161" s="156">
        <v>149.546447</v>
      </c>
      <c r="I161" s="157">
        <v>8.09</v>
      </c>
      <c r="J161" s="157">
        <v>10.25</v>
      </c>
      <c r="K161" s="157">
        <v>53.31</v>
      </c>
      <c r="L161" s="157">
        <v>4152.3294059999998</v>
      </c>
      <c r="M161" s="155">
        <v>42814</v>
      </c>
      <c r="N161" s="154" t="s">
        <v>689</v>
      </c>
      <c r="O161" s="156">
        <v>8.8032149999999998</v>
      </c>
      <c r="P161" s="154" t="s">
        <v>690</v>
      </c>
      <c r="Q161" s="154" t="s">
        <v>691</v>
      </c>
      <c r="R161" s="157">
        <v>7.69</v>
      </c>
      <c r="S161" s="157">
        <v>9.5</v>
      </c>
      <c r="T161" s="157">
        <v>53.31</v>
      </c>
      <c r="U161" s="154" t="s">
        <v>977</v>
      </c>
      <c r="V161" s="157">
        <v>4202.1290580000004</v>
      </c>
      <c r="W161" s="154" t="s">
        <v>243</v>
      </c>
      <c r="X161" s="159">
        <v>15</v>
      </c>
    </row>
    <row r="162" spans="1:24" ht="12.75" hidden="1" customHeight="1" x14ac:dyDescent="0.2">
      <c r="A162" s="154" t="s">
        <v>231</v>
      </c>
      <c r="B162" s="151" t="s">
        <v>642</v>
      </c>
      <c r="C162" s="154" t="s">
        <v>475</v>
      </c>
      <c r="D162" s="154" t="s">
        <v>978</v>
      </c>
      <c r="E162" s="154" t="s">
        <v>687</v>
      </c>
      <c r="F162" s="154" t="s">
        <v>688</v>
      </c>
      <c r="G162" s="155">
        <v>42552</v>
      </c>
      <c r="H162" s="156">
        <v>206.405</v>
      </c>
      <c r="I162" s="157">
        <v>7.71</v>
      </c>
      <c r="J162" s="157">
        <v>9.9</v>
      </c>
      <c r="K162" s="157">
        <v>51.8</v>
      </c>
      <c r="L162" s="157">
        <v>7195.2560000000003</v>
      </c>
      <c r="M162" s="155">
        <v>42802</v>
      </c>
      <c r="N162" s="154" t="s">
        <v>710</v>
      </c>
      <c r="O162" s="156">
        <v>92</v>
      </c>
      <c r="P162" s="154" t="s">
        <v>690</v>
      </c>
      <c r="Q162" s="154" t="s">
        <v>690</v>
      </c>
      <c r="R162" s="158" t="s">
        <v>228</v>
      </c>
      <c r="S162" s="158" t="s">
        <v>228</v>
      </c>
      <c r="T162" s="158" t="s">
        <v>228</v>
      </c>
      <c r="U162" s="154" t="s">
        <v>944</v>
      </c>
      <c r="V162" s="158" t="s">
        <v>228</v>
      </c>
      <c r="W162" s="154" t="s">
        <v>228</v>
      </c>
      <c r="X162" s="159">
        <v>8</v>
      </c>
    </row>
    <row r="163" spans="1:24" ht="12.75" hidden="1" customHeight="1" x14ac:dyDescent="0.2">
      <c r="A163" s="154" t="s">
        <v>440</v>
      </c>
      <c r="B163" s="151" t="s">
        <v>684</v>
      </c>
      <c r="C163" s="154" t="s">
        <v>685</v>
      </c>
      <c r="D163" s="154" t="s">
        <v>979</v>
      </c>
      <c r="E163" s="154" t="s">
        <v>687</v>
      </c>
      <c r="F163" s="154" t="s">
        <v>688</v>
      </c>
      <c r="G163" s="155">
        <v>42416</v>
      </c>
      <c r="H163" s="156">
        <v>14.565079000000001</v>
      </c>
      <c r="I163" s="157">
        <v>7.85</v>
      </c>
      <c r="J163" s="157">
        <v>10.050000000000001</v>
      </c>
      <c r="K163" s="157">
        <v>52.5</v>
      </c>
      <c r="L163" s="157">
        <v>482.36411099999998</v>
      </c>
      <c r="M163" s="155">
        <v>42796</v>
      </c>
      <c r="N163" s="154" t="s">
        <v>689</v>
      </c>
      <c r="O163" s="156">
        <v>12.292120000000001</v>
      </c>
      <c r="P163" s="154" t="s">
        <v>690</v>
      </c>
      <c r="Q163" s="154" t="s">
        <v>691</v>
      </c>
      <c r="R163" s="157">
        <v>7.51</v>
      </c>
      <c r="S163" s="157">
        <v>9.41</v>
      </c>
      <c r="T163" s="157">
        <v>52.5</v>
      </c>
      <c r="U163" s="154" t="s">
        <v>569</v>
      </c>
      <c r="V163" s="157">
        <v>487.19182699999999</v>
      </c>
      <c r="W163" s="154" t="s">
        <v>51</v>
      </c>
      <c r="X163" s="159">
        <v>12</v>
      </c>
    </row>
    <row r="164" spans="1:24" ht="12.75" hidden="1" customHeight="1" x14ac:dyDescent="0.2">
      <c r="A164" s="154" t="s">
        <v>328</v>
      </c>
      <c r="B164" s="151" t="s">
        <v>435</v>
      </c>
      <c r="C164" s="154" t="s">
        <v>436</v>
      </c>
      <c r="D164" s="154" t="s">
        <v>980</v>
      </c>
      <c r="E164" s="154" t="s">
        <v>687</v>
      </c>
      <c r="F164" s="154" t="s">
        <v>688</v>
      </c>
      <c r="G164" s="155">
        <v>42430</v>
      </c>
      <c r="H164" s="156">
        <v>208.15100000000001</v>
      </c>
      <c r="I164" s="157">
        <v>6.18</v>
      </c>
      <c r="J164" s="157">
        <v>10.7</v>
      </c>
      <c r="K164" s="157">
        <v>40.75</v>
      </c>
      <c r="L164" s="157">
        <v>10187.09</v>
      </c>
      <c r="M164" s="155">
        <v>42794</v>
      </c>
      <c r="N164" s="154" t="s">
        <v>689</v>
      </c>
      <c r="O164" s="156">
        <v>113.277</v>
      </c>
      <c r="P164" s="154" t="s">
        <v>690</v>
      </c>
      <c r="Q164" s="154" t="s">
        <v>691</v>
      </c>
      <c r="R164" s="157">
        <v>5.94</v>
      </c>
      <c r="S164" s="157">
        <v>10.1</v>
      </c>
      <c r="T164" s="157">
        <v>40.75</v>
      </c>
      <c r="U164" s="154" t="s">
        <v>981</v>
      </c>
      <c r="V164" s="157">
        <v>10159.166999999999</v>
      </c>
      <c r="W164" s="154" t="s">
        <v>51</v>
      </c>
      <c r="X164" s="159">
        <v>12</v>
      </c>
    </row>
    <row r="165" spans="1:24" ht="12.75" hidden="1" customHeight="1" x14ac:dyDescent="0.2">
      <c r="A165" s="154" t="s">
        <v>422</v>
      </c>
      <c r="B165" s="151" t="s">
        <v>703</v>
      </c>
      <c r="C165" s="154" t="s">
        <v>704</v>
      </c>
      <c r="D165" s="154" t="s">
        <v>982</v>
      </c>
      <c r="E165" s="154" t="s">
        <v>687</v>
      </c>
      <c r="F165" s="154" t="s">
        <v>701</v>
      </c>
      <c r="G165" s="155">
        <v>42522</v>
      </c>
      <c r="H165" s="156">
        <v>-1.1120000000000001</v>
      </c>
      <c r="I165" s="157">
        <v>8.27</v>
      </c>
      <c r="J165" s="157">
        <v>12.5</v>
      </c>
      <c r="K165" s="157">
        <v>49.49</v>
      </c>
      <c r="L165" s="157">
        <v>139.66800000000001</v>
      </c>
      <c r="M165" s="155">
        <v>42793</v>
      </c>
      <c r="N165" s="154" t="s">
        <v>689</v>
      </c>
      <c r="O165" s="156">
        <v>-2.3610000000000002</v>
      </c>
      <c r="P165" s="154" t="s">
        <v>690</v>
      </c>
      <c r="Q165" s="154" t="s">
        <v>690</v>
      </c>
      <c r="R165" s="157">
        <v>7.73</v>
      </c>
      <c r="S165" s="157">
        <v>11.4</v>
      </c>
      <c r="T165" s="157">
        <v>49.49</v>
      </c>
      <c r="U165" s="154" t="s">
        <v>731</v>
      </c>
      <c r="V165" s="157">
        <v>139.66800000000001</v>
      </c>
      <c r="W165" s="154" t="s">
        <v>51</v>
      </c>
      <c r="X165" s="159">
        <v>9</v>
      </c>
    </row>
    <row r="166" spans="1:24" ht="12.75" hidden="1" customHeight="1" x14ac:dyDescent="0.2">
      <c r="A166" s="154" t="s">
        <v>422</v>
      </c>
      <c r="B166" s="151" t="s">
        <v>703</v>
      </c>
      <c r="C166" s="154" t="s">
        <v>704</v>
      </c>
      <c r="D166" s="154" t="s">
        <v>983</v>
      </c>
      <c r="E166" s="154" t="s">
        <v>687</v>
      </c>
      <c r="F166" s="154" t="s">
        <v>701</v>
      </c>
      <c r="G166" s="155">
        <v>42522</v>
      </c>
      <c r="H166" s="156">
        <v>48.8</v>
      </c>
      <c r="I166" s="157">
        <v>7.28</v>
      </c>
      <c r="J166" s="157">
        <v>10.5</v>
      </c>
      <c r="K166" s="157">
        <v>45.49</v>
      </c>
      <c r="L166" s="157">
        <v>826.93100000000004</v>
      </c>
      <c r="M166" s="155">
        <v>42793</v>
      </c>
      <c r="N166" s="154" t="s">
        <v>689</v>
      </c>
      <c r="O166" s="156">
        <v>41.436999999999998</v>
      </c>
      <c r="P166" s="154" t="s">
        <v>690</v>
      </c>
      <c r="Q166" s="154" t="s">
        <v>690</v>
      </c>
      <c r="R166" s="157">
        <v>6.74</v>
      </c>
      <c r="S166" s="157">
        <v>9.4</v>
      </c>
      <c r="T166" s="157">
        <v>49.49</v>
      </c>
      <c r="U166" s="154" t="s">
        <v>731</v>
      </c>
      <c r="V166" s="157">
        <v>826.93100000000004</v>
      </c>
      <c r="W166" s="154" t="s">
        <v>51</v>
      </c>
      <c r="X166" s="159">
        <v>9</v>
      </c>
    </row>
    <row r="167" spans="1:24" ht="12.75" hidden="1" customHeight="1" x14ac:dyDescent="0.2">
      <c r="A167" s="154" t="s">
        <v>422</v>
      </c>
      <c r="B167" s="151" t="s">
        <v>703</v>
      </c>
      <c r="C167" s="154" t="s">
        <v>704</v>
      </c>
      <c r="D167" s="154" t="s">
        <v>984</v>
      </c>
      <c r="E167" s="154" t="s">
        <v>687</v>
      </c>
      <c r="F167" s="154" t="s">
        <v>701</v>
      </c>
      <c r="G167" s="155">
        <v>42522</v>
      </c>
      <c r="H167" s="156">
        <v>0.92</v>
      </c>
      <c r="I167" s="157">
        <v>7.78</v>
      </c>
      <c r="J167" s="157">
        <v>11.5</v>
      </c>
      <c r="K167" s="157">
        <v>49.49</v>
      </c>
      <c r="L167" s="157">
        <v>354.98099999999999</v>
      </c>
      <c r="M167" s="155">
        <v>42793</v>
      </c>
      <c r="N167" s="154" t="s">
        <v>689</v>
      </c>
      <c r="O167" s="156">
        <v>-2.242</v>
      </c>
      <c r="P167" s="154" t="s">
        <v>690</v>
      </c>
      <c r="Q167" s="154" t="s">
        <v>690</v>
      </c>
      <c r="R167" s="157">
        <v>7.24</v>
      </c>
      <c r="S167" s="157">
        <v>10.4</v>
      </c>
      <c r="T167" s="157">
        <v>49.49</v>
      </c>
      <c r="U167" s="154" t="s">
        <v>731</v>
      </c>
      <c r="V167" s="157">
        <v>354.98099999999999</v>
      </c>
      <c r="W167" s="154" t="s">
        <v>51</v>
      </c>
      <c r="X167" s="159">
        <v>9</v>
      </c>
    </row>
    <row r="168" spans="1:24" ht="12.75" hidden="1" customHeight="1" x14ac:dyDescent="0.2">
      <c r="A168" s="154" t="s">
        <v>422</v>
      </c>
      <c r="B168" s="151" t="s">
        <v>703</v>
      </c>
      <c r="C168" s="154" t="s">
        <v>704</v>
      </c>
      <c r="D168" s="154" t="s">
        <v>985</v>
      </c>
      <c r="E168" s="154" t="s">
        <v>687</v>
      </c>
      <c r="F168" s="154" t="s">
        <v>701</v>
      </c>
      <c r="G168" s="155">
        <v>42522</v>
      </c>
      <c r="H168" s="156">
        <v>2.5209999999999999</v>
      </c>
      <c r="I168" s="157">
        <v>7.78</v>
      </c>
      <c r="J168" s="157">
        <v>11.5</v>
      </c>
      <c r="K168" s="157">
        <v>49.49</v>
      </c>
      <c r="L168" s="157">
        <v>1214.7550000000001</v>
      </c>
      <c r="M168" s="155">
        <v>42793</v>
      </c>
      <c r="N168" s="154" t="s">
        <v>689</v>
      </c>
      <c r="O168" s="156">
        <v>-8.5039999999999996</v>
      </c>
      <c r="P168" s="154" t="s">
        <v>690</v>
      </c>
      <c r="Q168" s="154" t="s">
        <v>690</v>
      </c>
      <c r="R168" s="157">
        <v>7.24</v>
      </c>
      <c r="S168" s="157">
        <v>10.4</v>
      </c>
      <c r="T168" s="157">
        <v>49.49</v>
      </c>
      <c r="U168" s="154" t="s">
        <v>731</v>
      </c>
      <c r="V168" s="157">
        <v>1213.7070000000001</v>
      </c>
      <c r="W168" s="154" t="s">
        <v>51</v>
      </c>
      <c r="X168" s="159">
        <v>9</v>
      </c>
    </row>
    <row r="169" spans="1:24" ht="12.75" hidden="1" customHeight="1" x14ac:dyDescent="0.2">
      <c r="A169" s="154" t="s">
        <v>422</v>
      </c>
      <c r="B169" s="151" t="s">
        <v>703</v>
      </c>
      <c r="C169" s="154" t="s">
        <v>704</v>
      </c>
      <c r="D169" s="154" t="s">
        <v>986</v>
      </c>
      <c r="E169" s="154" t="s">
        <v>687</v>
      </c>
      <c r="F169" s="154" t="s">
        <v>701</v>
      </c>
      <c r="G169" s="155">
        <v>42522</v>
      </c>
      <c r="H169" s="156">
        <v>6.25</v>
      </c>
      <c r="I169" s="157">
        <v>7.78</v>
      </c>
      <c r="J169" s="157">
        <v>11.5</v>
      </c>
      <c r="K169" s="157">
        <v>49.49</v>
      </c>
      <c r="L169" s="157">
        <v>649.06799999999998</v>
      </c>
      <c r="M169" s="155">
        <v>42793</v>
      </c>
      <c r="N169" s="154" t="s">
        <v>689</v>
      </c>
      <c r="O169" s="156">
        <v>0.46899999999999997</v>
      </c>
      <c r="P169" s="154" t="s">
        <v>690</v>
      </c>
      <c r="Q169" s="154" t="s">
        <v>690</v>
      </c>
      <c r="R169" s="157">
        <v>7.24</v>
      </c>
      <c r="S169" s="157">
        <v>10.4</v>
      </c>
      <c r="T169" s="157">
        <v>49.49</v>
      </c>
      <c r="U169" s="154" t="s">
        <v>731</v>
      </c>
      <c r="V169" s="157">
        <v>649.06799999999998</v>
      </c>
      <c r="W169" s="154" t="s">
        <v>51</v>
      </c>
      <c r="X169" s="159">
        <v>9</v>
      </c>
    </row>
    <row r="170" spans="1:24" ht="12.75" hidden="1" customHeight="1" x14ac:dyDescent="0.2">
      <c r="A170" s="150" t="s">
        <v>454</v>
      </c>
      <c r="B170" s="151" t="s">
        <v>987</v>
      </c>
      <c r="C170" s="150" t="s">
        <v>840</v>
      </c>
      <c r="D170" s="150" t="s">
        <v>988</v>
      </c>
      <c r="E170" s="150" t="s">
        <v>687</v>
      </c>
      <c r="F170" s="150" t="s">
        <v>688</v>
      </c>
      <c r="G170" s="160">
        <v>42313</v>
      </c>
      <c r="H170" s="161">
        <v>109.53400000000001</v>
      </c>
      <c r="I170" s="163">
        <v>7.34</v>
      </c>
      <c r="J170" s="163">
        <v>10.35</v>
      </c>
      <c r="K170" s="163">
        <v>50.03</v>
      </c>
      <c r="L170" s="163">
        <v>2104.6779999999999</v>
      </c>
      <c r="M170" s="160">
        <v>42790</v>
      </c>
      <c r="N170" s="150" t="s">
        <v>710</v>
      </c>
      <c r="O170" s="161">
        <v>81.5</v>
      </c>
      <c r="P170" s="150" t="s">
        <v>690</v>
      </c>
      <c r="Q170" s="150" t="s">
        <v>690</v>
      </c>
      <c r="R170" s="163">
        <v>7.04</v>
      </c>
      <c r="S170" s="163">
        <v>9.75</v>
      </c>
      <c r="T170" s="163">
        <v>50.03</v>
      </c>
      <c r="U170" s="150" t="s">
        <v>977</v>
      </c>
      <c r="V170" s="163">
        <v>2045.20346</v>
      </c>
      <c r="W170" s="150" t="s">
        <v>243</v>
      </c>
      <c r="X170" s="164">
        <v>15</v>
      </c>
    </row>
    <row r="171" spans="1:24" ht="12.75" hidden="1" customHeight="1" x14ac:dyDescent="0.2">
      <c r="A171" s="150" t="s">
        <v>784</v>
      </c>
      <c r="B171" s="151" t="s">
        <v>794</v>
      </c>
      <c r="C171" s="150" t="s">
        <v>795</v>
      </c>
      <c r="D171" s="150" t="s">
        <v>989</v>
      </c>
      <c r="E171" s="150" t="s">
        <v>687</v>
      </c>
      <c r="F171" s="150" t="s">
        <v>688</v>
      </c>
      <c r="G171" s="160">
        <v>42726</v>
      </c>
      <c r="H171" s="161">
        <v>91.662000000000006</v>
      </c>
      <c r="I171" s="163">
        <v>6.81</v>
      </c>
      <c r="J171" s="163">
        <v>10.4</v>
      </c>
      <c r="K171" s="163">
        <v>39.549999999999997</v>
      </c>
      <c r="L171" s="163">
        <v>3041.3960000000002</v>
      </c>
      <c r="M171" s="160">
        <v>42790</v>
      </c>
      <c r="N171" s="150" t="s">
        <v>228</v>
      </c>
      <c r="O171" s="162" t="s">
        <v>228</v>
      </c>
      <c r="P171" s="150" t="s">
        <v>690</v>
      </c>
      <c r="Q171" s="150" t="s">
        <v>690</v>
      </c>
      <c r="R171" s="162" t="s">
        <v>228</v>
      </c>
      <c r="S171" s="162" t="s">
        <v>228</v>
      </c>
      <c r="T171" s="162" t="s">
        <v>228</v>
      </c>
      <c r="U171" s="150" t="s">
        <v>228</v>
      </c>
      <c r="V171" s="162" t="s">
        <v>228</v>
      </c>
      <c r="W171" s="150" t="s">
        <v>228</v>
      </c>
      <c r="X171" s="164">
        <v>2</v>
      </c>
    </row>
    <row r="172" spans="1:24" ht="12.75" hidden="1" customHeight="1" x14ac:dyDescent="0.2">
      <c r="A172" s="154" t="s">
        <v>732</v>
      </c>
      <c r="B172" s="151" t="s">
        <v>990</v>
      </c>
      <c r="C172" s="154" t="s">
        <v>726</v>
      </c>
      <c r="D172" s="154" t="s">
        <v>991</v>
      </c>
      <c r="E172" s="154" t="s">
        <v>687</v>
      </c>
      <c r="F172" s="154" t="s">
        <v>715</v>
      </c>
      <c r="G172" s="155">
        <v>42503</v>
      </c>
      <c r="H172" s="156">
        <v>8.76</v>
      </c>
      <c r="I172" s="157">
        <v>7.79</v>
      </c>
      <c r="J172" s="157">
        <v>10.199999999999999</v>
      </c>
      <c r="K172" s="157">
        <v>49.81</v>
      </c>
      <c r="L172" s="157">
        <v>190.11699999999999</v>
      </c>
      <c r="M172" s="155">
        <v>42788</v>
      </c>
      <c r="N172" s="154" t="s">
        <v>710</v>
      </c>
      <c r="O172" s="156">
        <v>1.7</v>
      </c>
      <c r="P172" s="154" t="s">
        <v>690</v>
      </c>
      <c r="Q172" s="154" t="s">
        <v>690</v>
      </c>
      <c r="R172" s="157">
        <v>7.47</v>
      </c>
      <c r="S172" s="157">
        <v>9.6</v>
      </c>
      <c r="T172" s="157">
        <v>49.7</v>
      </c>
      <c r="U172" s="154" t="s">
        <v>569</v>
      </c>
      <c r="V172" s="157">
        <v>178.727</v>
      </c>
      <c r="W172" s="154" t="s">
        <v>243</v>
      </c>
      <c r="X172" s="159">
        <v>9</v>
      </c>
    </row>
    <row r="173" spans="1:24" ht="12.75" hidden="1" customHeight="1" x14ac:dyDescent="0.2">
      <c r="A173" s="154" t="s">
        <v>215</v>
      </c>
      <c r="B173" s="151" t="s">
        <v>539</v>
      </c>
      <c r="C173" s="154" t="s">
        <v>307</v>
      </c>
      <c r="D173" s="154" t="s">
        <v>992</v>
      </c>
      <c r="E173" s="154" t="s">
        <v>687</v>
      </c>
      <c r="F173" s="154" t="s">
        <v>715</v>
      </c>
      <c r="G173" s="155">
        <v>42571</v>
      </c>
      <c r="H173" s="156">
        <v>56.970182999999999</v>
      </c>
      <c r="I173" s="157">
        <v>7.24</v>
      </c>
      <c r="J173" s="157">
        <v>10.6</v>
      </c>
      <c r="K173" s="157">
        <v>49.1</v>
      </c>
      <c r="L173" s="157">
        <v>726.80217000000005</v>
      </c>
      <c r="M173" s="155">
        <v>42781</v>
      </c>
      <c r="N173" s="154" t="s">
        <v>689</v>
      </c>
      <c r="O173" s="156">
        <v>38.267710000000001</v>
      </c>
      <c r="P173" s="154" t="s">
        <v>690</v>
      </c>
      <c r="Q173" s="154" t="s">
        <v>690</v>
      </c>
      <c r="R173" s="157">
        <v>6.74</v>
      </c>
      <c r="S173" s="157">
        <v>9.6</v>
      </c>
      <c r="T173" s="157">
        <v>49.1</v>
      </c>
      <c r="U173" s="154" t="s">
        <v>944</v>
      </c>
      <c r="V173" s="157">
        <v>707.24623399999996</v>
      </c>
      <c r="W173" s="154" t="s">
        <v>51</v>
      </c>
      <c r="X173" s="159">
        <v>7</v>
      </c>
    </row>
    <row r="174" spans="1:24" ht="12.75" hidden="1" customHeight="1" x14ac:dyDescent="0.2">
      <c r="A174" s="154" t="s">
        <v>328</v>
      </c>
      <c r="B174" s="151" t="s">
        <v>695</v>
      </c>
      <c r="C174" s="154" t="s">
        <v>330</v>
      </c>
      <c r="D174" s="154" t="s">
        <v>993</v>
      </c>
      <c r="E174" s="154" t="s">
        <v>687</v>
      </c>
      <c r="F174" s="154" t="s">
        <v>688</v>
      </c>
      <c r="G174" s="155">
        <v>42401</v>
      </c>
      <c r="H174" s="156">
        <v>325.245</v>
      </c>
      <c r="I174" s="157">
        <v>5.71</v>
      </c>
      <c r="J174" s="157">
        <v>10.5</v>
      </c>
      <c r="K174" s="157">
        <v>37.49</v>
      </c>
      <c r="L174" s="157">
        <v>14444.513999999999</v>
      </c>
      <c r="M174" s="155">
        <v>42766</v>
      </c>
      <c r="N174" s="154" t="s">
        <v>689</v>
      </c>
      <c r="O174" s="156">
        <v>184.33600000000001</v>
      </c>
      <c r="P174" s="154" t="s">
        <v>690</v>
      </c>
      <c r="Q174" s="154" t="s">
        <v>691</v>
      </c>
      <c r="R174" s="157">
        <v>5.55</v>
      </c>
      <c r="S174" s="157">
        <v>10.1</v>
      </c>
      <c r="T174" s="157">
        <v>37.49</v>
      </c>
      <c r="U174" s="154" t="s">
        <v>933</v>
      </c>
      <c r="V174" s="157">
        <v>14243.718999999999</v>
      </c>
      <c r="W174" s="154" t="s">
        <v>51</v>
      </c>
      <c r="X174" s="159">
        <v>12</v>
      </c>
    </row>
    <row r="175" spans="1:24" ht="12.75" hidden="1" customHeight="1" x14ac:dyDescent="0.2">
      <c r="A175" s="154" t="s">
        <v>347</v>
      </c>
      <c r="B175" s="151" t="s">
        <v>781</v>
      </c>
      <c r="C175" s="154" t="s">
        <v>337</v>
      </c>
      <c r="D175" s="154" t="s">
        <v>994</v>
      </c>
      <c r="E175" s="154" t="s">
        <v>687</v>
      </c>
      <c r="F175" s="154" t="s">
        <v>688</v>
      </c>
      <c r="G175" s="155">
        <v>42416</v>
      </c>
      <c r="H175" s="156">
        <v>61.498468000000003</v>
      </c>
      <c r="I175" s="157">
        <v>8.1199999999999992</v>
      </c>
      <c r="J175" s="157">
        <v>10.25</v>
      </c>
      <c r="K175" s="157">
        <v>53.97</v>
      </c>
      <c r="L175" s="157">
        <v>1674.0389250000001</v>
      </c>
      <c r="M175" s="155">
        <v>42761</v>
      </c>
      <c r="N175" s="154" t="s">
        <v>710</v>
      </c>
      <c r="O175" s="156">
        <v>35.249760999999999</v>
      </c>
      <c r="P175" s="154" t="s">
        <v>690</v>
      </c>
      <c r="Q175" s="154" t="s">
        <v>690</v>
      </c>
      <c r="R175" s="158" t="s">
        <v>228</v>
      </c>
      <c r="S175" s="158" t="s">
        <v>228</v>
      </c>
      <c r="T175" s="158" t="s">
        <v>228</v>
      </c>
      <c r="U175" s="154" t="s">
        <v>995</v>
      </c>
      <c r="V175" s="158" t="s">
        <v>228</v>
      </c>
      <c r="W175" s="154" t="s">
        <v>243</v>
      </c>
      <c r="X175" s="159">
        <v>11</v>
      </c>
    </row>
    <row r="176" spans="1:24" ht="12.75" hidden="1" customHeight="1" x14ac:dyDescent="0.2">
      <c r="A176" s="150" t="s">
        <v>784</v>
      </c>
      <c r="B176" s="151" t="s">
        <v>790</v>
      </c>
      <c r="C176" s="150" t="s">
        <v>217</v>
      </c>
      <c r="D176" s="150" t="s">
        <v>996</v>
      </c>
      <c r="E176" s="150" t="s">
        <v>687</v>
      </c>
      <c r="F176" s="150" t="s">
        <v>701</v>
      </c>
      <c r="G176" s="160">
        <v>42551</v>
      </c>
      <c r="H176" s="161">
        <v>1.856385</v>
      </c>
      <c r="I176" s="162" t="s">
        <v>228</v>
      </c>
      <c r="J176" s="162" t="s">
        <v>228</v>
      </c>
      <c r="K176" s="162" t="s">
        <v>228</v>
      </c>
      <c r="L176" s="163">
        <v>45.541848999999999</v>
      </c>
      <c r="M176" s="160">
        <v>42760</v>
      </c>
      <c r="N176" s="150" t="s">
        <v>710</v>
      </c>
      <c r="O176" s="161">
        <v>1.856385</v>
      </c>
      <c r="P176" s="150" t="s">
        <v>690</v>
      </c>
      <c r="Q176" s="150" t="s">
        <v>690</v>
      </c>
      <c r="R176" s="162" t="s">
        <v>228</v>
      </c>
      <c r="S176" s="162" t="s">
        <v>228</v>
      </c>
      <c r="T176" s="162" t="s">
        <v>228</v>
      </c>
      <c r="U176" s="150" t="s">
        <v>997</v>
      </c>
      <c r="V176" s="163">
        <v>45.541848999999999</v>
      </c>
      <c r="W176" s="150" t="s">
        <v>243</v>
      </c>
      <c r="X176" s="164">
        <v>6</v>
      </c>
    </row>
    <row r="177" spans="1:24" ht="12.75" hidden="1" customHeight="1" x14ac:dyDescent="0.2">
      <c r="A177" s="154" t="s">
        <v>253</v>
      </c>
      <c r="B177" s="151" t="s">
        <v>998</v>
      </c>
      <c r="C177" s="154" t="s">
        <v>726</v>
      </c>
      <c r="D177" s="154" t="s">
        <v>999</v>
      </c>
      <c r="E177" s="154" t="s">
        <v>687</v>
      </c>
      <c r="F177" s="154" t="s">
        <v>715</v>
      </c>
      <c r="G177" s="155">
        <v>42398</v>
      </c>
      <c r="H177" s="156">
        <v>479.61</v>
      </c>
      <c r="I177" s="157">
        <v>7.31</v>
      </c>
      <c r="J177" s="157">
        <v>9.75</v>
      </c>
      <c r="K177" s="157">
        <v>48</v>
      </c>
      <c r="L177" s="157">
        <v>18926.574000000001</v>
      </c>
      <c r="M177" s="155">
        <v>42759</v>
      </c>
      <c r="N177" s="154" t="s">
        <v>710</v>
      </c>
      <c r="O177" s="156">
        <v>194.5</v>
      </c>
      <c r="P177" s="154" t="s">
        <v>691</v>
      </c>
      <c r="Q177" s="154" t="s">
        <v>690</v>
      </c>
      <c r="R177" s="157">
        <v>6.82</v>
      </c>
      <c r="S177" s="157">
        <v>9</v>
      </c>
      <c r="T177" s="157">
        <v>48</v>
      </c>
      <c r="U177" s="154" t="s">
        <v>694</v>
      </c>
      <c r="V177" s="157">
        <v>18902</v>
      </c>
      <c r="W177" s="154" t="s">
        <v>51</v>
      </c>
      <c r="X177" s="159">
        <v>12</v>
      </c>
    </row>
    <row r="178" spans="1:24" ht="12.75" hidden="1" customHeight="1" x14ac:dyDescent="0.2">
      <c r="A178" s="154" t="s">
        <v>258</v>
      </c>
      <c r="B178" s="151" t="s">
        <v>1000</v>
      </c>
      <c r="C178" s="154" t="s">
        <v>722</v>
      </c>
      <c r="D178" s="154" t="s">
        <v>1001</v>
      </c>
      <c r="E178" s="154" t="s">
        <v>687</v>
      </c>
      <c r="F178" s="154" t="s">
        <v>715</v>
      </c>
      <c r="G178" s="155">
        <v>42488</v>
      </c>
      <c r="H178" s="156">
        <v>140.24799999999999</v>
      </c>
      <c r="I178" s="157">
        <v>8.14</v>
      </c>
      <c r="J178" s="157">
        <v>10.9</v>
      </c>
      <c r="K178" s="157">
        <v>51.2</v>
      </c>
      <c r="L178" s="157">
        <v>1405.89</v>
      </c>
      <c r="M178" s="155">
        <v>42754</v>
      </c>
      <c r="N178" s="154" t="s">
        <v>710</v>
      </c>
      <c r="O178" s="156">
        <v>90.5</v>
      </c>
      <c r="P178" s="154" t="s">
        <v>690</v>
      </c>
      <c r="Q178" s="154" t="s">
        <v>690</v>
      </c>
      <c r="R178" s="158" t="s">
        <v>228</v>
      </c>
      <c r="S178" s="158" t="s">
        <v>228</v>
      </c>
      <c r="T178" s="158" t="s">
        <v>228</v>
      </c>
      <c r="U178" s="154" t="s">
        <v>694</v>
      </c>
      <c r="V178" s="158" t="s">
        <v>228</v>
      </c>
      <c r="W178" s="154" t="s">
        <v>228</v>
      </c>
      <c r="X178" s="159">
        <v>8</v>
      </c>
    </row>
    <row r="179" spans="1:24" ht="12.75" hidden="1" customHeight="1" x14ac:dyDescent="0.2">
      <c r="A179" s="154" t="s">
        <v>258</v>
      </c>
      <c r="B179" s="151" t="s">
        <v>1002</v>
      </c>
      <c r="C179" s="154" t="s">
        <v>722</v>
      </c>
      <c r="D179" s="154" t="s">
        <v>1003</v>
      </c>
      <c r="E179" s="154" t="s">
        <v>687</v>
      </c>
      <c r="F179" s="154" t="s">
        <v>715</v>
      </c>
      <c r="G179" s="155">
        <v>42488</v>
      </c>
      <c r="H179" s="156">
        <v>158.77000000000001</v>
      </c>
      <c r="I179" s="157">
        <v>8.58</v>
      </c>
      <c r="J179" s="157">
        <v>11.3</v>
      </c>
      <c r="K179" s="157">
        <v>52.6</v>
      </c>
      <c r="L179" s="157">
        <v>1631.1869999999999</v>
      </c>
      <c r="M179" s="155">
        <v>42754</v>
      </c>
      <c r="N179" s="154" t="s">
        <v>710</v>
      </c>
      <c r="O179" s="156">
        <v>94.6</v>
      </c>
      <c r="P179" s="154" t="s">
        <v>690</v>
      </c>
      <c r="Q179" s="154" t="s">
        <v>690</v>
      </c>
      <c r="R179" s="158" t="s">
        <v>228</v>
      </c>
      <c r="S179" s="158" t="s">
        <v>228</v>
      </c>
      <c r="T179" s="158" t="s">
        <v>228</v>
      </c>
      <c r="U179" s="154" t="s">
        <v>694</v>
      </c>
      <c r="V179" s="158" t="s">
        <v>228</v>
      </c>
      <c r="W179" s="154" t="s">
        <v>228</v>
      </c>
      <c r="X179" s="159">
        <v>8</v>
      </c>
    </row>
    <row r="180" spans="1:24" ht="12.75" hidden="1" customHeight="1" x14ac:dyDescent="0.2">
      <c r="A180" s="154" t="s">
        <v>258</v>
      </c>
      <c r="B180" s="151" t="s">
        <v>1004</v>
      </c>
      <c r="C180" s="154" t="s">
        <v>722</v>
      </c>
      <c r="D180" s="154" t="s">
        <v>1005</v>
      </c>
      <c r="E180" s="154" t="s">
        <v>687</v>
      </c>
      <c r="F180" s="154" t="s">
        <v>715</v>
      </c>
      <c r="G180" s="155">
        <v>42488</v>
      </c>
      <c r="H180" s="156">
        <v>42.033000000000001</v>
      </c>
      <c r="I180" s="157">
        <v>8.6999999999999993</v>
      </c>
      <c r="J180" s="157">
        <v>11.5</v>
      </c>
      <c r="K180" s="157">
        <v>50.1</v>
      </c>
      <c r="L180" s="157">
        <v>413.51900000000001</v>
      </c>
      <c r="M180" s="155">
        <v>42754</v>
      </c>
      <c r="N180" s="154" t="s">
        <v>710</v>
      </c>
      <c r="O180" s="156">
        <v>27.5</v>
      </c>
      <c r="P180" s="154" t="s">
        <v>690</v>
      </c>
      <c r="Q180" s="154" t="s">
        <v>690</v>
      </c>
      <c r="R180" s="158" t="s">
        <v>228</v>
      </c>
      <c r="S180" s="158" t="s">
        <v>228</v>
      </c>
      <c r="T180" s="158" t="s">
        <v>228</v>
      </c>
      <c r="U180" s="154" t="s">
        <v>694</v>
      </c>
      <c r="V180" s="158" t="s">
        <v>228</v>
      </c>
      <c r="W180" s="154" t="s">
        <v>228</v>
      </c>
      <c r="X180" s="159">
        <v>8</v>
      </c>
    </row>
    <row r="181" spans="1:24" ht="12.75" hidden="1" customHeight="1" x14ac:dyDescent="0.2">
      <c r="A181" s="154" t="s">
        <v>258</v>
      </c>
      <c r="B181" s="151" t="s">
        <v>1006</v>
      </c>
      <c r="C181" s="154" t="s">
        <v>722</v>
      </c>
      <c r="D181" s="154" t="s">
        <v>1007</v>
      </c>
      <c r="E181" s="154" t="s">
        <v>687</v>
      </c>
      <c r="F181" s="154" t="s">
        <v>715</v>
      </c>
      <c r="G181" s="155">
        <v>42488</v>
      </c>
      <c r="H181" s="156">
        <v>98.227999999999994</v>
      </c>
      <c r="I181" s="157">
        <v>7.9</v>
      </c>
      <c r="J181" s="157">
        <v>10.9</v>
      </c>
      <c r="K181" s="157">
        <v>50.3</v>
      </c>
      <c r="L181" s="157">
        <v>1364.2149999999999</v>
      </c>
      <c r="M181" s="155">
        <v>42754</v>
      </c>
      <c r="N181" s="154" t="s">
        <v>710</v>
      </c>
      <c r="O181" s="156">
        <v>60.6</v>
      </c>
      <c r="P181" s="154" t="s">
        <v>690</v>
      </c>
      <c r="Q181" s="154" t="s">
        <v>690</v>
      </c>
      <c r="R181" s="158" t="s">
        <v>228</v>
      </c>
      <c r="S181" s="158" t="s">
        <v>228</v>
      </c>
      <c r="T181" s="158" t="s">
        <v>228</v>
      </c>
      <c r="U181" s="154" t="s">
        <v>694</v>
      </c>
      <c r="V181" s="158" t="s">
        <v>228</v>
      </c>
      <c r="W181" s="154" t="s">
        <v>228</v>
      </c>
      <c r="X181" s="159">
        <v>8</v>
      </c>
    </row>
    <row r="182" spans="1:24" ht="12.75" hidden="1" customHeight="1" x14ac:dyDescent="0.2">
      <c r="A182" s="154" t="s">
        <v>301</v>
      </c>
      <c r="B182" s="151" t="s">
        <v>950</v>
      </c>
      <c r="C182" s="154" t="s">
        <v>951</v>
      </c>
      <c r="D182" s="154" t="s">
        <v>1008</v>
      </c>
      <c r="E182" s="154" t="s">
        <v>687</v>
      </c>
      <c r="F182" s="154" t="s">
        <v>688</v>
      </c>
      <c r="G182" s="155">
        <v>42531</v>
      </c>
      <c r="H182" s="156">
        <v>3.2254770000000001</v>
      </c>
      <c r="I182" s="157">
        <v>8</v>
      </c>
      <c r="J182" s="157">
        <v>10.1</v>
      </c>
      <c r="K182" s="157">
        <v>50.99</v>
      </c>
      <c r="L182" s="157">
        <v>72.311516999999995</v>
      </c>
      <c r="M182" s="155">
        <v>42753</v>
      </c>
      <c r="N182" s="154" t="s">
        <v>710</v>
      </c>
      <c r="O182" s="156">
        <v>2.7122449999999998</v>
      </c>
      <c r="P182" s="154" t="s">
        <v>690</v>
      </c>
      <c r="Q182" s="154" t="s">
        <v>690</v>
      </c>
      <c r="R182" s="157">
        <v>7.25</v>
      </c>
      <c r="S182" s="157">
        <v>9.4499999999999993</v>
      </c>
      <c r="T182" s="157">
        <v>50.99</v>
      </c>
      <c r="U182" s="154" t="s">
        <v>916</v>
      </c>
      <c r="V182" s="157">
        <v>72.207391999999999</v>
      </c>
      <c r="W182" s="154" t="s">
        <v>243</v>
      </c>
      <c r="X182" s="159">
        <v>7</v>
      </c>
    </row>
    <row r="183" spans="1:24" ht="12.75" hidden="1" customHeight="1" x14ac:dyDescent="0.2">
      <c r="A183" s="154" t="s">
        <v>347</v>
      </c>
      <c r="B183" s="151" t="s">
        <v>1009</v>
      </c>
      <c r="C183" s="154" t="s">
        <v>32</v>
      </c>
      <c r="D183" s="154" t="s">
        <v>1010</v>
      </c>
      <c r="E183" s="154" t="s">
        <v>687</v>
      </c>
      <c r="F183" s="154" t="s">
        <v>1011</v>
      </c>
      <c r="G183" s="155">
        <v>42739</v>
      </c>
      <c r="H183" s="156">
        <v>-46.216009</v>
      </c>
      <c r="I183" s="157">
        <v>6.39</v>
      </c>
      <c r="J183" s="157">
        <v>9.6</v>
      </c>
      <c r="K183" s="157">
        <v>40</v>
      </c>
      <c r="L183" s="157">
        <v>2495.5926760000002</v>
      </c>
      <c r="M183" s="155">
        <v>42747</v>
      </c>
      <c r="N183" s="154" t="s">
        <v>710</v>
      </c>
      <c r="O183" s="156">
        <v>-46.216009</v>
      </c>
      <c r="P183" s="154" t="s">
        <v>690</v>
      </c>
      <c r="Q183" s="154" t="s">
        <v>690</v>
      </c>
      <c r="R183" s="157">
        <v>6.39</v>
      </c>
      <c r="S183" s="157">
        <v>9.6</v>
      </c>
      <c r="T183" s="157">
        <v>40</v>
      </c>
      <c r="U183" s="154" t="s">
        <v>569</v>
      </c>
      <c r="V183" s="157">
        <v>2495.5926760000002</v>
      </c>
      <c r="W183" s="154" t="s">
        <v>243</v>
      </c>
      <c r="X183" s="159">
        <v>0</v>
      </c>
    </row>
    <row r="184" spans="1:24" ht="12.75" hidden="1" customHeight="1" x14ac:dyDescent="0.2">
      <c r="A184" s="154" t="s">
        <v>347</v>
      </c>
      <c r="B184" s="151" t="s">
        <v>1012</v>
      </c>
      <c r="C184" s="154" t="s">
        <v>32</v>
      </c>
      <c r="D184" s="154" t="s">
        <v>1013</v>
      </c>
      <c r="E184" s="154" t="s">
        <v>687</v>
      </c>
      <c r="F184" s="154" t="s">
        <v>1011</v>
      </c>
      <c r="G184" s="155">
        <v>42710</v>
      </c>
      <c r="H184" s="156">
        <v>-6.5</v>
      </c>
      <c r="I184" s="158" t="s">
        <v>228</v>
      </c>
      <c r="J184" s="158" t="s">
        <v>228</v>
      </c>
      <c r="K184" s="158" t="s">
        <v>228</v>
      </c>
      <c r="L184" s="158" t="s">
        <v>228</v>
      </c>
      <c r="M184" s="155">
        <v>42746</v>
      </c>
      <c r="N184" s="154" t="s">
        <v>710</v>
      </c>
      <c r="O184" s="156">
        <v>-6.5</v>
      </c>
      <c r="P184" s="154" t="s">
        <v>690</v>
      </c>
      <c r="Q184" s="154" t="s">
        <v>690</v>
      </c>
      <c r="R184" s="158" t="s">
        <v>228</v>
      </c>
      <c r="S184" s="158" t="s">
        <v>228</v>
      </c>
      <c r="T184" s="158" t="s">
        <v>228</v>
      </c>
      <c r="U184" s="154" t="s">
        <v>228</v>
      </c>
      <c r="V184" s="158" t="s">
        <v>228</v>
      </c>
      <c r="W184" s="154" t="s">
        <v>228</v>
      </c>
      <c r="X184" s="159">
        <v>1</v>
      </c>
    </row>
    <row r="185" spans="1:24" ht="12.75" hidden="1" customHeight="1" x14ac:dyDescent="0.2">
      <c r="A185" s="150" t="s">
        <v>341</v>
      </c>
      <c r="B185" s="151" t="s">
        <v>1014</v>
      </c>
      <c r="C185" s="150" t="s">
        <v>545</v>
      </c>
      <c r="D185" s="150" t="s">
        <v>1015</v>
      </c>
      <c r="E185" s="150" t="s">
        <v>687</v>
      </c>
      <c r="F185" s="150" t="s">
        <v>688</v>
      </c>
      <c r="G185" s="160">
        <v>42629</v>
      </c>
      <c r="H185" s="161">
        <v>6.4163269999999999</v>
      </c>
      <c r="I185" s="163">
        <v>7.55</v>
      </c>
      <c r="J185" s="163">
        <v>10.1</v>
      </c>
      <c r="K185" s="163">
        <v>49.69</v>
      </c>
      <c r="L185" s="163">
        <v>81.401876999999999</v>
      </c>
      <c r="M185" s="160">
        <v>42745</v>
      </c>
      <c r="N185" s="150" t="s">
        <v>228</v>
      </c>
      <c r="O185" s="162" t="s">
        <v>228</v>
      </c>
      <c r="P185" s="150" t="s">
        <v>690</v>
      </c>
      <c r="Q185" s="150" t="s">
        <v>690</v>
      </c>
      <c r="R185" s="162" t="s">
        <v>228</v>
      </c>
      <c r="S185" s="162" t="s">
        <v>228</v>
      </c>
      <c r="T185" s="162" t="s">
        <v>228</v>
      </c>
      <c r="U185" s="150" t="s">
        <v>228</v>
      </c>
      <c r="V185" s="162" t="s">
        <v>228</v>
      </c>
      <c r="W185" s="150" t="s">
        <v>228</v>
      </c>
      <c r="X185" s="164">
        <v>3</v>
      </c>
    </row>
    <row r="186" spans="1:24" ht="12.75" hidden="1" customHeight="1" x14ac:dyDescent="0.2">
      <c r="A186" s="150"/>
      <c r="B186" s="151"/>
      <c r="C186" s="150"/>
      <c r="D186" s="150"/>
      <c r="E186" s="150"/>
      <c r="F186" s="150"/>
      <c r="G186" s="160"/>
      <c r="H186" s="161"/>
      <c r="I186" s="163"/>
      <c r="J186" s="163"/>
      <c r="K186" s="163"/>
      <c r="L186" s="163"/>
      <c r="M186" s="160"/>
      <c r="N186" s="150"/>
      <c r="O186" s="162"/>
      <c r="P186" s="150"/>
      <c r="Q186" s="150"/>
      <c r="R186" s="162"/>
      <c r="S186" s="162"/>
      <c r="T186" s="162"/>
      <c r="U186" s="150"/>
      <c r="V186" s="162"/>
      <c r="W186" s="150"/>
      <c r="X186" s="164"/>
    </row>
    <row r="187" spans="1:24" ht="12.75" hidden="1" customHeight="1" x14ac:dyDescent="0.2">
      <c r="A187" s="150"/>
      <c r="B187" s="151"/>
      <c r="C187" s="150"/>
      <c r="D187" s="150"/>
      <c r="E187" s="150"/>
      <c r="F187" s="150"/>
      <c r="G187" s="160"/>
      <c r="H187" s="161"/>
      <c r="I187" s="163"/>
      <c r="J187" s="163"/>
      <c r="K187" s="163"/>
      <c r="L187" s="163"/>
      <c r="M187" s="160"/>
      <c r="N187" s="150"/>
      <c r="O187" s="162"/>
      <c r="P187" s="150"/>
      <c r="Q187" s="150"/>
      <c r="R187" s="162"/>
      <c r="S187" s="162"/>
      <c r="T187" s="162"/>
      <c r="U187" s="150"/>
      <c r="V187" s="162"/>
      <c r="W187" s="150"/>
      <c r="X187" s="164"/>
    </row>
    <row r="188" spans="1:24" ht="12.75" customHeight="1" x14ac:dyDescent="0.2">
      <c r="A188" s="150"/>
      <c r="B188" s="151"/>
      <c r="C188" s="150"/>
      <c r="D188" s="150"/>
      <c r="E188" s="150"/>
      <c r="F188" s="150"/>
      <c r="G188" s="160"/>
      <c r="H188" s="161"/>
      <c r="I188" s="163"/>
      <c r="J188" s="163"/>
      <c r="K188" s="163"/>
      <c r="L188" s="163"/>
      <c r="M188" s="160"/>
      <c r="N188" s="150"/>
      <c r="O188" s="162"/>
      <c r="P188" s="150"/>
      <c r="Q188" s="150"/>
      <c r="R188" s="162"/>
      <c r="S188" s="162"/>
      <c r="T188" s="162"/>
      <c r="U188" s="150"/>
      <c r="V188" s="162"/>
      <c r="W188" s="150"/>
      <c r="X188" s="164"/>
    </row>
    <row r="189" spans="1:24" ht="12.75" customHeight="1" x14ac:dyDescent="0.2">
      <c r="A189" s="154" t="s">
        <v>322</v>
      </c>
      <c r="B189" s="151" t="s">
        <v>348</v>
      </c>
      <c r="C189" s="154" t="s">
        <v>65</v>
      </c>
      <c r="D189" s="154" t="s">
        <v>1016</v>
      </c>
      <c r="E189" s="154" t="s">
        <v>219</v>
      </c>
      <c r="F189" s="154" t="s">
        <v>715</v>
      </c>
      <c r="G189" s="155">
        <v>43371</v>
      </c>
      <c r="H189" s="156">
        <v>14.374606</v>
      </c>
      <c r="I189" s="157">
        <v>7.93</v>
      </c>
      <c r="J189" s="157">
        <v>10.4</v>
      </c>
      <c r="K189" s="157">
        <v>58.06</v>
      </c>
      <c r="L189" s="157">
        <v>496.00582700000001</v>
      </c>
      <c r="M189" s="155">
        <v>43592</v>
      </c>
      <c r="N189" s="154" t="s">
        <v>689</v>
      </c>
      <c r="O189" s="156">
        <v>-0.26200000000000001</v>
      </c>
      <c r="P189" s="154" t="s">
        <v>690</v>
      </c>
      <c r="Q189" s="154" t="s">
        <v>690</v>
      </c>
      <c r="R189" s="157">
        <v>7.49</v>
      </c>
      <c r="S189" s="157">
        <v>9.65</v>
      </c>
      <c r="T189" s="157">
        <v>58.06</v>
      </c>
      <c r="U189" s="154" t="s">
        <v>740</v>
      </c>
      <c r="V189" s="157">
        <v>424.92865499999999</v>
      </c>
      <c r="W189" s="154" t="s">
        <v>51</v>
      </c>
      <c r="X189" s="159">
        <v>7</v>
      </c>
    </row>
    <row r="190" spans="1:24" ht="12.75" customHeight="1" x14ac:dyDescent="0.2">
      <c r="A190" s="154" t="s">
        <v>231</v>
      </c>
      <c r="B190" s="151" t="s">
        <v>278</v>
      </c>
      <c r="C190" s="154" t="s">
        <v>130</v>
      </c>
      <c r="D190" s="154" t="s">
        <v>1017</v>
      </c>
      <c r="E190" s="154" t="s">
        <v>219</v>
      </c>
      <c r="F190" s="154" t="s">
        <v>701</v>
      </c>
      <c r="G190" s="155">
        <v>43479</v>
      </c>
      <c r="H190" s="156">
        <v>9.7696059999999996</v>
      </c>
      <c r="I190" s="158" t="s">
        <v>228</v>
      </c>
      <c r="J190" s="158" t="s">
        <v>228</v>
      </c>
      <c r="K190" s="158" t="s">
        <v>228</v>
      </c>
      <c r="L190" s="157">
        <v>51.478898000000001</v>
      </c>
      <c r="M190" s="155">
        <v>43588</v>
      </c>
      <c r="N190" s="154" t="s">
        <v>689</v>
      </c>
      <c r="O190" s="156">
        <v>6.7825600000000001</v>
      </c>
      <c r="P190" s="154" t="s">
        <v>690</v>
      </c>
      <c r="Q190" s="154" t="s">
        <v>690</v>
      </c>
      <c r="R190" s="158" t="s">
        <v>228</v>
      </c>
      <c r="S190" s="158" t="s">
        <v>228</v>
      </c>
      <c r="T190" s="158" t="s">
        <v>228</v>
      </c>
      <c r="U190" s="154" t="s">
        <v>1018</v>
      </c>
      <c r="V190" s="158" t="s">
        <v>228</v>
      </c>
      <c r="W190" s="154" t="s">
        <v>228</v>
      </c>
      <c r="X190" s="159">
        <v>3</v>
      </c>
    </row>
    <row r="191" spans="1:24" ht="12.75" customHeight="1" x14ac:dyDescent="0.2">
      <c r="A191" s="154" t="s">
        <v>231</v>
      </c>
      <c r="B191" s="151" t="s">
        <v>1019</v>
      </c>
      <c r="C191" s="154" t="s">
        <v>130</v>
      </c>
      <c r="D191" s="154" t="s">
        <v>1020</v>
      </c>
      <c r="E191" s="154" t="s">
        <v>219</v>
      </c>
      <c r="F191" s="154" t="s">
        <v>701</v>
      </c>
      <c r="G191" s="155">
        <v>43479</v>
      </c>
      <c r="H191" s="156">
        <v>9.2039910000000003</v>
      </c>
      <c r="I191" s="158" t="s">
        <v>228</v>
      </c>
      <c r="J191" s="158" t="s">
        <v>228</v>
      </c>
      <c r="K191" s="158" t="s">
        <v>228</v>
      </c>
      <c r="L191" s="157">
        <v>54.195585000000001</v>
      </c>
      <c r="M191" s="155">
        <v>43588</v>
      </c>
      <c r="N191" s="154" t="s">
        <v>689</v>
      </c>
      <c r="O191" s="156">
        <v>6.4255139999999997</v>
      </c>
      <c r="P191" s="154" t="s">
        <v>690</v>
      </c>
      <c r="Q191" s="154" t="s">
        <v>690</v>
      </c>
      <c r="R191" s="158" t="s">
        <v>228</v>
      </c>
      <c r="S191" s="158" t="s">
        <v>228</v>
      </c>
      <c r="T191" s="158" t="s">
        <v>228</v>
      </c>
      <c r="U191" s="154" t="s">
        <v>1018</v>
      </c>
      <c r="V191" s="158" t="s">
        <v>228</v>
      </c>
      <c r="W191" s="154" t="s">
        <v>228</v>
      </c>
      <c r="X191" s="159">
        <v>3</v>
      </c>
    </row>
    <row r="192" spans="1:24" ht="12.75" customHeight="1" x14ac:dyDescent="0.2">
      <c r="A192" s="154" t="s">
        <v>322</v>
      </c>
      <c r="B192" s="151" t="s">
        <v>1021</v>
      </c>
      <c r="C192" s="154" t="s">
        <v>32</v>
      </c>
      <c r="D192" s="154" t="s">
        <v>1022</v>
      </c>
      <c r="E192" s="154" t="s">
        <v>219</v>
      </c>
      <c r="F192" s="154" t="s">
        <v>701</v>
      </c>
      <c r="G192" s="155">
        <v>43524</v>
      </c>
      <c r="H192" s="156">
        <v>2.7385320000000002</v>
      </c>
      <c r="I192" s="158" t="s">
        <v>228</v>
      </c>
      <c r="J192" s="158" t="s">
        <v>228</v>
      </c>
      <c r="K192" s="158" t="s">
        <v>228</v>
      </c>
      <c r="L192" s="157">
        <v>13.779819</v>
      </c>
      <c r="M192" s="155">
        <v>43585</v>
      </c>
      <c r="N192" s="154" t="s">
        <v>689</v>
      </c>
      <c r="O192" s="156">
        <v>2.7385320000000002</v>
      </c>
      <c r="P192" s="154" t="s">
        <v>690</v>
      </c>
      <c r="Q192" s="154" t="s">
        <v>690</v>
      </c>
      <c r="R192" s="158" t="s">
        <v>228</v>
      </c>
      <c r="S192" s="158" t="s">
        <v>228</v>
      </c>
      <c r="T192" s="158" t="s">
        <v>228</v>
      </c>
      <c r="U192" s="154" t="s">
        <v>735</v>
      </c>
      <c r="V192" s="157">
        <v>13.779819</v>
      </c>
      <c r="W192" s="154" t="s">
        <v>243</v>
      </c>
      <c r="X192" s="159">
        <v>2</v>
      </c>
    </row>
    <row r="193" spans="1:24" ht="12.75" customHeight="1" x14ac:dyDescent="0.2">
      <c r="A193" s="154" t="s">
        <v>322</v>
      </c>
      <c r="B193" s="151" t="s">
        <v>323</v>
      </c>
      <c r="C193" s="154" t="s">
        <v>324</v>
      </c>
      <c r="D193" s="154" t="s">
        <v>1023</v>
      </c>
      <c r="E193" s="154" t="s">
        <v>219</v>
      </c>
      <c r="F193" s="154" t="s">
        <v>715</v>
      </c>
      <c r="G193" s="155">
        <v>43371</v>
      </c>
      <c r="H193" s="156">
        <v>24.924873999999999</v>
      </c>
      <c r="I193" s="157">
        <v>7.62</v>
      </c>
      <c r="J193" s="157">
        <v>10.42</v>
      </c>
      <c r="K193" s="157">
        <v>52.84</v>
      </c>
      <c r="L193" s="157">
        <v>788.38206200000002</v>
      </c>
      <c r="M193" s="155">
        <v>43585</v>
      </c>
      <c r="N193" s="154" t="s">
        <v>710</v>
      </c>
      <c r="O193" s="156">
        <v>18.64</v>
      </c>
      <c r="P193" s="154" t="s">
        <v>690</v>
      </c>
      <c r="Q193" s="154" t="s">
        <v>690</v>
      </c>
      <c r="R193" s="158" t="s">
        <v>228</v>
      </c>
      <c r="S193" s="157">
        <v>9.73</v>
      </c>
      <c r="T193" s="158" t="s">
        <v>228</v>
      </c>
      <c r="U193" s="154" t="s">
        <v>697</v>
      </c>
      <c r="V193" s="158" t="s">
        <v>228</v>
      </c>
      <c r="W193" s="154" t="s">
        <v>228</v>
      </c>
      <c r="X193" s="159">
        <v>7</v>
      </c>
    </row>
    <row r="194" spans="1:24" ht="12.75" customHeight="1" x14ac:dyDescent="0.2">
      <c r="A194" s="154" t="s">
        <v>322</v>
      </c>
      <c r="B194" s="151" t="s">
        <v>859</v>
      </c>
      <c r="C194" s="154" t="s">
        <v>530</v>
      </c>
      <c r="D194" s="154" t="s">
        <v>1024</v>
      </c>
      <c r="E194" s="154" t="s">
        <v>219</v>
      </c>
      <c r="F194" s="154" t="s">
        <v>715</v>
      </c>
      <c r="G194" s="155">
        <v>43343</v>
      </c>
      <c r="H194" s="156">
        <v>10.542199</v>
      </c>
      <c r="I194" s="157">
        <v>7.18</v>
      </c>
      <c r="J194" s="157">
        <v>9.9</v>
      </c>
      <c r="K194" s="157">
        <v>50.76</v>
      </c>
      <c r="L194" s="157">
        <v>313.67523899999998</v>
      </c>
      <c r="M194" s="155">
        <v>43551</v>
      </c>
      <c r="N194" s="154" t="s">
        <v>710</v>
      </c>
      <c r="O194" s="156">
        <v>7.3640739999999996</v>
      </c>
      <c r="P194" s="154" t="s">
        <v>690</v>
      </c>
      <c r="Q194" s="154" t="s">
        <v>690</v>
      </c>
      <c r="R194" s="157">
        <v>7.07</v>
      </c>
      <c r="S194" s="157">
        <v>9.6999999999999993</v>
      </c>
      <c r="T194" s="157">
        <v>50.76</v>
      </c>
      <c r="U194" s="154" t="s">
        <v>740</v>
      </c>
      <c r="V194" s="157">
        <v>313.42357700000002</v>
      </c>
      <c r="W194" s="154" t="s">
        <v>51</v>
      </c>
      <c r="X194" s="159">
        <v>6</v>
      </c>
    </row>
    <row r="195" spans="1:24" ht="12.75" customHeight="1" x14ac:dyDescent="0.2">
      <c r="A195" s="154" t="s">
        <v>253</v>
      </c>
      <c r="B195" s="151" t="s">
        <v>725</v>
      </c>
      <c r="C195" s="154" t="s">
        <v>726</v>
      </c>
      <c r="D195" s="154" t="s">
        <v>1025</v>
      </c>
      <c r="E195" s="154" t="s">
        <v>219</v>
      </c>
      <c r="F195" s="154" t="s">
        <v>715</v>
      </c>
      <c r="G195" s="155">
        <v>43126</v>
      </c>
      <c r="H195" s="156">
        <v>-0.505</v>
      </c>
      <c r="I195" s="157">
        <v>7.35</v>
      </c>
      <c r="J195" s="157">
        <v>9.75</v>
      </c>
      <c r="K195" s="157">
        <v>48</v>
      </c>
      <c r="L195" s="157">
        <v>453.63900000000001</v>
      </c>
      <c r="M195" s="155">
        <v>43538</v>
      </c>
      <c r="N195" s="154" t="s">
        <v>710</v>
      </c>
      <c r="O195" s="156">
        <v>-7.52</v>
      </c>
      <c r="P195" s="154" t="s">
        <v>691</v>
      </c>
      <c r="Q195" s="154" t="s">
        <v>690</v>
      </c>
      <c r="R195" s="157">
        <v>6.97</v>
      </c>
      <c r="S195" s="157">
        <v>9</v>
      </c>
      <c r="T195" s="157">
        <v>48</v>
      </c>
      <c r="U195" s="154" t="s">
        <v>728</v>
      </c>
      <c r="V195" s="157">
        <v>454.01299999999998</v>
      </c>
      <c r="W195" s="154" t="s">
        <v>51</v>
      </c>
      <c r="X195" s="159">
        <v>13</v>
      </c>
    </row>
    <row r="196" spans="1:24" ht="12.75" customHeight="1" x14ac:dyDescent="0.2">
      <c r="A196" s="154" t="s">
        <v>236</v>
      </c>
      <c r="B196" s="151" t="s">
        <v>237</v>
      </c>
      <c r="C196" s="154" t="s">
        <v>32</v>
      </c>
      <c r="D196" s="154" t="s">
        <v>1026</v>
      </c>
      <c r="E196" s="154" t="s">
        <v>219</v>
      </c>
      <c r="F196" s="154" t="s">
        <v>715</v>
      </c>
      <c r="G196" s="155">
        <v>43411</v>
      </c>
      <c r="H196" s="156">
        <v>21.660995</v>
      </c>
      <c r="I196" s="158" t="s">
        <v>228</v>
      </c>
      <c r="J196" s="158" t="s">
        <v>228</v>
      </c>
      <c r="K196" s="158" t="s">
        <v>228</v>
      </c>
      <c r="L196" s="157">
        <v>1863.5366079999999</v>
      </c>
      <c r="M196" s="155">
        <v>43517</v>
      </c>
      <c r="N196" s="154" t="s">
        <v>710</v>
      </c>
      <c r="O196" s="156">
        <v>21.5</v>
      </c>
      <c r="P196" s="154" t="s">
        <v>690</v>
      </c>
      <c r="Q196" s="154" t="s">
        <v>690</v>
      </c>
      <c r="R196" s="158" t="s">
        <v>228</v>
      </c>
      <c r="S196" s="158" t="s">
        <v>228</v>
      </c>
      <c r="T196" s="158" t="s">
        <v>228</v>
      </c>
      <c r="U196" s="154" t="s">
        <v>724</v>
      </c>
      <c r="V196" s="158" t="s">
        <v>228</v>
      </c>
      <c r="W196" s="154" t="s">
        <v>243</v>
      </c>
      <c r="X196" s="159">
        <v>3</v>
      </c>
    </row>
    <row r="197" spans="1:24" ht="12.75" customHeight="1" x14ac:dyDescent="0.2">
      <c r="A197" s="154" t="s">
        <v>341</v>
      </c>
      <c r="B197" s="151" t="s">
        <v>1027</v>
      </c>
      <c r="C197" s="154" t="s">
        <v>127</v>
      </c>
      <c r="D197" s="154" t="s">
        <v>1028</v>
      </c>
      <c r="E197" s="154" t="s">
        <v>219</v>
      </c>
      <c r="F197" s="154" t="s">
        <v>715</v>
      </c>
      <c r="G197" s="155">
        <v>43280</v>
      </c>
      <c r="H197" s="156">
        <v>49.714813999999997</v>
      </c>
      <c r="I197" s="157">
        <v>7.88</v>
      </c>
      <c r="J197" s="157">
        <v>10</v>
      </c>
      <c r="K197" s="157">
        <v>61.07</v>
      </c>
      <c r="L197" s="157">
        <v>1041.9874689999999</v>
      </c>
      <c r="M197" s="155">
        <v>43501</v>
      </c>
      <c r="N197" s="154" t="s">
        <v>710</v>
      </c>
      <c r="O197" s="156">
        <v>21.5</v>
      </c>
      <c r="P197" s="154" t="s">
        <v>690</v>
      </c>
      <c r="Q197" s="154" t="s">
        <v>690</v>
      </c>
      <c r="R197" s="158" t="s">
        <v>228</v>
      </c>
      <c r="S197" s="158" t="s">
        <v>228</v>
      </c>
      <c r="T197" s="158" t="s">
        <v>228</v>
      </c>
      <c r="U197" s="154" t="s">
        <v>694</v>
      </c>
      <c r="V197" s="158" t="s">
        <v>228</v>
      </c>
      <c r="W197" s="154" t="s">
        <v>228</v>
      </c>
      <c r="X197" s="159">
        <v>7</v>
      </c>
    </row>
    <row r="198" spans="1:24" ht="12.75" customHeight="1" x14ac:dyDescent="0.2">
      <c r="A198" s="150" t="s">
        <v>784</v>
      </c>
      <c r="B198" s="151" t="s">
        <v>1029</v>
      </c>
      <c r="C198" s="150" t="s">
        <v>353</v>
      </c>
      <c r="D198" s="150" t="s">
        <v>1030</v>
      </c>
      <c r="E198" s="150" t="s">
        <v>219</v>
      </c>
      <c r="F198" s="150" t="s">
        <v>701</v>
      </c>
      <c r="G198" s="160">
        <v>43374</v>
      </c>
      <c r="H198" s="161">
        <v>-13.114713999999999</v>
      </c>
      <c r="I198" s="162" t="s">
        <v>228</v>
      </c>
      <c r="J198" s="162" t="s">
        <v>228</v>
      </c>
      <c r="K198" s="162" t="s">
        <v>228</v>
      </c>
      <c r="L198" s="163">
        <v>475.999011</v>
      </c>
      <c r="M198" s="160">
        <v>43494</v>
      </c>
      <c r="N198" s="150" t="s">
        <v>689</v>
      </c>
      <c r="O198" s="161">
        <v>-13.114713999999999</v>
      </c>
      <c r="P198" s="150" t="s">
        <v>690</v>
      </c>
      <c r="Q198" s="150" t="s">
        <v>690</v>
      </c>
      <c r="R198" s="162" t="s">
        <v>228</v>
      </c>
      <c r="S198" s="162" t="s">
        <v>228</v>
      </c>
      <c r="T198" s="162" t="s">
        <v>228</v>
      </c>
      <c r="U198" s="150" t="s">
        <v>724</v>
      </c>
      <c r="V198" s="163">
        <v>475.999011</v>
      </c>
      <c r="W198" s="150" t="s">
        <v>243</v>
      </c>
      <c r="X198" s="164">
        <v>4</v>
      </c>
    </row>
    <row r="199" spans="1:24" ht="12.75" customHeight="1" x14ac:dyDescent="0.2">
      <c r="A199" s="150" t="s">
        <v>784</v>
      </c>
      <c r="B199" s="151" t="s">
        <v>785</v>
      </c>
      <c r="C199" s="150" t="s">
        <v>353</v>
      </c>
      <c r="D199" s="150" t="s">
        <v>1031</v>
      </c>
      <c r="E199" s="150" t="s">
        <v>219</v>
      </c>
      <c r="F199" s="150" t="s">
        <v>701</v>
      </c>
      <c r="G199" s="160">
        <v>43374</v>
      </c>
      <c r="H199" s="161">
        <v>-0.80195499999999997</v>
      </c>
      <c r="I199" s="162" t="s">
        <v>228</v>
      </c>
      <c r="J199" s="162" t="s">
        <v>228</v>
      </c>
      <c r="K199" s="162" t="s">
        <v>228</v>
      </c>
      <c r="L199" s="163">
        <v>147.15737899999999</v>
      </c>
      <c r="M199" s="160">
        <v>43494</v>
      </c>
      <c r="N199" s="150" t="s">
        <v>689</v>
      </c>
      <c r="O199" s="161">
        <v>-0.80195499999999997</v>
      </c>
      <c r="P199" s="150" t="s">
        <v>690</v>
      </c>
      <c r="Q199" s="150" t="s">
        <v>690</v>
      </c>
      <c r="R199" s="162" t="s">
        <v>228</v>
      </c>
      <c r="S199" s="162" t="s">
        <v>228</v>
      </c>
      <c r="T199" s="162" t="s">
        <v>228</v>
      </c>
      <c r="U199" s="150" t="s">
        <v>724</v>
      </c>
      <c r="V199" s="163">
        <v>147.15737899999999</v>
      </c>
      <c r="W199" s="150" t="s">
        <v>243</v>
      </c>
      <c r="X199" s="164">
        <v>4</v>
      </c>
    </row>
    <row r="200" spans="1:24" ht="12.75" customHeight="1" x14ac:dyDescent="0.2">
      <c r="A200" s="154" t="s">
        <v>376</v>
      </c>
      <c r="B200" s="151" t="s">
        <v>1032</v>
      </c>
      <c r="C200" s="154" t="s">
        <v>1033</v>
      </c>
      <c r="D200" s="154" t="s">
        <v>1034</v>
      </c>
      <c r="E200" s="154" t="s">
        <v>219</v>
      </c>
      <c r="F200" s="154" t="s">
        <v>715</v>
      </c>
      <c r="G200" s="155">
        <v>43237</v>
      </c>
      <c r="H200" s="156">
        <v>4.0654859999999999</v>
      </c>
      <c r="I200" s="157">
        <v>8.94</v>
      </c>
      <c r="J200" s="157">
        <v>10.35</v>
      </c>
      <c r="K200" s="157">
        <v>61.48</v>
      </c>
      <c r="L200" s="157">
        <v>95.831208000000004</v>
      </c>
      <c r="M200" s="155">
        <v>43483</v>
      </c>
      <c r="N200" s="154" t="s">
        <v>710</v>
      </c>
      <c r="O200" s="156">
        <v>2.39</v>
      </c>
      <c r="P200" s="154" t="s">
        <v>690</v>
      </c>
      <c r="Q200" s="154" t="s">
        <v>690</v>
      </c>
      <c r="R200" s="157">
        <v>8.33</v>
      </c>
      <c r="S200" s="157">
        <v>9.6999999999999993</v>
      </c>
      <c r="T200" s="157">
        <v>54</v>
      </c>
      <c r="U200" s="154" t="s">
        <v>694</v>
      </c>
      <c r="V200" s="158" t="s">
        <v>228</v>
      </c>
      <c r="W200" s="154" t="s">
        <v>228</v>
      </c>
      <c r="X200" s="159">
        <v>8</v>
      </c>
    </row>
    <row r="201" spans="1:24" ht="12.75" customHeight="1" x14ac:dyDescent="0.2">
      <c r="A201" s="154" t="s">
        <v>418</v>
      </c>
      <c r="B201" s="151" t="s">
        <v>1035</v>
      </c>
      <c r="C201" s="154" t="s">
        <v>127</v>
      </c>
      <c r="D201" s="154" t="s">
        <v>1036</v>
      </c>
      <c r="E201" s="154" t="s">
        <v>219</v>
      </c>
      <c r="F201" s="154" t="s">
        <v>715</v>
      </c>
      <c r="G201" s="155">
        <v>43174</v>
      </c>
      <c r="H201" s="156">
        <v>-5.6194819999999996</v>
      </c>
      <c r="I201" s="158" t="s">
        <v>228</v>
      </c>
      <c r="J201" s="158" t="s">
        <v>228</v>
      </c>
      <c r="K201" s="158" t="s">
        <v>228</v>
      </c>
      <c r="L201" s="157">
        <v>1407.293257</v>
      </c>
      <c r="M201" s="155">
        <v>43473</v>
      </c>
      <c r="N201" s="154" t="s">
        <v>710</v>
      </c>
      <c r="O201" s="156">
        <v>-5.8627390000000004</v>
      </c>
      <c r="P201" s="154" t="s">
        <v>690</v>
      </c>
      <c r="Q201" s="154" t="s">
        <v>690</v>
      </c>
      <c r="R201" s="158" t="s">
        <v>228</v>
      </c>
      <c r="S201" s="158" t="s">
        <v>228</v>
      </c>
      <c r="T201" s="158" t="s">
        <v>228</v>
      </c>
      <c r="U201" s="154" t="s">
        <v>694</v>
      </c>
      <c r="V201" s="158" t="s">
        <v>228</v>
      </c>
      <c r="W201" s="154" t="s">
        <v>228</v>
      </c>
      <c r="X201" s="159">
        <v>9</v>
      </c>
    </row>
    <row r="202" spans="1:24" ht="12.75" customHeight="1" x14ac:dyDescent="0.2">
      <c r="A202" s="154" t="s">
        <v>215</v>
      </c>
      <c r="B202" s="151" t="s">
        <v>306</v>
      </c>
      <c r="C202" s="154" t="s">
        <v>307</v>
      </c>
      <c r="D202" s="154" t="s">
        <v>1037</v>
      </c>
      <c r="E202" s="154" t="s">
        <v>219</v>
      </c>
      <c r="F202" s="154" t="s">
        <v>715</v>
      </c>
      <c r="G202" s="155">
        <v>43259</v>
      </c>
      <c r="H202" s="156">
        <v>82.781000000000006</v>
      </c>
      <c r="I202" s="157">
        <v>7.46</v>
      </c>
      <c r="J202" s="157">
        <v>10.5</v>
      </c>
      <c r="K202" s="157">
        <v>52.85</v>
      </c>
      <c r="L202" s="157">
        <v>1703.424</v>
      </c>
      <c r="M202" s="155">
        <v>43469</v>
      </c>
      <c r="N202" s="154" t="s">
        <v>689</v>
      </c>
      <c r="O202" s="156">
        <v>64.915000000000006</v>
      </c>
      <c r="P202" s="154" t="s">
        <v>690</v>
      </c>
      <c r="Q202" s="154" t="s">
        <v>690</v>
      </c>
      <c r="R202" s="157">
        <v>7.09</v>
      </c>
      <c r="S202" s="157">
        <v>9.8000000000000007</v>
      </c>
      <c r="T202" s="157">
        <v>52.85</v>
      </c>
      <c r="U202" s="154" t="s">
        <v>1038</v>
      </c>
      <c r="V202" s="157">
        <v>1646.011</v>
      </c>
      <c r="W202" s="154" t="s">
        <v>51</v>
      </c>
      <c r="X202" s="159">
        <v>7</v>
      </c>
    </row>
    <row r="203" spans="1:24" ht="12.75" customHeight="1" x14ac:dyDescent="0.2">
      <c r="A203" s="154"/>
      <c r="B203" s="210"/>
      <c r="C203" s="211"/>
      <c r="D203" s="211"/>
      <c r="E203" s="211"/>
      <c r="F203" s="211"/>
      <c r="G203" s="212" t="s">
        <v>1039</v>
      </c>
      <c r="H203" s="213"/>
      <c r="I203" s="214"/>
      <c r="J203" s="212">
        <f>AVERAGE(J189:J202)</f>
        <v>10.188571428571427</v>
      </c>
      <c r="K203" s="157"/>
      <c r="L203" s="157"/>
      <c r="M203" s="167" t="s">
        <v>1040</v>
      </c>
      <c r="N203" s="214"/>
      <c r="O203" s="213"/>
      <c r="P203" s="211"/>
      <c r="Q203" s="214"/>
      <c r="R203" s="214"/>
      <c r="S203" s="212">
        <f>AVERAGE(S189:S202)</f>
        <v>9.5966666666666658</v>
      </c>
      <c r="T203" s="157"/>
      <c r="U203" s="154"/>
      <c r="V203" s="157"/>
      <c r="W203" s="154"/>
      <c r="X203" s="159"/>
    </row>
    <row r="204" spans="1:24" ht="12.75" customHeight="1" x14ac:dyDescent="0.2">
      <c r="A204" s="154"/>
      <c r="B204" s="210"/>
      <c r="C204" s="211"/>
      <c r="D204" s="211"/>
      <c r="E204" s="211"/>
      <c r="F204" s="211"/>
      <c r="G204" s="215"/>
      <c r="H204" s="213"/>
      <c r="I204" s="216"/>
      <c r="J204" s="216"/>
      <c r="K204" s="157"/>
      <c r="L204" s="157"/>
      <c r="M204" s="167" t="s">
        <v>1041</v>
      </c>
      <c r="N204" s="211"/>
      <c r="O204" s="213"/>
      <c r="P204" s="211"/>
      <c r="Q204" s="214"/>
      <c r="R204" s="214"/>
      <c r="S204" s="212">
        <f>AVERAGE(S200,S195,S194,S193)</f>
        <v>9.5324999999999989</v>
      </c>
      <c r="T204" s="157"/>
      <c r="U204" s="154"/>
      <c r="V204" s="157"/>
      <c r="W204" s="154"/>
      <c r="X204" s="159"/>
    </row>
    <row r="205" spans="1:24" ht="12.75" customHeight="1" x14ac:dyDescent="0.2">
      <c r="A205" s="154"/>
      <c r="B205" s="151"/>
      <c r="C205" s="154"/>
      <c r="D205" s="154"/>
      <c r="E205" s="154"/>
      <c r="F205" s="154"/>
      <c r="G205" s="155"/>
      <c r="H205" s="156"/>
      <c r="I205" s="157"/>
      <c r="J205" s="157"/>
      <c r="K205" s="157"/>
      <c r="L205" s="157"/>
      <c r="M205" s="167" t="s">
        <v>1042</v>
      </c>
      <c r="N205" s="211"/>
      <c r="O205" s="213"/>
      <c r="P205" s="211"/>
      <c r="Q205" s="214"/>
      <c r="R205" s="214"/>
      <c r="S205" s="212">
        <f>AVERAGE(S202,S189)</f>
        <v>9.7250000000000014</v>
      </c>
      <c r="T205" s="157"/>
      <c r="U205" s="154"/>
      <c r="V205" s="157"/>
      <c r="W205" s="154"/>
      <c r="X205" s="159"/>
    </row>
    <row r="206" spans="1:24" ht="12.75" customHeight="1" x14ac:dyDescent="0.2">
      <c r="A206" s="154"/>
      <c r="B206" s="151"/>
      <c r="C206" s="154"/>
      <c r="D206" s="154"/>
      <c r="E206" s="154"/>
      <c r="F206" s="154"/>
      <c r="G206" s="155"/>
      <c r="H206" s="156"/>
      <c r="I206" s="157"/>
      <c r="J206" s="157"/>
      <c r="K206" s="157"/>
      <c r="L206" s="157"/>
      <c r="M206" s="155"/>
      <c r="N206" s="154"/>
      <c r="O206" s="156"/>
      <c r="P206" s="154"/>
      <c r="Q206" s="154"/>
      <c r="R206" s="157"/>
      <c r="S206" s="157"/>
      <c r="T206" s="157"/>
      <c r="U206" s="154"/>
      <c r="V206" s="157"/>
      <c r="W206" s="154"/>
      <c r="X206" s="159"/>
    </row>
    <row r="207" spans="1:24" ht="12.75" customHeight="1" x14ac:dyDescent="0.2">
      <c r="A207" s="150" t="s">
        <v>784</v>
      </c>
      <c r="B207" s="151" t="s">
        <v>790</v>
      </c>
      <c r="C207" s="150" t="s">
        <v>217</v>
      </c>
      <c r="D207" s="150" t="s">
        <v>1043</v>
      </c>
      <c r="E207" s="150" t="s">
        <v>219</v>
      </c>
      <c r="F207" s="150" t="s">
        <v>701</v>
      </c>
      <c r="G207" s="160">
        <v>43340</v>
      </c>
      <c r="H207" s="161">
        <v>-0.32367400000000002</v>
      </c>
      <c r="I207" s="162" t="s">
        <v>228</v>
      </c>
      <c r="J207" s="162" t="s">
        <v>228</v>
      </c>
      <c r="K207" s="162" t="s">
        <v>228</v>
      </c>
      <c r="L207" s="163">
        <v>452.91929299999998</v>
      </c>
      <c r="M207" s="160">
        <v>43461</v>
      </c>
      <c r="N207" s="150" t="s">
        <v>710</v>
      </c>
      <c r="O207" s="161">
        <v>-6.9758079999999998</v>
      </c>
      <c r="P207" s="150" t="s">
        <v>690</v>
      </c>
      <c r="Q207" s="150" t="s">
        <v>690</v>
      </c>
      <c r="R207" s="162" t="s">
        <v>228</v>
      </c>
      <c r="S207" s="162" t="s">
        <v>228</v>
      </c>
      <c r="T207" s="162" t="s">
        <v>228</v>
      </c>
      <c r="U207" s="150" t="s">
        <v>724</v>
      </c>
      <c r="V207" s="162" t="s">
        <v>228</v>
      </c>
      <c r="W207" s="150" t="s">
        <v>228</v>
      </c>
      <c r="X207" s="164">
        <v>4</v>
      </c>
    </row>
    <row r="208" spans="1:24" ht="12.75" customHeight="1" x14ac:dyDescent="0.2">
      <c r="A208" s="154" t="s">
        <v>381</v>
      </c>
      <c r="B208" s="151" t="s">
        <v>382</v>
      </c>
      <c r="C208" s="154" t="s">
        <v>60</v>
      </c>
      <c r="D208" s="154" t="s">
        <v>1044</v>
      </c>
      <c r="E208" s="154" t="s">
        <v>219</v>
      </c>
      <c r="F208" s="154" t="s">
        <v>715</v>
      </c>
      <c r="G208" s="155">
        <v>43249</v>
      </c>
      <c r="H208" s="156">
        <v>28.286290000000001</v>
      </c>
      <c r="I208" s="157">
        <v>7.16</v>
      </c>
      <c r="J208" s="157">
        <v>10.3</v>
      </c>
      <c r="K208" s="157">
        <v>49.66</v>
      </c>
      <c r="L208" s="157">
        <v>1116.2681669999999</v>
      </c>
      <c r="M208" s="155">
        <v>43458</v>
      </c>
      <c r="N208" s="154" t="s">
        <v>689</v>
      </c>
      <c r="O208" s="156">
        <v>9.2145569999999992</v>
      </c>
      <c r="P208" s="154" t="s">
        <v>690</v>
      </c>
      <c r="Q208" s="154" t="s">
        <v>690</v>
      </c>
      <c r="R208" s="157">
        <v>6.65</v>
      </c>
      <c r="S208" s="157">
        <v>9.25</v>
      </c>
      <c r="T208" s="157">
        <v>49.66</v>
      </c>
      <c r="U208" s="154" t="s">
        <v>1045</v>
      </c>
      <c r="V208" s="157">
        <v>1110.379557</v>
      </c>
      <c r="W208" s="154" t="s">
        <v>243</v>
      </c>
      <c r="X208" s="159">
        <v>6</v>
      </c>
    </row>
    <row r="209" spans="1:24" ht="12.75" customHeight="1" x14ac:dyDescent="0.2">
      <c r="A209" s="154" t="s">
        <v>381</v>
      </c>
      <c r="B209" s="151" t="s">
        <v>382</v>
      </c>
      <c r="C209" s="154" t="s">
        <v>60</v>
      </c>
      <c r="D209" s="154" t="s">
        <v>1046</v>
      </c>
      <c r="E209" s="154" t="s">
        <v>219</v>
      </c>
      <c r="F209" s="154" t="s">
        <v>715</v>
      </c>
      <c r="G209" s="155">
        <v>43249</v>
      </c>
      <c r="H209" s="156">
        <v>1.3619509999999999</v>
      </c>
      <c r="I209" s="157">
        <v>7.51</v>
      </c>
      <c r="J209" s="157">
        <v>10.3</v>
      </c>
      <c r="K209" s="157">
        <v>49.66</v>
      </c>
      <c r="L209" s="157">
        <v>136.14212900000001</v>
      </c>
      <c r="M209" s="155">
        <v>43458</v>
      </c>
      <c r="N209" s="154" t="s">
        <v>689</v>
      </c>
      <c r="O209" s="156">
        <v>-2.1225559999999999</v>
      </c>
      <c r="P209" s="154" t="s">
        <v>690</v>
      </c>
      <c r="Q209" s="154" t="s">
        <v>690</v>
      </c>
      <c r="R209" s="157">
        <v>6.98</v>
      </c>
      <c r="S209" s="157">
        <v>9.25</v>
      </c>
      <c r="T209" s="157">
        <v>49.66</v>
      </c>
      <c r="U209" s="154" t="s">
        <v>1045</v>
      </c>
      <c r="V209" s="157">
        <v>134.23037600000001</v>
      </c>
      <c r="W209" s="154" t="s">
        <v>243</v>
      </c>
      <c r="X209" s="159">
        <v>6</v>
      </c>
    </row>
    <row r="210" spans="1:24" ht="12.75" customHeight="1" x14ac:dyDescent="0.2">
      <c r="A210" s="150" t="s">
        <v>487</v>
      </c>
      <c r="B210" s="151" t="s">
        <v>488</v>
      </c>
      <c r="C210" s="150" t="s">
        <v>337</v>
      </c>
      <c r="D210" s="150" t="s">
        <v>1047</v>
      </c>
      <c r="E210" s="150" t="s">
        <v>219</v>
      </c>
      <c r="F210" s="150" t="s">
        <v>715</v>
      </c>
      <c r="G210" s="160">
        <v>42888</v>
      </c>
      <c r="H210" s="161">
        <v>23.484463999999999</v>
      </c>
      <c r="I210" s="163">
        <v>7.18</v>
      </c>
      <c r="J210" s="163">
        <v>9.35</v>
      </c>
      <c r="K210" s="163">
        <v>56</v>
      </c>
      <c r="L210" s="163">
        <v>1526.3687990000001</v>
      </c>
      <c r="M210" s="160">
        <v>43455</v>
      </c>
      <c r="N210" s="150" t="s">
        <v>689</v>
      </c>
      <c r="O210" s="161">
        <v>21.982980999999999</v>
      </c>
      <c r="P210" s="150" t="s">
        <v>690</v>
      </c>
      <c r="Q210" s="150" t="s">
        <v>691</v>
      </c>
      <c r="R210" s="163">
        <v>7.12</v>
      </c>
      <c r="S210" s="163">
        <v>9.35</v>
      </c>
      <c r="T210" s="163">
        <v>54.6</v>
      </c>
      <c r="U210" s="150" t="s">
        <v>569</v>
      </c>
      <c r="V210" s="163">
        <v>1527.010839</v>
      </c>
      <c r="W210" s="150" t="s">
        <v>51</v>
      </c>
      <c r="X210" s="164">
        <v>18</v>
      </c>
    </row>
    <row r="211" spans="1:24" ht="12.75" customHeight="1" x14ac:dyDescent="0.2">
      <c r="A211" s="150" t="s">
        <v>600</v>
      </c>
      <c r="B211" s="151" t="s">
        <v>1048</v>
      </c>
      <c r="C211" s="150" t="s">
        <v>1033</v>
      </c>
      <c r="D211" s="150" t="s">
        <v>1049</v>
      </c>
      <c r="E211" s="150" t="s">
        <v>219</v>
      </c>
      <c r="F211" s="150" t="s">
        <v>715</v>
      </c>
      <c r="G211" s="160">
        <v>43280</v>
      </c>
      <c r="H211" s="161">
        <v>27.785</v>
      </c>
      <c r="I211" s="163">
        <v>7.82</v>
      </c>
      <c r="J211" s="163">
        <v>10.199999999999999</v>
      </c>
      <c r="K211" s="163">
        <v>55</v>
      </c>
      <c r="L211" s="163">
        <v>537.82899999999995</v>
      </c>
      <c r="M211" s="160">
        <v>43453</v>
      </c>
      <c r="N211" s="150" t="s">
        <v>710</v>
      </c>
      <c r="O211" s="161">
        <v>19.747</v>
      </c>
      <c r="P211" s="150" t="s">
        <v>691</v>
      </c>
      <c r="Q211" s="150" t="s">
        <v>690</v>
      </c>
      <c r="R211" s="163">
        <v>7.32</v>
      </c>
      <c r="S211" s="163">
        <v>9.3000000000000007</v>
      </c>
      <c r="T211" s="163">
        <v>55</v>
      </c>
      <c r="U211" s="150" t="s">
        <v>694</v>
      </c>
      <c r="V211" s="163">
        <v>534.22</v>
      </c>
      <c r="W211" s="150" t="s">
        <v>51</v>
      </c>
      <c r="X211" s="164">
        <v>5</v>
      </c>
    </row>
    <row r="212" spans="1:24" ht="12.75" customHeight="1" x14ac:dyDescent="0.2">
      <c r="A212" s="150" t="s">
        <v>363</v>
      </c>
      <c r="B212" s="151" t="s">
        <v>364</v>
      </c>
      <c r="C212" s="150" t="s">
        <v>365</v>
      </c>
      <c r="D212" s="150" t="s">
        <v>1050</v>
      </c>
      <c r="E212" s="150" t="s">
        <v>219</v>
      </c>
      <c r="F212" s="150" t="s">
        <v>715</v>
      </c>
      <c r="G212" s="160">
        <v>43222</v>
      </c>
      <c r="H212" s="161">
        <v>19.796856999999999</v>
      </c>
      <c r="I212" s="163">
        <v>7.49</v>
      </c>
      <c r="J212" s="163">
        <v>9.8000000000000007</v>
      </c>
      <c r="K212" s="163">
        <v>53</v>
      </c>
      <c r="L212" s="163">
        <v>509.02371699999998</v>
      </c>
      <c r="M212" s="160">
        <v>43447</v>
      </c>
      <c r="N212" s="150" t="s">
        <v>710</v>
      </c>
      <c r="O212" s="161">
        <v>13.946808000000001</v>
      </c>
      <c r="P212" s="150" t="s">
        <v>690</v>
      </c>
      <c r="Q212" s="150" t="s">
        <v>691</v>
      </c>
      <c r="R212" s="163">
        <v>7.29</v>
      </c>
      <c r="S212" s="163">
        <v>9.6</v>
      </c>
      <c r="T212" s="163">
        <v>51</v>
      </c>
      <c r="U212" s="150" t="s">
        <v>694</v>
      </c>
      <c r="V212" s="163">
        <v>491.44558000000001</v>
      </c>
      <c r="W212" s="150" t="s">
        <v>51</v>
      </c>
      <c r="X212" s="164">
        <v>7</v>
      </c>
    </row>
    <row r="213" spans="1:24" ht="12.75" customHeight="1" x14ac:dyDescent="0.2">
      <c r="A213" s="150" t="s">
        <v>600</v>
      </c>
      <c r="B213" s="151" t="s">
        <v>601</v>
      </c>
      <c r="C213" s="150" t="s">
        <v>753</v>
      </c>
      <c r="D213" s="150" t="s">
        <v>1051</v>
      </c>
      <c r="E213" s="150" t="s">
        <v>219</v>
      </c>
      <c r="F213" s="150" t="s">
        <v>715</v>
      </c>
      <c r="G213" s="160">
        <v>43266</v>
      </c>
      <c r="H213" s="161">
        <v>86.132000000000005</v>
      </c>
      <c r="I213" s="163">
        <v>7.57</v>
      </c>
      <c r="J213" s="163">
        <v>10.25</v>
      </c>
      <c r="K213" s="163">
        <v>53.76</v>
      </c>
      <c r="L213" s="163">
        <v>1573.239</v>
      </c>
      <c r="M213" s="160">
        <v>43446</v>
      </c>
      <c r="N213" s="150" t="s">
        <v>710</v>
      </c>
      <c r="O213" s="161">
        <v>30.158000000000001</v>
      </c>
      <c r="P213" s="150" t="s">
        <v>691</v>
      </c>
      <c r="Q213" s="150" t="s">
        <v>690</v>
      </c>
      <c r="R213" s="163">
        <v>7.06</v>
      </c>
      <c r="S213" s="163">
        <v>9.3000000000000007</v>
      </c>
      <c r="T213" s="163">
        <v>53.76</v>
      </c>
      <c r="U213" s="150" t="s">
        <v>694</v>
      </c>
      <c r="V213" s="163">
        <v>1446.4069999999999</v>
      </c>
      <c r="W213" s="150" t="s">
        <v>51</v>
      </c>
      <c r="X213" s="164">
        <v>6</v>
      </c>
    </row>
    <row r="214" spans="1:24" ht="12.75" customHeight="1" x14ac:dyDescent="0.2">
      <c r="A214" s="154" t="s">
        <v>215</v>
      </c>
      <c r="B214" s="151" t="s">
        <v>264</v>
      </c>
      <c r="C214" s="154" t="s">
        <v>653</v>
      </c>
      <c r="D214" s="154" t="s">
        <v>1052</v>
      </c>
      <c r="E214" s="154" t="s">
        <v>219</v>
      </c>
      <c r="F214" s="154" t="s">
        <v>701</v>
      </c>
      <c r="G214" s="155">
        <v>43266</v>
      </c>
      <c r="H214" s="156">
        <v>31.724488000000001</v>
      </c>
      <c r="I214" s="158" t="s">
        <v>228</v>
      </c>
      <c r="J214" s="158" t="s">
        <v>228</v>
      </c>
      <c r="K214" s="158" t="s">
        <v>228</v>
      </c>
      <c r="L214" s="157">
        <v>248.54666700000001</v>
      </c>
      <c r="M214" s="155">
        <v>43445</v>
      </c>
      <c r="N214" s="154" t="s">
        <v>689</v>
      </c>
      <c r="O214" s="156">
        <v>31.724488000000001</v>
      </c>
      <c r="P214" s="154" t="s">
        <v>691</v>
      </c>
      <c r="Q214" s="154" t="s">
        <v>690</v>
      </c>
      <c r="R214" s="158" t="s">
        <v>228</v>
      </c>
      <c r="S214" s="158" t="s">
        <v>228</v>
      </c>
      <c r="T214" s="158" t="s">
        <v>228</v>
      </c>
      <c r="U214" s="154" t="s">
        <v>1053</v>
      </c>
      <c r="V214" s="157">
        <v>248.54666700000001</v>
      </c>
      <c r="W214" s="154" t="s">
        <v>51</v>
      </c>
      <c r="X214" s="159">
        <v>5</v>
      </c>
    </row>
    <row r="215" spans="1:24" ht="12.75" customHeight="1" x14ac:dyDescent="0.2">
      <c r="A215" s="154" t="s">
        <v>215</v>
      </c>
      <c r="B215" s="151" t="s">
        <v>264</v>
      </c>
      <c r="C215" s="154" t="s">
        <v>653</v>
      </c>
      <c r="D215" s="154" t="s">
        <v>1054</v>
      </c>
      <c r="E215" s="154" t="s">
        <v>219</v>
      </c>
      <c r="F215" s="154" t="s">
        <v>715</v>
      </c>
      <c r="G215" s="155">
        <v>43235</v>
      </c>
      <c r="H215" s="156">
        <v>56.792000000000002</v>
      </c>
      <c r="I215" s="157">
        <v>7.6</v>
      </c>
      <c r="J215" s="157">
        <v>10.3</v>
      </c>
      <c r="K215" s="157">
        <v>51.69</v>
      </c>
      <c r="L215" s="157">
        <v>1097.133</v>
      </c>
      <c r="M215" s="155">
        <v>43445</v>
      </c>
      <c r="N215" s="154" t="s">
        <v>689</v>
      </c>
      <c r="O215" s="156">
        <v>28.602</v>
      </c>
      <c r="P215" s="154" t="s">
        <v>690</v>
      </c>
      <c r="Q215" s="154" t="s">
        <v>690</v>
      </c>
      <c r="R215" s="157">
        <v>7.3</v>
      </c>
      <c r="S215" s="157">
        <v>9.6999999999999993</v>
      </c>
      <c r="T215" s="157">
        <v>51.69</v>
      </c>
      <c r="U215" s="154" t="s">
        <v>731</v>
      </c>
      <c r="V215" s="157">
        <v>1011.585</v>
      </c>
      <c r="W215" s="154" t="s">
        <v>51</v>
      </c>
      <c r="X215" s="159">
        <v>7</v>
      </c>
    </row>
    <row r="216" spans="1:24" ht="12.75" customHeight="1" x14ac:dyDescent="0.2">
      <c r="A216" s="154" t="s">
        <v>258</v>
      </c>
      <c r="B216" s="151" t="s">
        <v>259</v>
      </c>
      <c r="C216" s="154" t="s">
        <v>217</v>
      </c>
      <c r="D216" s="154" t="s">
        <v>1055</v>
      </c>
      <c r="E216" s="154" t="s">
        <v>219</v>
      </c>
      <c r="F216" s="154" t="s">
        <v>715</v>
      </c>
      <c r="G216" s="155">
        <v>43175</v>
      </c>
      <c r="H216" s="156">
        <v>46.937246999999999</v>
      </c>
      <c r="I216" s="157">
        <v>8.1</v>
      </c>
      <c r="J216" s="157">
        <v>10.95</v>
      </c>
      <c r="K216" s="157">
        <v>52.34</v>
      </c>
      <c r="L216" s="157">
        <v>1915.996457</v>
      </c>
      <c r="M216" s="155">
        <v>43440</v>
      </c>
      <c r="N216" s="154" t="s">
        <v>710</v>
      </c>
      <c r="O216" s="156">
        <v>26</v>
      </c>
      <c r="P216" s="154" t="s">
        <v>690</v>
      </c>
      <c r="Q216" s="154" t="s">
        <v>690</v>
      </c>
      <c r="R216" s="158" t="s">
        <v>228</v>
      </c>
      <c r="S216" s="158" t="s">
        <v>228</v>
      </c>
      <c r="T216" s="158" t="s">
        <v>228</v>
      </c>
      <c r="U216" s="154" t="s">
        <v>728</v>
      </c>
      <c r="V216" s="158" t="s">
        <v>228</v>
      </c>
      <c r="W216" s="154" t="s">
        <v>228</v>
      </c>
      <c r="X216" s="159">
        <v>8</v>
      </c>
    </row>
    <row r="217" spans="1:24" ht="12.75" customHeight="1" x14ac:dyDescent="0.2">
      <c r="A217" s="154" t="s">
        <v>322</v>
      </c>
      <c r="B217" s="151" t="s">
        <v>509</v>
      </c>
      <c r="C217" s="154" t="s">
        <v>217</v>
      </c>
      <c r="D217" s="154" t="s">
        <v>1056</v>
      </c>
      <c r="E217" s="154" t="s">
        <v>219</v>
      </c>
      <c r="F217" s="154" t="s">
        <v>701</v>
      </c>
      <c r="G217" s="155">
        <v>43388</v>
      </c>
      <c r="H217" s="156">
        <v>3.562093</v>
      </c>
      <c r="I217" s="157">
        <v>7.62</v>
      </c>
      <c r="J217" s="158" t="s">
        <v>228</v>
      </c>
      <c r="K217" s="157">
        <v>52.42</v>
      </c>
      <c r="L217" s="157">
        <v>64.921874000000003</v>
      </c>
      <c r="M217" s="155">
        <v>43439</v>
      </c>
      <c r="N217" s="154" t="s">
        <v>689</v>
      </c>
      <c r="O217" s="156">
        <v>3.562093</v>
      </c>
      <c r="P217" s="154" t="s">
        <v>690</v>
      </c>
      <c r="Q217" s="154" t="s">
        <v>690</v>
      </c>
      <c r="R217" s="157">
        <v>7.62</v>
      </c>
      <c r="S217" s="158" t="s">
        <v>228</v>
      </c>
      <c r="T217" s="157">
        <v>52.42</v>
      </c>
      <c r="U217" s="154" t="s">
        <v>728</v>
      </c>
      <c r="V217" s="157">
        <v>64.921874000000003</v>
      </c>
      <c r="W217" s="154" t="s">
        <v>243</v>
      </c>
      <c r="X217" s="159">
        <v>1</v>
      </c>
    </row>
    <row r="218" spans="1:24" ht="12.75" customHeight="1" x14ac:dyDescent="0.2">
      <c r="A218" s="154" t="s">
        <v>371</v>
      </c>
      <c r="B218" s="151" t="s">
        <v>348</v>
      </c>
      <c r="C218" s="154" t="s">
        <v>65</v>
      </c>
      <c r="D218" s="154" t="s">
        <v>1057</v>
      </c>
      <c r="E218" s="154" t="s">
        <v>219</v>
      </c>
      <c r="F218" s="154" t="s">
        <v>715</v>
      </c>
      <c r="G218" s="155">
        <v>43266</v>
      </c>
      <c r="H218" s="156">
        <v>-5.0319960000000004</v>
      </c>
      <c r="I218" s="157">
        <v>7.26</v>
      </c>
      <c r="J218" s="158" t="s">
        <v>228</v>
      </c>
      <c r="K218" s="157">
        <v>51.4</v>
      </c>
      <c r="L218" s="157">
        <v>351.84774199999998</v>
      </c>
      <c r="M218" s="155">
        <v>43438</v>
      </c>
      <c r="N218" s="154" t="s">
        <v>689</v>
      </c>
      <c r="O218" s="156">
        <v>-5.0319960000000004</v>
      </c>
      <c r="P218" s="154" t="s">
        <v>690</v>
      </c>
      <c r="Q218" s="154" t="s">
        <v>690</v>
      </c>
      <c r="R218" s="157">
        <v>7.26</v>
      </c>
      <c r="S218" s="158" t="s">
        <v>228</v>
      </c>
      <c r="T218" s="157">
        <v>51.4</v>
      </c>
      <c r="U218" s="154" t="s">
        <v>1058</v>
      </c>
      <c r="V218" s="157">
        <v>351.84774199999998</v>
      </c>
      <c r="W218" s="154" t="s">
        <v>51</v>
      </c>
      <c r="X218" s="159">
        <v>5</v>
      </c>
    </row>
    <row r="219" spans="1:24" ht="12.75" customHeight="1" x14ac:dyDescent="0.2">
      <c r="A219" s="154" t="s">
        <v>422</v>
      </c>
      <c r="B219" s="151" t="s">
        <v>264</v>
      </c>
      <c r="C219" s="154" t="s">
        <v>653</v>
      </c>
      <c r="D219" s="154" t="s">
        <v>1059</v>
      </c>
      <c r="E219" s="154" t="s">
        <v>219</v>
      </c>
      <c r="F219" s="154" t="s">
        <v>701</v>
      </c>
      <c r="G219" s="155">
        <v>43347</v>
      </c>
      <c r="H219" s="156">
        <v>-1.673781</v>
      </c>
      <c r="I219" s="158" t="s">
        <v>228</v>
      </c>
      <c r="J219" s="158" t="s">
        <v>228</v>
      </c>
      <c r="K219" s="158" t="s">
        <v>228</v>
      </c>
      <c r="L219" s="157">
        <v>36.564717000000002</v>
      </c>
      <c r="M219" s="155">
        <v>43437</v>
      </c>
      <c r="N219" s="154" t="s">
        <v>689</v>
      </c>
      <c r="O219" s="156">
        <v>-1.7241340000000001</v>
      </c>
      <c r="P219" s="154" t="s">
        <v>690</v>
      </c>
      <c r="Q219" s="154" t="s">
        <v>690</v>
      </c>
      <c r="R219" s="158" t="s">
        <v>228</v>
      </c>
      <c r="S219" s="158" t="s">
        <v>228</v>
      </c>
      <c r="T219" s="158" t="s">
        <v>228</v>
      </c>
      <c r="U219" s="154" t="s">
        <v>728</v>
      </c>
      <c r="V219" s="157">
        <v>34.650162999999999</v>
      </c>
      <c r="W219" s="154" t="s">
        <v>51</v>
      </c>
      <c r="X219" s="159">
        <v>3</v>
      </c>
    </row>
    <row r="220" spans="1:24" ht="12.75" customHeight="1" x14ac:dyDescent="0.2">
      <c r="A220" s="154" t="s">
        <v>215</v>
      </c>
      <c r="B220" s="151" t="s">
        <v>216</v>
      </c>
      <c r="C220" s="154" t="s">
        <v>217</v>
      </c>
      <c r="D220" s="154" t="s">
        <v>1060</v>
      </c>
      <c r="E220" s="154" t="s">
        <v>219</v>
      </c>
      <c r="F220" s="154" t="s">
        <v>715</v>
      </c>
      <c r="G220" s="155">
        <v>43203</v>
      </c>
      <c r="H220" s="156">
        <v>6.1226039999999999</v>
      </c>
      <c r="I220" s="157">
        <v>8.11</v>
      </c>
      <c r="J220" s="157">
        <v>10.95</v>
      </c>
      <c r="K220" s="157">
        <v>53.6</v>
      </c>
      <c r="L220" s="157">
        <v>114.676033</v>
      </c>
      <c r="M220" s="155">
        <v>43425</v>
      </c>
      <c r="N220" s="154" t="s">
        <v>710</v>
      </c>
      <c r="O220" s="156">
        <v>3.753927</v>
      </c>
      <c r="P220" s="154" t="s">
        <v>690</v>
      </c>
      <c r="Q220" s="154" t="s">
        <v>690</v>
      </c>
      <c r="R220" s="158" t="s">
        <v>228</v>
      </c>
      <c r="S220" s="158" t="s">
        <v>228</v>
      </c>
      <c r="T220" s="158" t="s">
        <v>228</v>
      </c>
      <c r="U220" s="154" t="s">
        <v>787</v>
      </c>
      <c r="V220" s="158" t="s">
        <v>228</v>
      </c>
      <c r="W220" s="154" t="s">
        <v>228</v>
      </c>
      <c r="X220" s="159">
        <v>7</v>
      </c>
    </row>
    <row r="221" spans="1:24" ht="12.75" customHeight="1" x14ac:dyDescent="0.2">
      <c r="A221" s="150" t="s">
        <v>538</v>
      </c>
      <c r="B221" s="151" t="s">
        <v>539</v>
      </c>
      <c r="C221" s="150" t="s">
        <v>307</v>
      </c>
      <c r="D221" s="150" t="s">
        <v>1061</v>
      </c>
      <c r="E221" s="150" t="s">
        <v>219</v>
      </c>
      <c r="F221" s="150" t="s">
        <v>715</v>
      </c>
      <c r="G221" s="160">
        <v>42964</v>
      </c>
      <c r="H221" s="161">
        <v>3.8187820000000001</v>
      </c>
      <c r="I221" s="163">
        <v>6.98</v>
      </c>
      <c r="J221" s="163">
        <v>10.1</v>
      </c>
      <c r="K221" s="163">
        <v>50.2</v>
      </c>
      <c r="L221" s="163">
        <v>355.93079599999999</v>
      </c>
      <c r="M221" s="160">
        <v>43412</v>
      </c>
      <c r="N221" s="150" t="s">
        <v>710</v>
      </c>
      <c r="O221" s="161">
        <v>-3.5</v>
      </c>
      <c r="P221" s="150" t="s">
        <v>690</v>
      </c>
      <c r="Q221" s="150" t="s">
        <v>691</v>
      </c>
      <c r="R221" s="163">
        <v>6.78</v>
      </c>
      <c r="S221" s="163">
        <v>9.6999999999999993</v>
      </c>
      <c r="T221" s="163">
        <v>50.52</v>
      </c>
      <c r="U221" s="150" t="s">
        <v>694</v>
      </c>
      <c r="V221" s="162" t="s">
        <v>228</v>
      </c>
      <c r="W221" s="150" t="s">
        <v>228</v>
      </c>
      <c r="X221" s="164">
        <v>14</v>
      </c>
    </row>
    <row r="222" spans="1:24" ht="12.75" customHeight="1" x14ac:dyDescent="0.2">
      <c r="A222" s="154" t="s">
        <v>341</v>
      </c>
      <c r="B222" s="151" t="s">
        <v>1027</v>
      </c>
      <c r="C222" s="154" t="s">
        <v>127</v>
      </c>
      <c r="D222" s="154" t="s">
        <v>1062</v>
      </c>
      <c r="E222" s="154" t="s">
        <v>219</v>
      </c>
      <c r="F222" s="154" t="s">
        <v>701</v>
      </c>
      <c r="G222" s="155">
        <v>43336</v>
      </c>
      <c r="H222" s="156">
        <v>2.3779530000000002</v>
      </c>
      <c r="I222" s="158" t="s">
        <v>228</v>
      </c>
      <c r="J222" s="158" t="s">
        <v>228</v>
      </c>
      <c r="K222" s="158" t="s">
        <v>228</v>
      </c>
      <c r="L222" s="157">
        <v>45.619939000000002</v>
      </c>
      <c r="M222" s="155">
        <v>43412</v>
      </c>
      <c r="N222" s="154" t="s">
        <v>689</v>
      </c>
      <c r="O222" s="156">
        <v>2.3846509999999999</v>
      </c>
      <c r="P222" s="154" t="s">
        <v>690</v>
      </c>
      <c r="Q222" s="154" t="s">
        <v>690</v>
      </c>
      <c r="R222" s="158" t="s">
        <v>228</v>
      </c>
      <c r="S222" s="158" t="s">
        <v>228</v>
      </c>
      <c r="T222" s="158" t="s">
        <v>228</v>
      </c>
      <c r="U222" s="154" t="s">
        <v>724</v>
      </c>
      <c r="V222" s="157">
        <v>45.558439999999997</v>
      </c>
      <c r="W222" s="154" t="s">
        <v>243</v>
      </c>
      <c r="X222" s="159">
        <v>2</v>
      </c>
    </row>
    <row r="223" spans="1:24" ht="12.75" customHeight="1" x14ac:dyDescent="0.2">
      <c r="A223" s="154" t="s">
        <v>440</v>
      </c>
      <c r="B223" s="151" t="s">
        <v>441</v>
      </c>
      <c r="C223" s="154" t="s">
        <v>357</v>
      </c>
      <c r="D223" s="154" t="s">
        <v>1063</v>
      </c>
      <c r="E223" s="154" t="s">
        <v>219</v>
      </c>
      <c r="F223" s="154" t="s">
        <v>715</v>
      </c>
      <c r="G223" s="155">
        <v>43021</v>
      </c>
      <c r="H223" s="156">
        <v>4.7425069999999998</v>
      </c>
      <c r="I223" s="157">
        <v>7</v>
      </c>
      <c r="J223" s="157">
        <v>10.3</v>
      </c>
      <c r="K223" s="157">
        <v>50.9</v>
      </c>
      <c r="L223" s="157">
        <v>284.28699499999999</v>
      </c>
      <c r="M223" s="155">
        <v>43412</v>
      </c>
      <c r="N223" s="154" t="s">
        <v>689</v>
      </c>
      <c r="O223" s="156">
        <v>3.100635</v>
      </c>
      <c r="P223" s="154" t="s">
        <v>690</v>
      </c>
      <c r="Q223" s="154" t="s">
        <v>691</v>
      </c>
      <c r="R223" s="157">
        <v>6.7</v>
      </c>
      <c r="S223" s="157">
        <v>9.6999999999999993</v>
      </c>
      <c r="T223" s="157">
        <v>50.9</v>
      </c>
      <c r="U223" s="154" t="s">
        <v>735</v>
      </c>
      <c r="V223" s="157">
        <v>284.298225</v>
      </c>
      <c r="W223" s="154" t="s">
        <v>51</v>
      </c>
      <c r="X223" s="159">
        <v>13</v>
      </c>
    </row>
    <row r="224" spans="1:24" ht="12.75" customHeight="1" x14ac:dyDescent="0.2">
      <c r="A224" s="150" t="s">
        <v>244</v>
      </c>
      <c r="B224" s="151" t="s">
        <v>474</v>
      </c>
      <c r="C224" s="150" t="s">
        <v>475</v>
      </c>
      <c r="D224" s="150" t="s">
        <v>1064</v>
      </c>
      <c r="E224" s="150" t="s">
        <v>219</v>
      </c>
      <c r="F224" s="150" t="s">
        <v>715</v>
      </c>
      <c r="G224" s="160">
        <v>43131</v>
      </c>
      <c r="H224" s="161">
        <v>38.186999999999998</v>
      </c>
      <c r="I224" s="163">
        <v>7.14</v>
      </c>
      <c r="J224" s="163">
        <v>9.8699999999999992</v>
      </c>
      <c r="K224" s="163">
        <v>50</v>
      </c>
      <c r="L224" s="163">
        <v>1595.5360000000001</v>
      </c>
      <c r="M224" s="160">
        <v>43405</v>
      </c>
      <c r="N224" s="150" t="s">
        <v>710</v>
      </c>
      <c r="O224" s="161">
        <v>31.738</v>
      </c>
      <c r="P224" s="150" t="s">
        <v>690</v>
      </c>
      <c r="Q224" s="150" t="s">
        <v>690</v>
      </c>
      <c r="R224" s="163">
        <v>7.14</v>
      </c>
      <c r="S224" s="163">
        <v>9.8699999999999992</v>
      </c>
      <c r="T224" s="163">
        <v>50</v>
      </c>
      <c r="U224" s="150" t="s">
        <v>728</v>
      </c>
      <c r="V224" s="163">
        <v>1588.0630000000001</v>
      </c>
      <c r="W224" s="150" t="s">
        <v>51</v>
      </c>
      <c r="X224" s="164">
        <v>9</v>
      </c>
    </row>
    <row r="225" spans="1:24" ht="12.75" customHeight="1" x14ac:dyDescent="0.2">
      <c r="A225" s="154" t="s">
        <v>732</v>
      </c>
      <c r="B225" s="151" t="s">
        <v>800</v>
      </c>
      <c r="C225" s="154" t="s">
        <v>801</v>
      </c>
      <c r="D225" s="154" t="s">
        <v>1065</v>
      </c>
      <c r="E225" s="154" t="s">
        <v>219</v>
      </c>
      <c r="F225" s="154" t="s">
        <v>715</v>
      </c>
      <c r="G225" s="155">
        <v>43112</v>
      </c>
      <c r="H225" s="156">
        <v>246.76599999999999</v>
      </c>
      <c r="I225" s="157">
        <v>7.36</v>
      </c>
      <c r="J225" s="157">
        <v>10.3</v>
      </c>
      <c r="K225" s="157">
        <v>54</v>
      </c>
      <c r="L225" s="157">
        <v>4242.9840000000004</v>
      </c>
      <c r="M225" s="155">
        <v>43402</v>
      </c>
      <c r="N225" s="154" t="s">
        <v>710</v>
      </c>
      <c r="O225" s="156">
        <v>123.1</v>
      </c>
      <c r="P225" s="154" t="s">
        <v>690</v>
      </c>
      <c r="Q225" s="154" t="s">
        <v>690</v>
      </c>
      <c r="R225" s="157">
        <v>6.99</v>
      </c>
      <c r="S225" s="157">
        <v>9.6</v>
      </c>
      <c r="T225" s="157">
        <v>54</v>
      </c>
      <c r="U225" s="154" t="s">
        <v>724</v>
      </c>
      <c r="V225" s="157">
        <v>4035</v>
      </c>
      <c r="W225" s="154" t="s">
        <v>243</v>
      </c>
      <c r="X225" s="159">
        <v>9</v>
      </c>
    </row>
    <row r="226" spans="1:24" ht="12.75" customHeight="1" x14ac:dyDescent="0.2">
      <c r="A226" s="154" t="s">
        <v>392</v>
      </c>
      <c r="B226" s="151" t="s">
        <v>393</v>
      </c>
      <c r="C226" s="154" t="s">
        <v>63</v>
      </c>
      <c r="D226" s="154" t="s">
        <v>1066</v>
      </c>
      <c r="E226" s="154" t="s">
        <v>219</v>
      </c>
      <c r="F226" s="154" t="s">
        <v>715</v>
      </c>
      <c r="G226" s="155">
        <v>43098</v>
      </c>
      <c r="H226" s="156">
        <v>37.816000000000003</v>
      </c>
      <c r="I226" s="157">
        <v>7.62</v>
      </c>
      <c r="J226" s="157">
        <v>10</v>
      </c>
      <c r="K226" s="157">
        <v>50</v>
      </c>
      <c r="L226" s="157">
        <v>1214.895</v>
      </c>
      <c r="M226" s="155">
        <v>43399</v>
      </c>
      <c r="N226" s="154" t="s">
        <v>710</v>
      </c>
      <c r="O226" s="156">
        <v>24.86</v>
      </c>
      <c r="P226" s="154" t="s">
        <v>690</v>
      </c>
      <c r="Q226" s="154" t="s">
        <v>690</v>
      </c>
      <c r="R226" s="157">
        <v>7.32</v>
      </c>
      <c r="S226" s="157">
        <v>9.4</v>
      </c>
      <c r="T226" s="157">
        <v>50</v>
      </c>
      <c r="U226" s="154" t="s">
        <v>1067</v>
      </c>
      <c r="V226" s="157">
        <v>1201.7919999999999</v>
      </c>
      <c r="W226" s="154" t="s">
        <v>51</v>
      </c>
      <c r="X226" s="159">
        <v>10</v>
      </c>
    </row>
    <row r="227" spans="1:24" ht="12.75" customHeight="1" x14ac:dyDescent="0.2">
      <c r="A227" s="154" t="s">
        <v>422</v>
      </c>
      <c r="B227" s="151" t="s">
        <v>566</v>
      </c>
      <c r="C227" s="154" t="s">
        <v>217</v>
      </c>
      <c r="D227" s="154" t="s">
        <v>1068</v>
      </c>
      <c r="E227" s="154" t="s">
        <v>219</v>
      </c>
      <c r="F227" s="154" t="s">
        <v>701</v>
      </c>
      <c r="G227" s="155">
        <v>43327</v>
      </c>
      <c r="H227" s="156">
        <v>2.1436540000000002</v>
      </c>
      <c r="I227" s="157">
        <v>7.47</v>
      </c>
      <c r="J227" s="158" t="s">
        <v>228</v>
      </c>
      <c r="K227" s="158" t="s">
        <v>228</v>
      </c>
      <c r="L227" s="157">
        <v>15.790671</v>
      </c>
      <c r="M227" s="155">
        <v>43399</v>
      </c>
      <c r="N227" s="154" t="s">
        <v>689</v>
      </c>
      <c r="O227" s="156">
        <v>2.1436540000000002</v>
      </c>
      <c r="P227" s="154" t="s">
        <v>690</v>
      </c>
      <c r="Q227" s="154" t="s">
        <v>690</v>
      </c>
      <c r="R227" s="157">
        <v>7.47</v>
      </c>
      <c r="S227" s="158" t="s">
        <v>228</v>
      </c>
      <c r="T227" s="158" t="s">
        <v>228</v>
      </c>
      <c r="U227" s="154" t="s">
        <v>728</v>
      </c>
      <c r="V227" s="157">
        <v>21.054621999999998</v>
      </c>
      <c r="W227" s="154" t="s">
        <v>51</v>
      </c>
      <c r="X227" s="159">
        <v>2</v>
      </c>
    </row>
    <row r="228" spans="1:24" ht="12.75" customHeight="1" x14ac:dyDescent="0.2">
      <c r="A228" s="154" t="s">
        <v>371</v>
      </c>
      <c r="B228" s="151" t="s">
        <v>1069</v>
      </c>
      <c r="C228" s="154" t="s">
        <v>868</v>
      </c>
      <c r="D228" s="154" t="s">
        <v>1070</v>
      </c>
      <c r="E228" s="154" t="s">
        <v>219</v>
      </c>
      <c r="F228" s="154" t="s">
        <v>715</v>
      </c>
      <c r="G228" s="155">
        <v>43146</v>
      </c>
      <c r="H228" s="156">
        <v>6.1993340000000003</v>
      </c>
      <c r="I228" s="157">
        <v>7.83</v>
      </c>
      <c r="J228" s="157">
        <v>11.25</v>
      </c>
      <c r="K228" s="157">
        <v>49.23</v>
      </c>
      <c r="L228" s="157">
        <v>157.795287</v>
      </c>
      <c r="M228" s="155">
        <v>43388</v>
      </c>
      <c r="N228" s="154" t="s">
        <v>710</v>
      </c>
      <c r="O228" s="156">
        <v>1.390347</v>
      </c>
      <c r="P228" s="154" t="s">
        <v>228</v>
      </c>
      <c r="Q228" s="154" t="s">
        <v>228</v>
      </c>
      <c r="R228" s="157">
        <v>7.12</v>
      </c>
      <c r="S228" s="157">
        <v>9.8000000000000007</v>
      </c>
      <c r="T228" s="157">
        <v>49.23</v>
      </c>
      <c r="U228" s="154" t="s">
        <v>842</v>
      </c>
      <c r="V228" s="157">
        <v>149.73971599999999</v>
      </c>
      <c r="W228" s="154" t="s">
        <v>51</v>
      </c>
      <c r="X228" s="159">
        <v>8</v>
      </c>
    </row>
    <row r="229" spans="1:24" ht="12.75" customHeight="1" x14ac:dyDescent="0.2">
      <c r="A229" s="150" t="s">
        <v>736</v>
      </c>
      <c r="B229" s="151" t="s">
        <v>1071</v>
      </c>
      <c r="C229" s="150" t="s">
        <v>427</v>
      </c>
      <c r="D229" s="150" t="s">
        <v>1072</v>
      </c>
      <c r="E229" s="150" t="s">
        <v>219</v>
      </c>
      <c r="F229" s="150" t="s">
        <v>715</v>
      </c>
      <c r="G229" s="160">
        <v>43084</v>
      </c>
      <c r="H229" s="161">
        <v>18.544274000000001</v>
      </c>
      <c r="I229" s="163">
        <v>6.06</v>
      </c>
      <c r="J229" s="163">
        <v>10.199999999999999</v>
      </c>
      <c r="K229" s="163">
        <v>42.46</v>
      </c>
      <c r="L229" s="163">
        <v>547.72345800000005</v>
      </c>
      <c r="M229" s="160">
        <v>43378</v>
      </c>
      <c r="N229" s="150" t="s">
        <v>710</v>
      </c>
      <c r="O229" s="161">
        <v>22.563980999999998</v>
      </c>
      <c r="P229" s="150" t="s">
        <v>690</v>
      </c>
      <c r="Q229" s="150" t="s">
        <v>690</v>
      </c>
      <c r="R229" s="163">
        <v>5.62</v>
      </c>
      <c r="S229" s="163">
        <v>9.61</v>
      </c>
      <c r="T229" s="163">
        <v>40.43</v>
      </c>
      <c r="U229" s="150" t="s">
        <v>694</v>
      </c>
      <c r="V229" s="163">
        <v>546.15711399999998</v>
      </c>
      <c r="W229" s="150" t="s">
        <v>243</v>
      </c>
      <c r="X229" s="164">
        <v>9</v>
      </c>
    </row>
    <row r="230" spans="1:24" ht="12.75" customHeight="1" x14ac:dyDescent="0.2">
      <c r="A230" s="154" t="s">
        <v>418</v>
      </c>
      <c r="B230" s="151" t="s">
        <v>352</v>
      </c>
      <c r="C230" s="154" t="s">
        <v>353</v>
      </c>
      <c r="D230" s="154" t="s">
        <v>1073</v>
      </c>
      <c r="E230" s="154" t="s">
        <v>219</v>
      </c>
      <c r="F230" s="154" t="s">
        <v>715</v>
      </c>
      <c r="G230" s="155">
        <v>43174</v>
      </c>
      <c r="H230" s="156">
        <v>5.0862889999999998</v>
      </c>
      <c r="I230" s="158" t="s">
        <v>228</v>
      </c>
      <c r="J230" s="158" t="s">
        <v>228</v>
      </c>
      <c r="K230" s="158" t="s">
        <v>228</v>
      </c>
      <c r="L230" s="157">
        <v>57.002341999999999</v>
      </c>
      <c r="M230" s="155">
        <v>43377</v>
      </c>
      <c r="N230" s="154" t="s">
        <v>689</v>
      </c>
      <c r="O230" s="156">
        <v>5.3624660000000004</v>
      </c>
      <c r="P230" s="154" t="s">
        <v>690</v>
      </c>
      <c r="Q230" s="154" t="s">
        <v>690</v>
      </c>
      <c r="R230" s="158" t="s">
        <v>228</v>
      </c>
      <c r="S230" s="158" t="s">
        <v>228</v>
      </c>
      <c r="T230" s="158" t="s">
        <v>228</v>
      </c>
      <c r="U230" s="154" t="s">
        <v>694</v>
      </c>
      <c r="V230" s="158" t="s">
        <v>228</v>
      </c>
      <c r="W230" s="154" t="s">
        <v>228</v>
      </c>
      <c r="X230" s="159">
        <v>6</v>
      </c>
    </row>
    <row r="231" spans="1:24" ht="12.75" customHeight="1" x14ac:dyDescent="0.2">
      <c r="A231" s="154" t="s">
        <v>376</v>
      </c>
      <c r="B231" s="151" t="s">
        <v>1074</v>
      </c>
      <c r="C231" s="154" t="s">
        <v>820</v>
      </c>
      <c r="D231" s="154" t="s">
        <v>1075</v>
      </c>
      <c r="E231" s="154" t="s">
        <v>219</v>
      </c>
      <c r="F231" s="154" t="s">
        <v>715</v>
      </c>
      <c r="G231" s="155">
        <v>43054</v>
      </c>
      <c r="H231" s="156">
        <v>136.52061399999999</v>
      </c>
      <c r="I231" s="157">
        <v>7.54</v>
      </c>
      <c r="J231" s="157">
        <v>10.5</v>
      </c>
      <c r="K231" s="157">
        <v>53.04</v>
      </c>
      <c r="L231" s="157">
        <v>1733.4983299999999</v>
      </c>
      <c r="M231" s="155">
        <v>43371</v>
      </c>
      <c r="N231" s="154" t="s">
        <v>689</v>
      </c>
      <c r="O231" s="156">
        <v>100.826014</v>
      </c>
      <c r="P231" s="154" t="s">
        <v>690</v>
      </c>
      <c r="Q231" s="154" t="s">
        <v>690</v>
      </c>
      <c r="R231" s="157">
        <v>7.01</v>
      </c>
      <c r="S231" s="157">
        <v>9.5</v>
      </c>
      <c r="T231" s="157">
        <v>53.04</v>
      </c>
      <c r="U231" s="154" t="s">
        <v>569</v>
      </c>
      <c r="V231" s="157">
        <v>1727.4435089999999</v>
      </c>
      <c r="W231" s="154" t="s">
        <v>243</v>
      </c>
      <c r="X231" s="159">
        <v>10</v>
      </c>
    </row>
    <row r="232" spans="1:24" ht="12.75" customHeight="1" x14ac:dyDescent="0.2">
      <c r="A232" s="154" t="s">
        <v>376</v>
      </c>
      <c r="B232" s="151" t="s">
        <v>1076</v>
      </c>
      <c r="C232" s="154" t="s">
        <v>820</v>
      </c>
      <c r="D232" s="154" t="s">
        <v>1077</v>
      </c>
      <c r="E232" s="154" t="s">
        <v>219</v>
      </c>
      <c r="F232" s="154" t="s">
        <v>715</v>
      </c>
      <c r="G232" s="155">
        <v>43054</v>
      </c>
      <c r="H232" s="156">
        <v>25.636579999999999</v>
      </c>
      <c r="I232" s="157">
        <v>7.71</v>
      </c>
      <c r="J232" s="157">
        <v>10.5</v>
      </c>
      <c r="K232" s="157">
        <v>53.04</v>
      </c>
      <c r="L232" s="157">
        <v>411.47871199999997</v>
      </c>
      <c r="M232" s="155">
        <v>43371</v>
      </c>
      <c r="N232" s="154" t="s">
        <v>689</v>
      </c>
      <c r="O232" s="156">
        <v>17.836818000000001</v>
      </c>
      <c r="P232" s="154" t="s">
        <v>690</v>
      </c>
      <c r="Q232" s="154" t="s">
        <v>690</v>
      </c>
      <c r="R232" s="157">
        <v>7.18</v>
      </c>
      <c r="S232" s="157">
        <v>9.5</v>
      </c>
      <c r="T232" s="157">
        <v>53.04</v>
      </c>
      <c r="U232" s="154" t="s">
        <v>569</v>
      </c>
      <c r="V232" s="157">
        <v>410.44165099999998</v>
      </c>
      <c r="W232" s="154" t="s">
        <v>243</v>
      </c>
      <c r="X232" s="159">
        <v>10</v>
      </c>
    </row>
    <row r="233" spans="1:24" ht="12.75" customHeight="1" x14ac:dyDescent="0.2">
      <c r="A233" s="154" t="s">
        <v>215</v>
      </c>
      <c r="B233" s="151" t="s">
        <v>216</v>
      </c>
      <c r="C233" s="154" t="s">
        <v>217</v>
      </c>
      <c r="D233" s="154" t="s">
        <v>1078</v>
      </c>
      <c r="E233" s="154" t="s">
        <v>219</v>
      </c>
      <c r="F233" s="154" t="s">
        <v>701</v>
      </c>
      <c r="G233" s="155">
        <v>43196</v>
      </c>
      <c r="H233" s="156">
        <v>4.2635009999999998</v>
      </c>
      <c r="I233" s="158" t="s">
        <v>228</v>
      </c>
      <c r="J233" s="158" t="s">
        <v>228</v>
      </c>
      <c r="K233" s="158" t="s">
        <v>228</v>
      </c>
      <c r="L233" s="157">
        <v>34.207937999999999</v>
      </c>
      <c r="M233" s="155">
        <v>43371</v>
      </c>
      <c r="N233" s="154" t="s">
        <v>710</v>
      </c>
      <c r="O233" s="156">
        <v>2.0268830000000002</v>
      </c>
      <c r="P233" s="154" t="s">
        <v>690</v>
      </c>
      <c r="Q233" s="154" t="s">
        <v>690</v>
      </c>
      <c r="R233" s="158" t="s">
        <v>228</v>
      </c>
      <c r="S233" s="158" t="s">
        <v>228</v>
      </c>
      <c r="T233" s="158" t="s">
        <v>228</v>
      </c>
      <c r="U233" s="154" t="s">
        <v>728</v>
      </c>
      <c r="V233" s="157">
        <v>20.303660000000001</v>
      </c>
      <c r="W233" s="154" t="s">
        <v>51</v>
      </c>
      <c r="X233" s="159">
        <v>5</v>
      </c>
    </row>
    <row r="234" spans="1:24" ht="12.75" customHeight="1" x14ac:dyDescent="0.2">
      <c r="A234" s="154" t="s">
        <v>810</v>
      </c>
      <c r="B234" s="151" t="s">
        <v>950</v>
      </c>
      <c r="C234" s="154" t="s">
        <v>951</v>
      </c>
      <c r="D234" s="154" t="s">
        <v>1079</v>
      </c>
      <c r="E234" s="154" t="s">
        <v>219</v>
      </c>
      <c r="F234" s="154" t="s">
        <v>715</v>
      </c>
      <c r="G234" s="155">
        <v>42937</v>
      </c>
      <c r="H234" s="156">
        <v>3.5753879999999998</v>
      </c>
      <c r="I234" s="157">
        <v>7.54</v>
      </c>
      <c r="J234" s="157">
        <v>10</v>
      </c>
      <c r="K234" s="157">
        <v>51</v>
      </c>
      <c r="L234" s="157">
        <v>136.86185800000001</v>
      </c>
      <c r="M234" s="155">
        <v>43369</v>
      </c>
      <c r="N234" s="154" t="s">
        <v>710</v>
      </c>
      <c r="O234" s="156">
        <v>2.5</v>
      </c>
      <c r="P234" s="154" t="s">
        <v>690</v>
      </c>
      <c r="Q234" s="154" t="s">
        <v>691</v>
      </c>
      <c r="R234" s="157">
        <v>7.24</v>
      </c>
      <c r="S234" s="157">
        <v>9.4</v>
      </c>
      <c r="T234" s="157">
        <v>51</v>
      </c>
      <c r="U234" s="154" t="s">
        <v>735</v>
      </c>
      <c r="V234" s="158" t="s">
        <v>228</v>
      </c>
      <c r="W234" s="154" t="s">
        <v>51</v>
      </c>
      <c r="X234" s="159">
        <v>14</v>
      </c>
    </row>
    <row r="235" spans="1:24" ht="12.75" customHeight="1" x14ac:dyDescent="0.2">
      <c r="A235" s="154" t="s">
        <v>401</v>
      </c>
      <c r="B235" s="151" t="s">
        <v>1080</v>
      </c>
      <c r="C235" s="154" t="s">
        <v>704</v>
      </c>
      <c r="D235" s="154" t="s">
        <v>1081</v>
      </c>
      <c r="E235" s="154" t="s">
        <v>219</v>
      </c>
      <c r="F235" s="154" t="s">
        <v>715</v>
      </c>
      <c r="G235" s="155">
        <v>43266</v>
      </c>
      <c r="H235" s="156">
        <v>-18.737190999999999</v>
      </c>
      <c r="I235" s="157">
        <v>8.19</v>
      </c>
      <c r="J235" s="158" t="s">
        <v>228</v>
      </c>
      <c r="K235" s="157">
        <v>53.13</v>
      </c>
      <c r="L235" s="157">
        <v>604.57647899999995</v>
      </c>
      <c r="M235" s="155">
        <v>43369</v>
      </c>
      <c r="N235" s="154" t="s">
        <v>689</v>
      </c>
      <c r="O235" s="156">
        <v>-19.716936</v>
      </c>
      <c r="P235" s="154" t="s">
        <v>690</v>
      </c>
      <c r="Q235" s="154" t="s">
        <v>690</v>
      </c>
      <c r="R235" s="157">
        <v>8.0500000000000007</v>
      </c>
      <c r="S235" s="158" t="s">
        <v>228</v>
      </c>
      <c r="T235" s="157">
        <v>49.83</v>
      </c>
      <c r="U235" s="154" t="s">
        <v>731</v>
      </c>
      <c r="V235" s="157">
        <v>604.59968300000003</v>
      </c>
      <c r="W235" s="154" t="s">
        <v>243</v>
      </c>
      <c r="X235" s="159">
        <v>3</v>
      </c>
    </row>
    <row r="236" spans="1:24" ht="12.75" customHeight="1" x14ac:dyDescent="0.2">
      <c r="A236" s="154" t="s">
        <v>401</v>
      </c>
      <c r="B236" s="151" t="s">
        <v>470</v>
      </c>
      <c r="C236" s="154" t="s">
        <v>530</v>
      </c>
      <c r="D236" s="154" t="s">
        <v>1082</v>
      </c>
      <c r="E236" s="154" t="s">
        <v>219</v>
      </c>
      <c r="F236" s="154" t="s">
        <v>715</v>
      </c>
      <c r="G236" s="155">
        <v>43266</v>
      </c>
      <c r="H236" s="156">
        <v>-3.9526379999999999</v>
      </c>
      <c r="I236" s="157">
        <v>8.8699999999999992</v>
      </c>
      <c r="J236" s="158" t="s">
        <v>228</v>
      </c>
      <c r="K236" s="157">
        <v>53</v>
      </c>
      <c r="L236" s="157">
        <v>341.62804</v>
      </c>
      <c r="M236" s="155">
        <v>43369</v>
      </c>
      <c r="N236" s="154" t="s">
        <v>710</v>
      </c>
      <c r="O236" s="156">
        <v>-13.855623</v>
      </c>
      <c r="P236" s="154" t="s">
        <v>690</v>
      </c>
      <c r="Q236" s="154" t="s">
        <v>690</v>
      </c>
      <c r="R236" s="157">
        <v>7.6</v>
      </c>
      <c r="S236" s="157">
        <v>10.199999999999999</v>
      </c>
      <c r="T236" s="157">
        <v>53</v>
      </c>
      <c r="U236" s="154" t="s">
        <v>731</v>
      </c>
      <c r="V236" s="157">
        <v>341.418476</v>
      </c>
      <c r="W236" s="154" t="s">
        <v>243</v>
      </c>
      <c r="X236" s="159">
        <v>3</v>
      </c>
    </row>
    <row r="237" spans="1:24" ht="12.75" customHeight="1" x14ac:dyDescent="0.2">
      <c r="A237" s="154" t="s">
        <v>231</v>
      </c>
      <c r="B237" s="151" t="s">
        <v>278</v>
      </c>
      <c r="C237" s="154" t="s">
        <v>130</v>
      </c>
      <c r="D237" s="154" t="s">
        <v>1083</v>
      </c>
      <c r="E237" s="154" t="s">
        <v>219</v>
      </c>
      <c r="F237" s="154" t="s">
        <v>701</v>
      </c>
      <c r="G237" s="155">
        <v>43258</v>
      </c>
      <c r="H237" s="156">
        <v>7.0857619999999999</v>
      </c>
      <c r="I237" s="158" t="s">
        <v>228</v>
      </c>
      <c r="J237" s="158" t="s">
        <v>228</v>
      </c>
      <c r="K237" s="158" t="s">
        <v>228</v>
      </c>
      <c r="L237" s="157">
        <v>80.094336999999996</v>
      </c>
      <c r="M237" s="155">
        <v>43363</v>
      </c>
      <c r="N237" s="154" t="s">
        <v>689</v>
      </c>
      <c r="O237" s="156">
        <v>5.4117930000000003</v>
      </c>
      <c r="P237" s="154" t="s">
        <v>690</v>
      </c>
      <c r="Q237" s="154" t="s">
        <v>690</v>
      </c>
      <c r="R237" s="158" t="s">
        <v>228</v>
      </c>
      <c r="S237" s="158" t="s">
        <v>228</v>
      </c>
      <c r="T237" s="158" t="s">
        <v>228</v>
      </c>
      <c r="U237" s="154" t="s">
        <v>787</v>
      </c>
      <c r="V237" s="158" t="s">
        <v>228</v>
      </c>
      <c r="W237" s="154" t="s">
        <v>228</v>
      </c>
      <c r="X237" s="159">
        <v>3</v>
      </c>
    </row>
    <row r="238" spans="1:24" ht="12.75" customHeight="1" x14ac:dyDescent="0.2">
      <c r="A238" s="154" t="s">
        <v>231</v>
      </c>
      <c r="B238" s="151" t="s">
        <v>1019</v>
      </c>
      <c r="C238" s="154" t="s">
        <v>130</v>
      </c>
      <c r="D238" s="154" t="s">
        <v>1084</v>
      </c>
      <c r="E238" s="154" t="s">
        <v>219</v>
      </c>
      <c r="F238" s="154" t="s">
        <v>701</v>
      </c>
      <c r="G238" s="155">
        <v>43258</v>
      </c>
      <c r="H238" s="156">
        <v>4.8075070000000002</v>
      </c>
      <c r="I238" s="158" t="s">
        <v>228</v>
      </c>
      <c r="J238" s="158" t="s">
        <v>228</v>
      </c>
      <c r="K238" s="158" t="s">
        <v>228</v>
      </c>
      <c r="L238" s="157">
        <v>67.176349000000002</v>
      </c>
      <c r="M238" s="155">
        <v>43363</v>
      </c>
      <c r="N238" s="154" t="s">
        <v>689</v>
      </c>
      <c r="O238" s="156">
        <v>2.6076100000000002</v>
      </c>
      <c r="P238" s="154" t="s">
        <v>690</v>
      </c>
      <c r="Q238" s="154" t="s">
        <v>690</v>
      </c>
      <c r="R238" s="158" t="s">
        <v>228</v>
      </c>
      <c r="S238" s="158" t="s">
        <v>228</v>
      </c>
      <c r="T238" s="158" t="s">
        <v>228</v>
      </c>
      <c r="U238" s="154" t="s">
        <v>787</v>
      </c>
      <c r="V238" s="158" t="s">
        <v>228</v>
      </c>
      <c r="W238" s="154" t="s">
        <v>228</v>
      </c>
      <c r="X238" s="159">
        <v>3</v>
      </c>
    </row>
    <row r="239" spans="1:24" ht="12.75" customHeight="1" x14ac:dyDescent="0.2">
      <c r="A239" s="154" t="s">
        <v>223</v>
      </c>
      <c r="B239" s="151" t="s">
        <v>224</v>
      </c>
      <c r="C239" s="154" t="s">
        <v>225</v>
      </c>
      <c r="D239" s="154" t="s">
        <v>1085</v>
      </c>
      <c r="E239" s="154" t="s">
        <v>219</v>
      </c>
      <c r="F239" s="154" t="s">
        <v>715</v>
      </c>
      <c r="G239" s="155">
        <v>43298</v>
      </c>
      <c r="H239" s="156">
        <v>4.0780000000000003</v>
      </c>
      <c r="I239" s="157">
        <v>7.1</v>
      </c>
      <c r="J239" s="157">
        <v>9.8000000000000007</v>
      </c>
      <c r="K239" s="157">
        <v>56.06</v>
      </c>
      <c r="L239" s="157">
        <v>250.74299999999999</v>
      </c>
      <c r="M239" s="155">
        <v>43363</v>
      </c>
      <c r="N239" s="154" t="s">
        <v>710</v>
      </c>
      <c r="O239" s="156">
        <v>4.0780000000000003</v>
      </c>
      <c r="P239" s="154" t="s">
        <v>691</v>
      </c>
      <c r="Q239" s="154" t="s">
        <v>690</v>
      </c>
      <c r="R239" s="157">
        <v>7.1</v>
      </c>
      <c r="S239" s="157">
        <v>9.8000000000000007</v>
      </c>
      <c r="T239" s="157">
        <v>56.06</v>
      </c>
      <c r="U239" s="154" t="s">
        <v>816</v>
      </c>
      <c r="V239" s="157">
        <v>250.74299999999999</v>
      </c>
      <c r="W239" s="154" t="s">
        <v>51</v>
      </c>
      <c r="X239" s="159">
        <v>2</v>
      </c>
    </row>
    <row r="240" spans="1:24" ht="12.75" customHeight="1" x14ac:dyDescent="0.2">
      <c r="A240" s="150" t="s">
        <v>784</v>
      </c>
      <c r="B240" s="151" t="s">
        <v>790</v>
      </c>
      <c r="C240" s="150" t="s">
        <v>217</v>
      </c>
      <c r="D240" s="150" t="s">
        <v>1086</v>
      </c>
      <c r="E240" s="150" t="s">
        <v>219</v>
      </c>
      <c r="F240" s="150" t="s">
        <v>715</v>
      </c>
      <c r="G240" s="160">
        <v>43005</v>
      </c>
      <c r="H240" s="161">
        <v>138.13420400000001</v>
      </c>
      <c r="I240" s="163">
        <v>6.9</v>
      </c>
      <c r="J240" s="163">
        <v>10.7</v>
      </c>
      <c r="K240" s="163">
        <v>46.88</v>
      </c>
      <c r="L240" s="163">
        <v>1520.2097000000001</v>
      </c>
      <c r="M240" s="160">
        <v>43362</v>
      </c>
      <c r="N240" s="150" t="s">
        <v>710</v>
      </c>
      <c r="O240" s="161">
        <v>107.30000099999999</v>
      </c>
      <c r="P240" s="150" t="s">
        <v>691</v>
      </c>
      <c r="Q240" s="150" t="s">
        <v>690</v>
      </c>
      <c r="R240" s="163">
        <v>6.5</v>
      </c>
      <c r="S240" s="163">
        <v>9.85</v>
      </c>
      <c r="T240" s="163">
        <v>46.88</v>
      </c>
      <c r="U240" s="150" t="s">
        <v>735</v>
      </c>
      <c r="V240" s="163">
        <v>1520.2097000000001</v>
      </c>
      <c r="W240" s="150" t="s">
        <v>243</v>
      </c>
      <c r="X240" s="164">
        <v>11</v>
      </c>
    </row>
    <row r="241" spans="1:24" ht="12.75" customHeight="1" x14ac:dyDescent="0.2">
      <c r="A241" s="154" t="s">
        <v>376</v>
      </c>
      <c r="B241" s="151" t="s">
        <v>377</v>
      </c>
      <c r="C241" s="154" t="s">
        <v>217</v>
      </c>
      <c r="D241" s="154" t="s">
        <v>1087</v>
      </c>
      <c r="E241" s="154" t="s">
        <v>219</v>
      </c>
      <c r="F241" s="154" t="s">
        <v>715</v>
      </c>
      <c r="G241" s="155">
        <v>43203</v>
      </c>
      <c r="H241" s="156">
        <v>43.753152999999998</v>
      </c>
      <c r="I241" s="157">
        <v>8.17</v>
      </c>
      <c r="J241" s="157">
        <v>10.95</v>
      </c>
      <c r="K241" s="157">
        <v>53.25</v>
      </c>
      <c r="L241" s="157">
        <v>769.78144299999997</v>
      </c>
      <c r="M241" s="155">
        <v>43362</v>
      </c>
      <c r="N241" s="154" t="s">
        <v>228</v>
      </c>
      <c r="O241" s="158" t="s">
        <v>228</v>
      </c>
      <c r="P241" s="154" t="s">
        <v>690</v>
      </c>
      <c r="Q241" s="154" t="s">
        <v>690</v>
      </c>
      <c r="R241" s="158" t="s">
        <v>228</v>
      </c>
      <c r="S241" s="158" t="s">
        <v>228</v>
      </c>
      <c r="T241" s="158" t="s">
        <v>228</v>
      </c>
      <c r="U241" s="154" t="s">
        <v>228</v>
      </c>
      <c r="V241" s="158" t="s">
        <v>228</v>
      </c>
      <c r="W241" s="154" t="s">
        <v>228</v>
      </c>
      <c r="X241" s="159">
        <v>5</v>
      </c>
    </row>
    <row r="242" spans="1:24" ht="12.75" customHeight="1" x14ac:dyDescent="0.2">
      <c r="A242" s="154" t="s">
        <v>223</v>
      </c>
      <c r="B242" s="151" t="s">
        <v>432</v>
      </c>
      <c r="C242" s="154" t="s">
        <v>365</v>
      </c>
      <c r="D242" s="154" t="s">
        <v>1088</v>
      </c>
      <c r="E242" s="154" t="s">
        <v>219</v>
      </c>
      <c r="F242" s="154" t="s">
        <v>715</v>
      </c>
      <c r="G242" s="155">
        <v>43244</v>
      </c>
      <c r="H242" s="156">
        <v>0</v>
      </c>
      <c r="I242" s="157">
        <v>6.97</v>
      </c>
      <c r="J242" s="157">
        <v>10</v>
      </c>
      <c r="K242" s="158" t="s">
        <v>228</v>
      </c>
      <c r="L242" s="157">
        <v>386.92200000000003</v>
      </c>
      <c r="M242" s="155">
        <v>43357</v>
      </c>
      <c r="N242" s="154" t="s">
        <v>710</v>
      </c>
      <c r="O242" s="156">
        <v>0</v>
      </c>
      <c r="P242" s="154" t="s">
        <v>690</v>
      </c>
      <c r="Q242" s="154" t="s">
        <v>690</v>
      </c>
      <c r="R242" s="157">
        <v>6.97</v>
      </c>
      <c r="S242" s="157">
        <v>10</v>
      </c>
      <c r="T242" s="157">
        <v>52</v>
      </c>
      <c r="U242" s="154" t="s">
        <v>816</v>
      </c>
      <c r="V242" s="157">
        <v>386.92200000000003</v>
      </c>
      <c r="W242" s="154" t="s">
        <v>51</v>
      </c>
      <c r="X242" s="159">
        <v>3</v>
      </c>
    </row>
    <row r="243" spans="1:24" ht="12.75" customHeight="1" x14ac:dyDescent="0.2">
      <c r="A243" s="154" t="s">
        <v>328</v>
      </c>
      <c r="B243" s="151" t="s">
        <v>329</v>
      </c>
      <c r="C243" s="154" t="s">
        <v>330</v>
      </c>
      <c r="D243" s="154" t="s">
        <v>1089</v>
      </c>
      <c r="E243" s="154" t="s">
        <v>219</v>
      </c>
      <c r="F243" s="154" t="s">
        <v>715</v>
      </c>
      <c r="G243" s="155">
        <v>43061</v>
      </c>
      <c r="H243" s="156">
        <v>38.121000000000002</v>
      </c>
      <c r="I243" s="157">
        <v>5.75</v>
      </c>
      <c r="J243" s="157">
        <v>10.5</v>
      </c>
      <c r="K243" s="157">
        <v>38.299999999999997</v>
      </c>
      <c r="L243" s="157">
        <v>4256.6719999999996</v>
      </c>
      <c r="M243" s="155">
        <v>43356</v>
      </c>
      <c r="N243" s="154" t="s">
        <v>689</v>
      </c>
      <c r="O243" s="156">
        <v>8.9740000000000002</v>
      </c>
      <c r="P243" s="154" t="s">
        <v>690</v>
      </c>
      <c r="Q243" s="154" t="s">
        <v>690</v>
      </c>
      <c r="R243" s="157">
        <v>5.56</v>
      </c>
      <c r="S243" s="157">
        <v>10</v>
      </c>
      <c r="T243" s="157">
        <v>38.299999999999997</v>
      </c>
      <c r="U243" s="154" t="s">
        <v>807</v>
      </c>
      <c r="V243" s="157">
        <v>4236.4319999999998</v>
      </c>
      <c r="W243" s="154" t="s">
        <v>51</v>
      </c>
      <c r="X243" s="159">
        <v>9</v>
      </c>
    </row>
    <row r="244" spans="1:24" ht="12.75" customHeight="1" x14ac:dyDescent="0.2">
      <c r="A244" s="150" t="s">
        <v>736</v>
      </c>
      <c r="B244" s="151" t="s">
        <v>352</v>
      </c>
      <c r="C244" s="150" t="s">
        <v>353</v>
      </c>
      <c r="D244" s="150" t="s">
        <v>1090</v>
      </c>
      <c r="E244" s="150" t="s">
        <v>219</v>
      </c>
      <c r="F244" s="150" t="s">
        <v>715</v>
      </c>
      <c r="G244" s="160">
        <v>43194</v>
      </c>
      <c r="H244" s="161">
        <v>5.2609959999999996</v>
      </c>
      <c r="I244" s="163">
        <v>4.66</v>
      </c>
      <c r="J244" s="162" t="s">
        <v>228</v>
      </c>
      <c r="K244" s="163">
        <v>31.35</v>
      </c>
      <c r="L244" s="163">
        <v>770.66377199999999</v>
      </c>
      <c r="M244" s="160">
        <v>43354</v>
      </c>
      <c r="N244" s="150" t="s">
        <v>710</v>
      </c>
      <c r="O244" s="161">
        <v>5.122681</v>
      </c>
      <c r="P244" s="150" t="s">
        <v>690</v>
      </c>
      <c r="Q244" s="150" t="s">
        <v>690</v>
      </c>
      <c r="R244" s="163">
        <v>4.6900000000000004</v>
      </c>
      <c r="S244" s="162" t="s">
        <v>228</v>
      </c>
      <c r="T244" s="163">
        <v>31.52</v>
      </c>
      <c r="U244" s="150" t="s">
        <v>807</v>
      </c>
      <c r="V244" s="163">
        <v>769.09078099999999</v>
      </c>
      <c r="W244" s="150" t="s">
        <v>243</v>
      </c>
      <c r="X244" s="164">
        <v>5</v>
      </c>
    </row>
    <row r="245" spans="1:24" ht="12.75" customHeight="1" x14ac:dyDescent="0.2">
      <c r="A245" s="150" t="s">
        <v>784</v>
      </c>
      <c r="B245" s="151" t="s">
        <v>1029</v>
      </c>
      <c r="C245" s="150" t="s">
        <v>353</v>
      </c>
      <c r="D245" s="150" t="s">
        <v>1091</v>
      </c>
      <c r="E245" s="150" t="s">
        <v>219</v>
      </c>
      <c r="F245" s="150" t="s">
        <v>701</v>
      </c>
      <c r="G245" s="160">
        <v>43192</v>
      </c>
      <c r="H245" s="161">
        <v>9.8121740000000006</v>
      </c>
      <c r="I245" s="162" t="s">
        <v>228</v>
      </c>
      <c r="J245" s="162" t="s">
        <v>228</v>
      </c>
      <c r="K245" s="162" t="s">
        <v>228</v>
      </c>
      <c r="L245" s="163">
        <v>421.71896700000002</v>
      </c>
      <c r="M245" s="160">
        <v>43348</v>
      </c>
      <c r="N245" s="150" t="s">
        <v>689</v>
      </c>
      <c r="O245" s="161">
        <v>9.8121740000000006</v>
      </c>
      <c r="P245" s="150" t="s">
        <v>690</v>
      </c>
      <c r="Q245" s="150" t="s">
        <v>690</v>
      </c>
      <c r="R245" s="162" t="s">
        <v>228</v>
      </c>
      <c r="S245" s="162" t="s">
        <v>228</v>
      </c>
      <c r="T245" s="162" t="s">
        <v>228</v>
      </c>
      <c r="U245" s="150" t="s">
        <v>694</v>
      </c>
      <c r="V245" s="163">
        <v>421.71896700000002</v>
      </c>
      <c r="W245" s="150" t="s">
        <v>243</v>
      </c>
      <c r="X245" s="164">
        <v>5</v>
      </c>
    </row>
    <row r="246" spans="1:24" ht="12.75" customHeight="1" x14ac:dyDescent="0.2">
      <c r="A246" s="150" t="s">
        <v>784</v>
      </c>
      <c r="B246" s="151" t="s">
        <v>785</v>
      </c>
      <c r="C246" s="150" t="s">
        <v>353</v>
      </c>
      <c r="D246" s="150" t="s">
        <v>1092</v>
      </c>
      <c r="E246" s="150" t="s">
        <v>219</v>
      </c>
      <c r="F246" s="150" t="s">
        <v>701</v>
      </c>
      <c r="G246" s="160">
        <v>43192</v>
      </c>
      <c r="H246" s="161">
        <v>2.1918289999999998</v>
      </c>
      <c r="I246" s="162" t="s">
        <v>228</v>
      </c>
      <c r="J246" s="162" t="s">
        <v>228</v>
      </c>
      <c r="K246" s="162" t="s">
        <v>228</v>
      </c>
      <c r="L246" s="163">
        <v>130.97633099999999</v>
      </c>
      <c r="M246" s="160">
        <v>43348</v>
      </c>
      <c r="N246" s="150" t="s">
        <v>689</v>
      </c>
      <c r="O246" s="161">
        <v>2.1918289999999998</v>
      </c>
      <c r="P246" s="150" t="s">
        <v>690</v>
      </c>
      <c r="Q246" s="150" t="s">
        <v>690</v>
      </c>
      <c r="R246" s="162" t="s">
        <v>228</v>
      </c>
      <c r="S246" s="162" t="s">
        <v>228</v>
      </c>
      <c r="T246" s="162" t="s">
        <v>228</v>
      </c>
      <c r="U246" s="150" t="s">
        <v>694</v>
      </c>
      <c r="V246" s="163">
        <v>130.97633099999999</v>
      </c>
      <c r="W246" s="150" t="s">
        <v>243</v>
      </c>
      <c r="X246" s="164">
        <v>5</v>
      </c>
    </row>
    <row r="247" spans="1:24" ht="12.75" customHeight="1" x14ac:dyDescent="0.2">
      <c r="A247" s="154" t="s">
        <v>328</v>
      </c>
      <c r="B247" s="151" t="s">
        <v>435</v>
      </c>
      <c r="C247" s="154" t="s">
        <v>436</v>
      </c>
      <c r="D247" s="154" t="s">
        <v>1093</v>
      </c>
      <c r="E247" s="154" t="s">
        <v>219</v>
      </c>
      <c r="F247" s="154" t="s">
        <v>715</v>
      </c>
      <c r="G247" s="155">
        <v>43039</v>
      </c>
      <c r="H247" s="156">
        <v>82.56</v>
      </c>
      <c r="I247" s="157">
        <v>6.17</v>
      </c>
      <c r="J247" s="157">
        <v>10.75</v>
      </c>
      <c r="K247" s="157">
        <v>40.909999999999997</v>
      </c>
      <c r="L247" s="157">
        <v>5437.5810000000001</v>
      </c>
      <c r="M247" s="155">
        <v>43340</v>
      </c>
      <c r="N247" s="154" t="s">
        <v>710</v>
      </c>
      <c r="O247" s="156">
        <v>10.6</v>
      </c>
      <c r="P247" s="154" t="s">
        <v>690</v>
      </c>
      <c r="Q247" s="154" t="s">
        <v>690</v>
      </c>
      <c r="R247" s="157">
        <v>5.86</v>
      </c>
      <c r="S247" s="157">
        <v>10</v>
      </c>
      <c r="T247" s="157">
        <v>40.909999999999997</v>
      </c>
      <c r="U247" s="154" t="s">
        <v>842</v>
      </c>
      <c r="V247" s="158" t="s">
        <v>228</v>
      </c>
      <c r="W247" s="154" t="s">
        <v>51</v>
      </c>
      <c r="X247" s="159">
        <v>10</v>
      </c>
    </row>
    <row r="248" spans="1:24" ht="12.75" customHeight="1" x14ac:dyDescent="0.2">
      <c r="A248" s="154" t="s">
        <v>333</v>
      </c>
      <c r="B248" s="151" t="s">
        <v>334</v>
      </c>
      <c r="C248" s="154" t="s">
        <v>820</v>
      </c>
      <c r="D248" s="154" t="s">
        <v>1094</v>
      </c>
      <c r="E248" s="154" t="s">
        <v>219</v>
      </c>
      <c r="F248" s="154" t="s">
        <v>715</v>
      </c>
      <c r="G248" s="155">
        <v>43066</v>
      </c>
      <c r="H248" s="156">
        <v>15.451041</v>
      </c>
      <c r="I248" s="157">
        <v>7.67</v>
      </c>
      <c r="J248" s="157">
        <v>10.1</v>
      </c>
      <c r="K248" s="157">
        <v>50.97</v>
      </c>
      <c r="L248" s="157">
        <v>765.22125100000005</v>
      </c>
      <c r="M248" s="155">
        <v>43336</v>
      </c>
      <c r="N248" s="154" t="s">
        <v>710</v>
      </c>
      <c r="O248" s="156">
        <v>17.399999999999999</v>
      </c>
      <c r="P248" s="154" t="s">
        <v>691</v>
      </c>
      <c r="Q248" s="154" t="s">
        <v>690</v>
      </c>
      <c r="R248" s="157">
        <v>7.15</v>
      </c>
      <c r="S248" s="157">
        <v>9.2799999999999994</v>
      </c>
      <c r="T248" s="157">
        <v>50.95</v>
      </c>
      <c r="U248" s="154" t="s">
        <v>783</v>
      </c>
      <c r="V248" s="157">
        <v>788.68687999999997</v>
      </c>
      <c r="W248" s="154" t="s">
        <v>51</v>
      </c>
      <c r="X248" s="159">
        <v>9</v>
      </c>
    </row>
    <row r="249" spans="1:24" ht="12.75" customHeight="1" x14ac:dyDescent="0.2">
      <c r="A249" s="150" t="s">
        <v>784</v>
      </c>
      <c r="B249" s="151" t="s">
        <v>790</v>
      </c>
      <c r="C249" s="150" t="s">
        <v>217</v>
      </c>
      <c r="D249" s="150" t="s">
        <v>1095</v>
      </c>
      <c r="E249" s="150" t="s">
        <v>219</v>
      </c>
      <c r="F249" s="150" t="s">
        <v>701</v>
      </c>
      <c r="G249" s="160">
        <v>43158</v>
      </c>
      <c r="H249" s="161">
        <v>15.443508</v>
      </c>
      <c r="I249" s="162" t="s">
        <v>228</v>
      </c>
      <c r="J249" s="162" t="s">
        <v>228</v>
      </c>
      <c r="K249" s="162" t="s">
        <v>228</v>
      </c>
      <c r="L249" s="163">
        <v>405.15004900000002</v>
      </c>
      <c r="M249" s="160">
        <v>43334</v>
      </c>
      <c r="N249" s="150" t="s">
        <v>689</v>
      </c>
      <c r="O249" s="161">
        <v>14.242288</v>
      </c>
      <c r="P249" s="150" t="s">
        <v>690</v>
      </c>
      <c r="Q249" s="150" t="s">
        <v>690</v>
      </c>
      <c r="R249" s="162" t="s">
        <v>228</v>
      </c>
      <c r="S249" s="162" t="s">
        <v>228</v>
      </c>
      <c r="T249" s="162" t="s">
        <v>228</v>
      </c>
      <c r="U249" s="150" t="s">
        <v>694</v>
      </c>
      <c r="V249" s="163">
        <v>381.65945699999997</v>
      </c>
      <c r="W249" s="150" t="s">
        <v>243</v>
      </c>
      <c r="X249" s="164">
        <v>5</v>
      </c>
    </row>
    <row r="250" spans="1:24" ht="12.75" customHeight="1" x14ac:dyDescent="0.2">
      <c r="A250" s="154" t="s">
        <v>322</v>
      </c>
      <c r="B250" s="151" t="s">
        <v>1021</v>
      </c>
      <c r="C250" s="154" t="s">
        <v>32</v>
      </c>
      <c r="D250" s="154" t="s">
        <v>1096</v>
      </c>
      <c r="E250" s="154" t="s">
        <v>219</v>
      </c>
      <c r="F250" s="154" t="s">
        <v>701</v>
      </c>
      <c r="G250" s="155">
        <v>43158</v>
      </c>
      <c r="H250" s="156">
        <v>2.017503</v>
      </c>
      <c r="I250" s="158" t="s">
        <v>228</v>
      </c>
      <c r="J250" s="158" t="s">
        <v>228</v>
      </c>
      <c r="K250" s="158" t="s">
        <v>228</v>
      </c>
      <c r="L250" s="157">
        <v>11.040226000000001</v>
      </c>
      <c r="M250" s="155">
        <v>43333</v>
      </c>
      <c r="N250" s="154" t="s">
        <v>689</v>
      </c>
      <c r="O250" s="156">
        <v>2.1810230000000002</v>
      </c>
      <c r="P250" s="154" t="s">
        <v>690</v>
      </c>
      <c r="Q250" s="154" t="s">
        <v>690</v>
      </c>
      <c r="R250" s="158" t="s">
        <v>228</v>
      </c>
      <c r="S250" s="158" t="s">
        <v>228</v>
      </c>
      <c r="T250" s="158" t="s">
        <v>228</v>
      </c>
      <c r="U250" s="154" t="s">
        <v>694</v>
      </c>
      <c r="V250" s="157">
        <v>11.040226000000001</v>
      </c>
      <c r="W250" s="154" t="s">
        <v>243</v>
      </c>
      <c r="X250" s="159">
        <v>5</v>
      </c>
    </row>
    <row r="251" spans="1:24" ht="12.75" customHeight="1" x14ac:dyDescent="0.2">
      <c r="A251" s="154" t="s">
        <v>422</v>
      </c>
      <c r="B251" s="151" t="s">
        <v>555</v>
      </c>
      <c r="C251" s="154" t="s">
        <v>868</v>
      </c>
      <c r="D251" s="154" t="s">
        <v>1097</v>
      </c>
      <c r="E251" s="154" t="s">
        <v>219</v>
      </c>
      <c r="F251" s="154" t="s">
        <v>701</v>
      </c>
      <c r="G251" s="155">
        <v>43251</v>
      </c>
      <c r="H251" s="156">
        <v>3.249063</v>
      </c>
      <c r="I251" s="157">
        <v>6.86</v>
      </c>
      <c r="J251" s="157">
        <v>9.5</v>
      </c>
      <c r="K251" s="157">
        <v>48.74</v>
      </c>
      <c r="L251" s="157">
        <v>51.813062000000002</v>
      </c>
      <c r="M251" s="155">
        <v>43327</v>
      </c>
      <c r="N251" s="154" t="s">
        <v>689</v>
      </c>
      <c r="O251" s="156">
        <v>3.249063</v>
      </c>
      <c r="P251" s="154" t="s">
        <v>690</v>
      </c>
      <c r="Q251" s="154" t="s">
        <v>690</v>
      </c>
      <c r="R251" s="157">
        <v>6.86</v>
      </c>
      <c r="S251" s="157">
        <v>9.5</v>
      </c>
      <c r="T251" s="157">
        <v>48.74</v>
      </c>
      <c r="U251" s="154" t="s">
        <v>828</v>
      </c>
      <c r="V251" s="157">
        <v>51.813062000000002</v>
      </c>
      <c r="W251" s="154" t="s">
        <v>51</v>
      </c>
      <c r="X251" s="159">
        <v>2</v>
      </c>
    </row>
    <row r="252" spans="1:24" ht="12.75" customHeight="1" x14ac:dyDescent="0.2">
      <c r="A252" s="150" t="s">
        <v>538</v>
      </c>
      <c r="B252" s="151" t="s">
        <v>1098</v>
      </c>
      <c r="C252" s="150" t="s">
        <v>124</v>
      </c>
      <c r="D252" s="150" t="s">
        <v>1099</v>
      </c>
      <c r="E252" s="150" t="s">
        <v>219</v>
      </c>
      <c r="F252" s="150" t="s">
        <v>715</v>
      </c>
      <c r="G252" s="150" t="s">
        <v>228</v>
      </c>
      <c r="H252" s="162" t="s">
        <v>228</v>
      </c>
      <c r="I252" s="162" t="s">
        <v>228</v>
      </c>
      <c r="J252" s="162" t="s">
        <v>228</v>
      </c>
      <c r="K252" s="162" t="s">
        <v>228</v>
      </c>
      <c r="L252" s="162" t="s">
        <v>228</v>
      </c>
      <c r="M252" s="160">
        <v>43314</v>
      </c>
      <c r="N252" s="150" t="s">
        <v>689</v>
      </c>
      <c r="O252" s="162" t="s">
        <v>228</v>
      </c>
      <c r="P252" s="150" t="s">
        <v>228</v>
      </c>
      <c r="Q252" s="150" t="s">
        <v>228</v>
      </c>
      <c r="R252" s="162" t="s">
        <v>228</v>
      </c>
      <c r="S252" s="162" t="s">
        <v>228</v>
      </c>
      <c r="T252" s="162" t="s">
        <v>228</v>
      </c>
      <c r="U252" s="150" t="s">
        <v>228</v>
      </c>
      <c r="V252" s="162" t="s">
        <v>228</v>
      </c>
      <c r="W252" s="150" t="s">
        <v>228</v>
      </c>
      <c r="X252" s="162" t="s">
        <v>228</v>
      </c>
    </row>
    <row r="253" spans="1:24" ht="12.75" customHeight="1" x14ac:dyDescent="0.2">
      <c r="A253" s="154" t="s">
        <v>236</v>
      </c>
      <c r="B253" s="151" t="s">
        <v>1100</v>
      </c>
      <c r="C253" s="154" t="s">
        <v>951</v>
      </c>
      <c r="D253" s="154" t="s">
        <v>1101</v>
      </c>
      <c r="E253" s="154" t="s">
        <v>219</v>
      </c>
      <c r="F253" s="154" t="s">
        <v>715</v>
      </c>
      <c r="G253" s="155">
        <v>42978</v>
      </c>
      <c r="H253" s="156">
        <v>-1.677214</v>
      </c>
      <c r="I253" s="157">
        <v>7.6</v>
      </c>
      <c r="J253" s="157">
        <v>9.9</v>
      </c>
      <c r="K253" s="157">
        <v>50</v>
      </c>
      <c r="L253" s="157">
        <v>311.35599500000001</v>
      </c>
      <c r="M253" s="155">
        <v>43301</v>
      </c>
      <c r="N253" s="154" t="s">
        <v>710</v>
      </c>
      <c r="O253" s="156">
        <v>-2.919365</v>
      </c>
      <c r="P253" s="154" t="s">
        <v>690</v>
      </c>
      <c r="Q253" s="154" t="s">
        <v>690</v>
      </c>
      <c r="R253" s="157">
        <v>7.31</v>
      </c>
      <c r="S253" s="157">
        <v>9.4</v>
      </c>
      <c r="T253" s="157">
        <v>49</v>
      </c>
      <c r="U253" s="154" t="s">
        <v>569</v>
      </c>
      <c r="V253" s="157">
        <v>280.72662800000001</v>
      </c>
      <c r="W253" s="154" t="s">
        <v>51</v>
      </c>
      <c r="X253" s="159">
        <v>10</v>
      </c>
    </row>
    <row r="254" spans="1:24" ht="12.75" customHeight="1" x14ac:dyDescent="0.2">
      <c r="A254" s="154" t="s">
        <v>301</v>
      </c>
      <c r="B254" s="151" t="s">
        <v>1102</v>
      </c>
      <c r="C254" s="154" t="s">
        <v>427</v>
      </c>
      <c r="D254" s="154" t="s">
        <v>1103</v>
      </c>
      <c r="E254" s="154" t="s">
        <v>219</v>
      </c>
      <c r="F254" s="154" t="s">
        <v>715</v>
      </c>
      <c r="G254" s="155">
        <v>43056</v>
      </c>
      <c r="H254" s="156">
        <v>1.2119519999999999</v>
      </c>
      <c r="I254" s="157">
        <v>8</v>
      </c>
      <c r="J254" s="157">
        <v>10.199999999999999</v>
      </c>
      <c r="K254" s="157">
        <v>54</v>
      </c>
      <c r="L254" s="157">
        <v>13.025199000000001</v>
      </c>
      <c r="M254" s="155">
        <v>43297</v>
      </c>
      <c r="N254" s="154" t="s">
        <v>710</v>
      </c>
      <c r="O254" s="156">
        <v>0.96821000000000002</v>
      </c>
      <c r="P254" s="154" t="s">
        <v>690</v>
      </c>
      <c r="Q254" s="154" t="s">
        <v>690</v>
      </c>
      <c r="R254" s="157">
        <v>7.75</v>
      </c>
      <c r="S254" s="157">
        <v>9.6</v>
      </c>
      <c r="T254" s="157">
        <v>54</v>
      </c>
      <c r="U254" s="154" t="s">
        <v>783</v>
      </c>
      <c r="V254" s="157">
        <v>12.905113</v>
      </c>
      <c r="W254" s="154" t="s">
        <v>243</v>
      </c>
      <c r="X254" s="159">
        <v>8</v>
      </c>
    </row>
    <row r="255" spans="1:24" ht="12.75" customHeight="1" x14ac:dyDescent="0.2">
      <c r="A255" s="150" t="s">
        <v>341</v>
      </c>
      <c r="B255" s="151" t="s">
        <v>1104</v>
      </c>
      <c r="C255" s="150" t="s">
        <v>427</v>
      </c>
      <c r="D255" s="150" t="s">
        <v>1105</v>
      </c>
      <c r="E255" s="150" t="s">
        <v>219</v>
      </c>
      <c r="F255" s="150" t="s">
        <v>701</v>
      </c>
      <c r="G255" s="160">
        <v>43192</v>
      </c>
      <c r="H255" s="161">
        <v>0.67087600000000003</v>
      </c>
      <c r="I255" s="162" t="s">
        <v>228</v>
      </c>
      <c r="J255" s="162" t="s">
        <v>228</v>
      </c>
      <c r="K255" s="162" t="s">
        <v>228</v>
      </c>
      <c r="L255" s="163">
        <v>18.32159</v>
      </c>
      <c r="M255" s="160">
        <v>43270</v>
      </c>
      <c r="N255" s="150" t="s">
        <v>689</v>
      </c>
      <c r="O255" s="161">
        <v>0.63893900000000003</v>
      </c>
      <c r="P255" s="150" t="s">
        <v>690</v>
      </c>
      <c r="Q255" s="150" t="s">
        <v>690</v>
      </c>
      <c r="R255" s="162" t="s">
        <v>228</v>
      </c>
      <c r="S255" s="162" t="s">
        <v>228</v>
      </c>
      <c r="T255" s="162" t="s">
        <v>228</v>
      </c>
      <c r="U255" s="150" t="s">
        <v>1106</v>
      </c>
      <c r="V255" s="163">
        <v>18.038979999999999</v>
      </c>
      <c r="W255" s="150" t="s">
        <v>243</v>
      </c>
      <c r="X255" s="164">
        <v>2</v>
      </c>
    </row>
    <row r="256" spans="1:24" ht="12.75" customHeight="1" x14ac:dyDescent="0.2">
      <c r="A256" s="154" t="s">
        <v>253</v>
      </c>
      <c r="B256" s="151" t="s">
        <v>839</v>
      </c>
      <c r="C256" s="154" t="s">
        <v>840</v>
      </c>
      <c r="D256" s="154" t="s">
        <v>1107</v>
      </c>
      <c r="E256" s="154" t="s">
        <v>219</v>
      </c>
      <c r="F256" s="154" t="s">
        <v>715</v>
      </c>
      <c r="G256" s="155">
        <v>42944</v>
      </c>
      <c r="H256" s="156">
        <v>22.22</v>
      </c>
      <c r="I256" s="157">
        <v>6.99</v>
      </c>
      <c r="J256" s="157">
        <v>9.5</v>
      </c>
      <c r="K256" s="157">
        <v>50</v>
      </c>
      <c r="L256" s="157">
        <v>380.36599999999999</v>
      </c>
      <c r="M256" s="155">
        <v>43265</v>
      </c>
      <c r="N256" s="154" t="s">
        <v>710</v>
      </c>
      <c r="O256" s="156">
        <v>6.6539999999999999</v>
      </c>
      <c r="P256" s="154" t="s">
        <v>691</v>
      </c>
      <c r="Q256" s="154" t="s">
        <v>690</v>
      </c>
      <c r="R256" s="157">
        <v>6.44</v>
      </c>
      <c r="S256" s="157">
        <v>8.8000000000000007</v>
      </c>
      <c r="T256" s="157">
        <v>48</v>
      </c>
      <c r="U256" s="154" t="s">
        <v>842</v>
      </c>
      <c r="V256" s="157">
        <v>368.52100000000002</v>
      </c>
      <c r="W256" s="154" t="s">
        <v>51</v>
      </c>
      <c r="X256" s="159">
        <v>10</v>
      </c>
    </row>
    <row r="257" spans="1:24" ht="12.75" customHeight="1" x14ac:dyDescent="0.2">
      <c r="A257" s="154" t="s">
        <v>231</v>
      </c>
      <c r="B257" s="151" t="s">
        <v>1108</v>
      </c>
      <c r="C257" s="154" t="s">
        <v>545</v>
      </c>
      <c r="D257" s="154" t="s">
        <v>1109</v>
      </c>
      <c r="E257" s="154" t="s">
        <v>219</v>
      </c>
      <c r="F257" s="154" t="s">
        <v>715</v>
      </c>
      <c r="G257" s="155">
        <v>43007</v>
      </c>
      <c r="H257" s="156">
        <v>7.1325770000000004</v>
      </c>
      <c r="I257" s="157">
        <v>7.64</v>
      </c>
      <c r="J257" s="157">
        <v>10.25</v>
      </c>
      <c r="K257" s="157">
        <v>53</v>
      </c>
      <c r="L257" s="157">
        <v>104.967405</v>
      </c>
      <c r="M257" s="155">
        <v>43257</v>
      </c>
      <c r="N257" s="154" t="s">
        <v>710</v>
      </c>
      <c r="O257" s="156">
        <v>4.5999999999999996</v>
      </c>
      <c r="P257" s="154" t="s">
        <v>690</v>
      </c>
      <c r="Q257" s="154" t="s">
        <v>690</v>
      </c>
      <c r="R257" s="158" t="s">
        <v>228</v>
      </c>
      <c r="S257" s="157">
        <v>9.8000000000000007</v>
      </c>
      <c r="T257" s="158" t="s">
        <v>228</v>
      </c>
      <c r="U257" s="154" t="s">
        <v>783</v>
      </c>
      <c r="V257" s="157">
        <v>97.824512999999996</v>
      </c>
      <c r="W257" s="154" t="s">
        <v>243</v>
      </c>
      <c r="X257" s="159">
        <v>8</v>
      </c>
    </row>
    <row r="258" spans="1:24" ht="12.75" customHeight="1" x14ac:dyDescent="0.2">
      <c r="A258" s="154" t="s">
        <v>215</v>
      </c>
      <c r="B258" s="151" t="s">
        <v>306</v>
      </c>
      <c r="C258" s="154" t="s">
        <v>307</v>
      </c>
      <c r="D258" s="154" t="s">
        <v>1110</v>
      </c>
      <c r="E258" s="154" t="s">
        <v>219</v>
      </c>
      <c r="F258" s="154" t="s">
        <v>701</v>
      </c>
      <c r="G258" s="155">
        <v>43070</v>
      </c>
      <c r="H258" s="156">
        <v>87.2</v>
      </c>
      <c r="I258" s="157">
        <v>6.69</v>
      </c>
      <c r="J258" s="158" t="s">
        <v>228</v>
      </c>
      <c r="K258" s="158" t="s">
        <v>228</v>
      </c>
      <c r="L258" s="157">
        <v>674.1</v>
      </c>
      <c r="M258" s="155">
        <v>43250</v>
      </c>
      <c r="N258" s="154" t="s">
        <v>689</v>
      </c>
      <c r="O258" s="156">
        <v>68</v>
      </c>
      <c r="P258" s="154" t="s">
        <v>691</v>
      </c>
      <c r="Q258" s="154" t="s">
        <v>690</v>
      </c>
      <c r="R258" s="157">
        <v>6.69</v>
      </c>
      <c r="S258" s="158" t="s">
        <v>228</v>
      </c>
      <c r="T258" s="158" t="s">
        <v>228</v>
      </c>
      <c r="U258" s="154" t="s">
        <v>1053</v>
      </c>
      <c r="V258" s="158" t="s">
        <v>228</v>
      </c>
      <c r="W258" s="154" t="s">
        <v>228</v>
      </c>
      <c r="X258" s="159">
        <v>6</v>
      </c>
    </row>
    <row r="259" spans="1:24" ht="12.75" customHeight="1" x14ac:dyDescent="0.2">
      <c r="A259" s="154" t="s">
        <v>282</v>
      </c>
      <c r="B259" s="151" t="s">
        <v>950</v>
      </c>
      <c r="C259" s="154" t="s">
        <v>951</v>
      </c>
      <c r="D259" s="154" t="s">
        <v>1111</v>
      </c>
      <c r="E259" s="154" t="s">
        <v>219</v>
      </c>
      <c r="F259" s="154" t="s">
        <v>715</v>
      </c>
      <c r="G259" s="155">
        <v>43003</v>
      </c>
      <c r="H259" s="156">
        <v>1.619286</v>
      </c>
      <c r="I259" s="157">
        <v>7.47</v>
      </c>
      <c r="J259" s="157">
        <v>9.9</v>
      </c>
      <c r="K259" s="157">
        <v>51.62</v>
      </c>
      <c r="L259" s="157">
        <v>53.742212000000002</v>
      </c>
      <c r="M259" s="155">
        <v>43249</v>
      </c>
      <c r="N259" s="154" t="s">
        <v>710</v>
      </c>
      <c r="O259" s="156">
        <v>0.97499999999999998</v>
      </c>
      <c r="P259" s="154" t="s">
        <v>690</v>
      </c>
      <c r="Q259" s="154" t="s">
        <v>690</v>
      </c>
      <c r="R259" s="158" t="s">
        <v>228</v>
      </c>
      <c r="S259" s="157">
        <v>9.4</v>
      </c>
      <c r="T259" s="158" t="s">
        <v>228</v>
      </c>
      <c r="U259" s="154" t="s">
        <v>228</v>
      </c>
      <c r="V259" s="158" t="s">
        <v>228</v>
      </c>
      <c r="W259" s="154" t="s">
        <v>228</v>
      </c>
      <c r="X259" s="159">
        <v>8</v>
      </c>
    </row>
    <row r="260" spans="1:24" ht="12.75" customHeight="1" x14ac:dyDescent="0.2">
      <c r="A260" s="150" t="s">
        <v>866</v>
      </c>
      <c r="B260" s="151" t="s">
        <v>1112</v>
      </c>
      <c r="C260" s="150" t="s">
        <v>868</v>
      </c>
      <c r="D260" s="150" t="s">
        <v>1113</v>
      </c>
      <c r="E260" s="150" t="s">
        <v>219</v>
      </c>
      <c r="F260" s="150" t="s">
        <v>715</v>
      </c>
      <c r="G260" s="160">
        <v>43070</v>
      </c>
      <c r="H260" s="161">
        <v>-15.958715</v>
      </c>
      <c r="I260" s="162" t="s">
        <v>228</v>
      </c>
      <c r="J260" s="162" t="s">
        <v>228</v>
      </c>
      <c r="K260" s="163">
        <v>54</v>
      </c>
      <c r="L260" s="163">
        <v>2677.9481940000001</v>
      </c>
      <c r="M260" s="160">
        <v>43235</v>
      </c>
      <c r="N260" s="150" t="s">
        <v>710</v>
      </c>
      <c r="O260" s="161">
        <v>-15.958715</v>
      </c>
      <c r="P260" s="150" t="s">
        <v>690</v>
      </c>
      <c r="Q260" s="150" t="s">
        <v>690</v>
      </c>
      <c r="R260" s="162" t="s">
        <v>228</v>
      </c>
      <c r="S260" s="162" t="s">
        <v>228</v>
      </c>
      <c r="T260" s="163">
        <v>55</v>
      </c>
      <c r="U260" s="150" t="s">
        <v>735</v>
      </c>
      <c r="V260" s="163">
        <v>2677.9481940000001</v>
      </c>
      <c r="W260" s="150" t="s">
        <v>228</v>
      </c>
      <c r="X260" s="164">
        <v>5</v>
      </c>
    </row>
    <row r="261" spans="1:24" ht="12.75" customHeight="1" x14ac:dyDescent="0.2">
      <c r="A261" s="154" t="s">
        <v>440</v>
      </c>
      <c r="B261" s="151" t="s">
        <v>352</v>
      </c>
      <c r="C261" s="154" t="s">
        <v>353</v>
      </c>
      <c r="D261" s="154" t="s">
        <v>1114</v>
      </c>
      <c r="E261" s="154" t="s">
        <v>219</v>
      </c>
      <c r="F261" s="154" t="s">
        <v>715</v>
      </c>
      <c r="G261" s="155">
        <v>42949</v>
      </c>
      <c r="H261" s="156">
        <v>56.503</v>
      </c>
      <c r="I261" s="157">
        <v>7.56</v>
      </c>
      <c r="J261" s="157">
        <v>10</v>
      </c>
      <c r="K261" s="157">
        <v>52.18</v>
      </c>
      <c r="L261" s="157">
        <v>1028.0989999999999</v>
      </c>
      <c r="M261" s="155">
        <v>43230</v>
      </c>
      <c r="N261" s="154" t="s">
        <v>710</v>
      </c>
      <c r="O261" s="156">
        <v>3.9129999999999998</v>
      </c>
      <c r="P261" s="154" t="s">
        <v>690</v>
      </c>
      <c r="Q261" s="154" t="s">
        <v>691</v>
      </c>
      <c r="R261" s="157">
        <v>7.12</v>
      </c>
      <c r="S261" s="158" t="s">
        <v>228</v>
      </c>
      <c r="T261" s="158" t="s">
        <v>228</v>
      </c>
      <c r="U261" s="154" t="s">
        <v>865</v>
      </c>
      <c r="V261" s="157">
        <v>1005.395</v>
      </c>
      <c r="W261" s="154" t="s">
        <v>51</v>
      </c>
      <c r="X261" s="159">
        <v>9</v>
      </c>
    </row>
    <row r="262" spans="1:24" ht="12.75" customHeight="1" x14ac:dyDescent="0.2">
      <c r="A262" s="154" t="s">
        <v>322</v>
      </c>
      <c r="B262" s="151" t="s">
        <v>348</v>
      </c>
      <c r="C262" s="154" t="s">
        <v>65</v>
      </c>
      <c r="D262" s="154" t="s">
        <v>1115</v>
      </c>
      <c r="E262" s="154" t="s">
        <v>219</v>
      </c>
      <c r="F262" s="154" t="s">
        <v>715</v>
      </c>
      <c r="G262" s="155">
        <v>43006</v>
      </c>
      <c r="H262" s="156">
        <v>1.7640819999999999</v>
      </c>
      <c r="I262" s="157">
        <v>7.72</v>
      </c>
      <c r="J262" s="157">
        <v>10.3</v>
      </c>
      <c r="K262" s="157">
        <v>52.57</v>
      </c>
      <c r="L262" s="157">
        <v>427.15122100000002</v>
      </c>
      <c r="M262" s="155">
        <v>43223</v>
      </c>
      <c r="N262" s="154" t="s">
        <v>689</v>
      </c>
      <c r="O262" s="156">
        <v>-1.890792</v>
      </c>
      <c r="P262" s="154" t="s">
        <v>690</v>
      </c>
      <c r="Q262" s="154" t="s">
        <v>690</v>
      </c>
      <c r="R262" s="157">
        <v>7.41</v>
      </c>
      <c r="S262" s="157">
        <v>9.6999999999999993</v>
      </c>
      <c r="T262" s="157">
        <v>52.57</v>
      </c>
      <c r="U262" s="154" t="s">
        <v>861</v>
      </c>
      <c r="V262" s="157">
        <v>427.646252</v>
      </c>
      <c r="W262" s="154" t="s">
        <v>51</v>
      </c>
      <c r="X262" s="159">
        <v>7</v>
      </c>
    </row>
    <row r="263" spans="1:24" ht="12.75" customHeight="1" x14ac:dyDescent="0.2">
      <c r="A263" s="154" t="s">
        <v>460</v>
      </c>
      <c r="B263" s="151" t="s">
        <v>461</v>
      </c>
      <c r="C263" s="154" t="s">
        <v>462</v>
      </c>
      <c r="D263" s="154" t="s">
        <v>1116</v>
      </c>
      <c r="E263" s="154" t="s">
        <v>219</v>
      </c>
      <c r="F263" s="154" t="s">
        <v>715</v>
      </c>
      <c r="G263" s="155">
        <v>42891</v>
      </c>
      <c r="H263" s="156">
        <v>4.7284449999999998</v>
      </c>
      <c r="I263" s="157">
        <v>8.3000000000000007</v>
      </c>
      <c r="J263" s="157">
        <v>10.3</v>
      </c>
      <c r="K263" s="157">
        <v>51.7</v>
      </c>
      <c r="L263" s="157">
        <v>131.49180100000001</v>
      </c>
      <c r="M263" s="155">
        <v>43222</v>
      </c>
      <c r="N263" s="154" t="s">
        <v>710</v>
      </c>
      <c r="O263" s="156">
        <v>0.93872999999999995</v>
      </c>
      <c r="P263" s="154" t="s">
        <v>691</v>
      </c>
      <c r="Q263" s="154" t="s">
        <v>691</v>
      </c>
      <c r="R263" s="157">
        <v>7.59</v>
      </c>
      <c r="S263" s="157">
        <v>9.5</v>
      </c>
      <c r="T263" s="157">
        <v>51.7</v>
      </c>
      <c r="U263" s="154" t="s">
        <v>569</v>
      </c>
      <c r="V263" s="157">
        <v>131.660357</v>
      </c>
      <c r="W263" s="154" t="s">
        <v>243</v>
      </c>
      <c r="X263" s="159">
        <v>11</v>
      </c>
    </row>
    <row r="264" spans="1:24" ht="12.75" customHeight="1" x14ac:dyDescent="0.2">
      <c r="A264" s="154" t="s">
        <v>460</v>
      </c>
      <c r="B264" s="151" t="s">
        <v>1117</v>
      </c>
      <c r="C264" s="154" t="s">
        <v>545</v>
      </c>
      <c r="D264" s="154" t="s">
        <v>1118</v>
      </c>
      <c r="E264" s="154" t="s">
        <v>219</v>
      </c>
      <c r="F264" s="154" t="s">
        <v>715</v>
      </c>
      <c r="G264" s="155">
        <v>42853</v>
      </c>
      <c r="H264" s="156">
        <v>14.5</v>
      </c>
      <c r="I264" s="157">
        <v>7.36</v>
      </c>
      <c r="J264" s="157">
        <v>9.4</v>
      </c>
      <c r="K264" s="157">
        <v>50</v>
      </c>
      <c r="L264" s="157">
        <v>252</v>
      </c>
      <c r="M264" s="155">
        <v>43217</v>
      </c>
      <c r="N264" s="154" t="s">
        <v>689</v>
      </c>
      <c r="O264" s="156">
        <v>8.060117</v>
      </c>
      <c r="P264" s="154" t="s">
        <v>691</v>
      </c>
      <c r="Q264" s="154" t="s">
        <v>691</v>
      </c>
      <c r="R264" s="157">
        <v>6.8</v>
      </c>
      <c r="S264" s="157">
        <v>9.3000000000000007</v>
      </c>
      <c r="T264" s="157">
        <v>49.21</v>
      </c>
      <c r="U264" s="154" t="s">
        <v>569</v>
      </c>
      <c r="V264" s="157">
        <v>244.38942800000001</v>
      </c>
      <c r="W264" s="154" t="s">
        <v>243</v>
      </c>
      <c r="X264" s="159">
        <v>12</v>
      </c>
    </row>
    <row r="265" spans="1:24" ht="12.75" customHeight="1" x14ac:dyDescent="0.2">
      <c r="A265" s="154" t="s">
        <v>236</v>
      </c>
      <c r="B265" s="151" t="s">
        <v>288</v>
      </c>
      <c r="C265" s="154" t="s">
        <v>289</v>
      </c>
      <c r="D265" s="154" t="s">
        <v>1119</v>
      </c>
      <c r="E265" s="154" t="s">
        <v>219</v>
      </c>
      <c r="F265" s="154" t="s">
        <v>715</v>
      </c>
      <c r="G265" s="155">
        <v>42881</v>
      </c>
      <c r="H265" s="156">
        <v>7.6</v>
      </c>
      <c r="I265" s="157">
        <v>7.76</v>
      </c>
      <c r="J265" s="157">
        <v>9.9</v>
      </c>
      <c r="K265" s="157">
        <v>50</v>
      </c>
      <c r="L265" s="157">
        <v>319.53899999999999</v>
      </c>
      <c r="M265" s="155">
        <v>43216</v>
      </c>
      <c r="N265" s="154" t="s">
        <v>689</v>
      </c>
      <c r="O265" s="156">
        <v>-2.1</v>
      </c>
      <c r="P265" s="154" t="s">
        <v>690</v>
      </c>
      <c r="Q265" s="154" t="s">
        <v>690</v>
      </c>
      <c r="R265" s="157">
        <v>7.5</v>
      </c>
      <c r="S265" s="157">
        <v>9.5</v>
      </c>
      <c r="T265" s="157">
        <v>48.5</v>
      </c>
      <c r="U265" s="154" t="s">
        <v>569</v>
      </c>
      <c r="V265" s="157">
        <v>310.09899999999999</v>
      </c>
      <c r="W265" s="154" t="s">
        <v>51</v>
      </c>
      <c r="X265" s="159">
        <v>11</v>
      </c>
    </row>
    <row r="266" spans="1:24" ht="12.75" customHeight="1" x14ac:dyDescent="0.2">
      <c r="A266" s="150" t="s">
        <v>718</v>
      </c>
      <c r="B266" s="151" t="s">
        <v>1120</v>
      </c>
      <c r="C266" s="150" t="s">
        <v>973</v>
      </c>
      <c r="D266" s="150" t="s">
        <v>1121</v>
      </c>
      <c r="E266" s="150" t="s">
        <v>219</v>
      </c>
      <c r="F266" s="150" t="s">
        <v>715</v>
      </c>
      <c r="G266" s="160">
        <v>43031</v>
      </c>
      <c r="H266" s="161">
        <v>12.306699999999999</v>
      </c>
      <c r="I266" s="163">
        <v>6.57</v>
      </c>
      <c r="J266" s="163">
        <v>11.25</v>
      </c>
      <c r="K266" s="163">
        <v>41.23</v>
      </c>
      <c r="L266" s="163">
        <v>303.21695</v>
      </c>
      <c r="M266" s="160">
        <v>43185</v>
      </c>
      <c r="N266" s="150" t="s">
        <v>710</v>
      </c>
      <c r="O266" s="161">
        <v>15.3</v>
      </c>
      <c r="P266" s="150" t="s">
        <v>691</v>
      </c>
      <c r="Q266" s="150" t="s">
        <v>691</v>
      </c>
      <c r="R266" s="162" t="s">
        <v>228</v>
      </c>
      <c r="S266" s="163">
        <v>10.19</v>
      </c>
      <c r="T266" s="163">
        <v>48</v>
      </c>
      <c r="U266" s="150" t="s">
        <v>735</v>
      </c>
      <c r="V266" s="162" t="s">
        <v>228</v>
      </c>
      <c r="W266" s="150" t="s">
        <v>228</v>
      </c>
      <c r="X266" s="164">
        <v>5</v>
      </c>
    </row>
    <row r="267" spans="1:24" ht="12.75" customHeight="1" x14ac:dyDescent="0.2">
      <c r="A267" s="154" t="s">
        <v>253</v>
      </c>
      <c r="B267" s="151" t="s">
        <v>293</v>
      </c>
      <c r="C267" s="154" t="s">
        <v>820</v>
      </c>
      <c r="D267" s="154" t="s">
        <v>1122</v>
      </c>
      <c r="E267" s="154" t="s">
        <v>219</v>
      </c>
      <c r="F267" s="154" t="s">
        <v>715</v>
      </c>
      <c r="G267" s="155">
        <v>42853</v>
      </c>
      <c r="H267" s="156">
        <v>69.677000000000007</v>
      </c>
      <c r="I267" s="157">
        <v>6.93</v>
      </c>
      <c r="J267" s="157">
        <v>9.7899999999999991</v>
      </c>
      <c r="K267" s="157">
        <v>48</v>
      </c>
      <c r="L267" s="157">
        <v>1222.037</v>
      </c>
      <c r="M267" s="155">
        <v>43174</v>
      </c>
      <c r="N267" s="154" t="s">
        <v>710</v>
      </c>
      <c r="O267" s="156">
        <v>45.524000000000001</v>
      </c>
      <c r="P267" s="154" t="s">
        <v>691</v>
      </c>
      <c r="Q267" s="154" t="s">
        <v>690</v>
      </c>
      <c r="R267" s="157">
        <v>6.53</v>
      </c>
      <c r="S267" s="157">
        <v>9</v>
      </c>
      <c r="T267" s="157">
        <v>48</v>
      </c>
      <c r="U267" s="154" t="s">
        <v>861</v>
      </c>
      <c r="V267" s="157">
        <v>1231.7819999999999</v>
      </c>
      <c r="W267" s="154" t="s">
        <v>51</v>
      </c>
      <c r="X267" s="159">
        <v>10</v>
      </c>
    </row>
    <row r="268" spans="1:24" ht="12.75" customHeight="1" x14ac:dyDescent="0.2">
      <c r="A268" s="154" t="s">
        <v>573</v>
      </c>
      <c r="B268" s="151" t="s">
        <v>461</v>
      </c>
      <c r="C268" s="154" t="s">
        <v>462</v>
      </c>
      <c r="D268" s="154" t="s">
        <v>1123</v>
      </c>
      <c r="E268" s="154" t="s">
        <v>219</v>
      </c>
      <c r="F268" s="154" t="s">
        <v>715</v>
      </c>
      <c r="G268" s="155">
        <v>42886</v>
      </c>
      <c r="H268" s="156">
        <v>3.4815670000000001</v>
      </c>
      <c r="I268" s="157">
        <v>8.01</v>
      </c>
      <c r="J268" s="157">
        <v>10.3</v>
      </c>
      <c r="K268" s="157">
        <v>51.7</v>
      </c>
      <c r="L268" s="157">
        <v>180.10110800000001</v>
      </c>
      <c r="M268" s="155">
        <v>43159</v>
      </c>
      <c r="N268" s="154" t="s">
        <v>689</v>
      </c>
      <c r="O268" s="156">
        <v>-8.7243000000000001E-2</v>
      </c>
      <c r="P268" s="154" t="s">
        <v>690</v>
      </c>
      <c r="Q268" s="154" t="s">
        <v>690</v>
      </c>
      <c r="R268" s="157">
        <v>7.53</v>
      </c>
      <c r="S268" s="157">
        <v>9.5</v>
      </c>
      <c r="T268" s="157">
        <v>50</v>
      </c>
      <c r="U268" s="154" t="s">
        <v>569</v>
      </c>
      <c r="V268" s="157">
        <v>170.89599200000001</v>
      </c>
      <c r="W268" s="154" t="s">
        <v>51</v>
      </c>
      <c r="X268" s="159">
        <v>9</v>
      </c>
    </row>
    <row r="269" spans="1:24" ht="12.75" customHeight="1" x14ac:dyDescent="0.2">
      <c r="A269" s="150" t="s">
        <v>341</v>
      </c>
      <c r="B269" s="151" t="s">
        <v>348</v>
      </c>
      <c r="C269" s="150" t="s">
        <v>65</v>
      </c>
      <c r="D269" s="150" t="s">
        <v>1124</v>
      </c>
      <c r="E269" s="150" t="s">
        <v>219</v>
      </c>
      <c r="F269" s="150" t="s">
        <v>701</v>
      </c>
      <c r="G269" s="160">
        <v>43060</v>
      </c>
      <c r="H269" s="161">
        <v>0.93661399999999995</v>
      </c>
      <c r="I269" s="162" t="s">
        <v>228</v>
      </c>
      <c r="J269" s="162" t="s">
        <v>228</v>
      </c>
      <c r="K269" s="162" t="s">
        <v>228</v>
      </c>
      <c r="L269" s="162" t="s">
        <v>228</v>
      </c>
      <c r="M269" s="160">
        <v>43158</v>
      </c>
      <c r="N269" s="150" t="s">
        <v>689</v>
      </c>
      <c r="O269" s="161">
        <v>0.81960699999999997</v>
      </c>
      <c r="P269" s="150" t="s">
        <v>690</v>
      </c>
      <c r="Q269" s="150" t="s">
        <v>690</v>
      </c>
      <c r="R269" s="162" t="s">
        <v>228</v>
      </c>
      <c r="S269" s="162" t="s">
        <v>228</v>
      </c>
      <c r="T269" s="162" t="s">
        <v>228</v>
      </c>
      <c r="U269" s="150" t="s">
        <v>758</v>
      </c>
      <c r="V269" s="162" t="s">
        <v>228</v>
      </c>
      <c r="W269" s="150" t="s">
        <v>228</v>
      </c>
      <c r="X269" s="164">
        <v>3</v>
      </c>
    </row>
    <row r="270" spans="1:24" ht="12.75" customHeight="1" x14ac:dyDescent="0.2">
      <c r="A270" s="154" t="s">
        <v>231</v>
      </c>
      <c r="B270" s="151" t="s">
        <v>278</v>
      </c>
      <c r="C270" s="154" t="s">
        <v>130</v>
      </c>
      <c r="D270" s="154" t="s">
        <v>1125</v>
      </c>
      <c r="E270" s="154" t="s">
        <v>219</v>
      </c>
      <c r="F270" s="154" t="s">
        <v>715</v>
      </c>
      <c r="G270" s="155">
        <v>42836</v>
      </c>
      <c r="H270" s="156">
        <v>52.233378000000002</v>
      </c>
      <c r="I270" s="157">
        <v>7.5</v>
      </c>
      <c r="J270" s="157">
        <v>10.35</v>
      </c>
      <c r="K270" s="157">
        <v>54.2</v>
      </c>
      <c r="L270" s="157">
        <v>843.67588799999999</v>
      </c>
      <c r="M270" s="155">
        <v>43152</v>
      </c>
      <c r="N270" s="154" t="s">
        <v>689</v>
      </c>
      <c r="O270" s="156">
        <v>15.200571999999999</v>
      </c>
      <c r="P270" s="154" t="s">
        <v>690</v>
      </c>
      <c r="Q270" s="154" t="s">
        <v>690</v>
      </c>
      <c r="R270" s="157">
        <v>7.2</v>
      </c>
      <c r="S270" s="157">
        <v>9.8000000000000007</v>
      </c>
      <c r="T270" s="157">
        <v>54.16</v>
      </c>
      <c r="U270" s="154" t="s">
        <v>569</v>
      </c>
      <c r="V270" s="157">
        <v>807.34720500000003</v>
      </c>
      <c r="W270" s="154" t="s">
        <v>243</v>
      </c>
      <c r="X270" s="159">
        <v>10</v>
      </c>
    </row>
    <row r="271" spans="1:24" ht="12.75" customHeight="1" x14ac:dyDescent="0.2">
      <c r="A271" s="154" t="s">
        <v>231</v>
      </c>
      <c r="B271" s="151" t="s">
        <v>1019</v>
      </c>
      <c r="C271" s="154" t="s">
        <v>130</v>
      </c>
      <c r="D271" s="154" t="s">
        <v>1126</v>
      </c>
      <c r="E271" s="154" t="s">
        <v>219</v>
      </c>
      <c r="F271" s="154" t="s">
        <v>715</v>
      </c>
      <c r="G271" s="155">
        <v>42836</v>
      </c>
      <c r="H271" s="156">
        <v>60.455672</v>
      </c>
      <c r="I271" s="157">
        <v>7.5</v>
      </c>
      <c r="J271" s="157">
        <v>10.35</v>
      </c>
      <c r="K271" s="157">
        <v>54.2</v>
      </c>
      <c r="L271" s="157">
        <v>1315.950736</v>
      </c>
      <c r="M271" s="155">
        <v>43152</v>
      </c>
      <c r="N271" s="154" t="s">
        <v>689</v>
      </c>
      <c r="O271" s="156">
        <v>18.031545000000001</v>
      </c>
      <c r="P271" s="154" t="s">
        <v>690</v>
      </c>
      <c r="Q271" s="154" t="s">
        <v>690</v>
      </c>
      <c r="R271" s="157">
        <v>7.2</v>
      </c>
      <c r="S271" s="157">
        <v>9.8000000000000007</v>
      </c>
      <c r="T271" s="157">
        <v>54.16</v>
      </c>
      <c r="U271" s="154" t="s">
        <v>569</v>
      </c>
      <c r="V271" s="157">
        <v>1220.578917</v>
      </c>
      <c r="W271" s="154" t="s">
        <v>243</v>
      </c>
      <c r="X271" s="159">
        <v>10</v>
      </c>
    </row>
    <row r="272" spans="1:24" ht="12.75" customHeight="1" x14ac:dyDescent="0.2">
      <c r="A272" s="150" t="s">
        <v>244</v>
      </c>
      <c r="B272" s="151" t="s">
        <v>1127</v>
      </c>
      <c r="C272" s="150" t="s">
        <v>868</v>
      </c>
      <c r="D272" s="150" t="s">
        <v>1128</v>
      </c>
      <c r="E272" s="150" t="s">
        <v>219</v>
      </c>
      <c r="F272" s="150" t="s">
        <v>715</v>
      </c>
      <c r="G272" s="160">
        <v>42804</v>
      </c>
      <c r="H272" s="161">
        <v>184.489</v>
      </c>
      <c r="I272" s="163">
        <v>7.87</v>
      </c>
      <c r="J272" s="163">
        <v>10.7</v>
      </c>
      <c r="K272" s="163">
        <v>54.5</v>
      </c>
      <c r="L272" s="163">
        <v>2516.692</v>
      </c>
      <c r="M272" s="160">
        <v>43131</v>
      </c>
      <c r="N272" s="150" t="s">
        <v>689</v>
      </c>
      <c r="O272" s="161">
        <v>93.48</v>
      </c>
      <c r="P272" s="150" t="s">
        <v>690</v>
      </c>
      <c r="Q272" s="150" t="s">
        <v>690</v>
      </c>
      <c r="R272" s="163">
        <v>7.26</v>
      </c>
      <c r="S272" s="163">
        <v>9.8000000000000007</v>
      </c>
      <c r="T272" s="163">
        <v>52</v>
      </c>
      <c r="U272" s="150" t="s">
        <v>735</v>
      </c>
      <c r="V272" s="163">
        <v>2422.25</v>
      </c>
      <c r="W272" s="150" t="s">
        <v>51</v>
      </c>
      <c r="X272" s="164">
        <v>10</v>
      </c>
    </row>
    <row r="273" spans="1:24" ht="12.75" customHeight="1" x14ac:dyDescent="0.2">
      <c r="A273" s="150" t="s">
        <v>784</v>
      </c>
      <c r="B273" s="151" t="s">
        <v>1029</v>
      </c>
      <c r="C273" s="150" t="s">
        <v>353</v>
      </c>
      <c r="D273" s="150" t="s">
        <v>1129</v>
      </c>
      <c r="E273" s="150" t="s">
        <v>219</v>
      </c>
      <c r="F273" s="150" t="s">
        <v>701</v>
      </c>
      <c r="G273" s="160">
        <v>43010</v>
      </c>
      <c r="H273" s="161">
        <v>8.4465280000000007</v>
      </c>
      <c r="I273" s="162" t="s">
        <v>228</v>
      </c>
      <c r="J273" s="162" t="s">
        <v>228</v>
      </c>
      <c r="K273" s="162" t="s">
        <v>228</v>
      </c>
      <c r="L273" s="163">
        <v>365.27226000000002</v>
      </c>
      <c r="M273" s="160">
        <v>43124</v>
      </c>
      <c r="N273" s="150" t="s">
        <v>689</v>
      </c>
      <c r="O273" s="161">
        <v>8.4465280000000007</v>
      </c>
      <c r="P273" s="150" t="s">
        <v>690</v>
      </c>
      <c r="Q273" s="150" t="s">
        <v>690</v>
      </c>
      <c r="R273" s="162" t="s">
        <v>228</v>
      </c>
      <c r="S273" s="162" t="s">
        <v>228</v>
      </c>
      <c r="T273" s="162" t="s">
        <v>228</v>
      </c>
      <c r="U273" s="150" t="s">
        <v>783</v>
      </c>
      <c r="V273" s="163">
        <v>365.27226000000002</v>
      </c>
      <c r="W273" s="150" t="s">
        <v>243</v>
      </c>
      <c r="X273" s="164">
        <v>3</v>
      </c>
    </row>
    <row r="274" spans="1:24" ht="12.75" customHeight="1" thickBot="1" x14ac:dyDescent="0.25">
      <c r="A274" s="150" t="s">
        <v>784</v>
      </c>
      <c r="B274" s="151" t="s">
        <v>785</v>
      </c>
      <c r="C274" s="150" t="s">
        <v>353</v>
      </c>
      <c r="D274" s="150" t="s">
        <v>1130</v>
      </c>
      <c r="E274" s="150" t="s">
        <v>219</v>
      </c>
      <c r="F274" s="150" t="s">
        <v>701</v>
      </c>
      <c r="G274" s="160">
        <v>43010</v>
      </c>
      <c r="H274" s="161">
        <v>1.2639860000000001</v>
      </c>
      <c r="I274" s="162" t="s">
        <v>228</v>
      </c>
      <c r="J274" s="162" t="s">
        <v>228</v>
      </c>
      <c r="K274" s="162" t="s">
        <v>228</v>
      </c>
      <c r="L274" s="163">
        <v>112.41693100000001</v>
      </c>
      <c r="M274" s="160">
        <v>43124</v>
      </c>
      <c r="N274" s="150" t="s">
        <v>689</v>
      </c>
      <c r="O274" s="161">
        <v>1.2639860000000001</v>
      </c>
      <c r="P274" s="150" t="s">
        <v>690</v>
      </c>
      <c r="Q274" s="150" t="s">
        <v>690</v>
      </c>
      <c r="R274" s="162" t="s">
        <v>228</v>
      </c>
      <c r="S274" s="162" t="s">
        <v>228</v>
      </c>
      <c r="T274" s="162" t="s">
        <v>228</v>
      </c>
      <c r="U274" s="150" t="s">
        <v>783</v>
      </c>
      <c r="V274" s="163">
        <v>112.41693100000001</v>
      </c>
      <c r="W274" s="150" t="s">
        <v>243</v>
      </c>
      <c r="X274" s="164">
        <v>3</v>
      </c>
    </row>
    <row r="275" spans="1:24" ht="12.75" customHeight="1" x14ac:dyDescent="0.2">
      <c r="A275" s="150"/>
      <c r="B275" s="151"/>
      <c r="C275" s="150"/>
      <c r="D275" s="150"/>
      <c r="E275" s="150"/>
      <c r="F275" s="150"/>
      <c r="G275" s="212" t="s">
        <v>1039</v>
      </c>
      <c r="H275" s="169"/>
      <c r="I275" s="165" t="s">
        <v>1039</v>
      </c>
      <c r="J275" s="212">
        <f>AVERAGE(J207:J274)</f>
        <v>10.235116279069768</v>
      </c>
      <c r="K275" s="162"/>
      <c r="L275" s="163"/>
      <c r="M275" s="167" t="s">
        <v>4639</v>
      </c>
      <c r="N275" s="150"/>
      <c r="O275" s="161"/>
      <c r="P275" s="150"/>
      <c r="Q275" s="170"/>
      <c r="R275" s="166" t="s">
        <v>1131</v>
      </c>
      <c r="S275" s="212">
        <f>AVERAGE(S207:S274)</f>
        <v>9.588750000000001</v>
      </c>
      <c r="T275" s="162"/>
      <c r="U275" s="150"/>
      <c r="V275" s="163"/>
      <c r="W275" s="150"/>
      <c r="X275" s="164"/>
    </row>
    <row r="276" spans="1:24" ht="12.75" customHeight="1" thickBot="1" x14ac:dyDescent="0.25">
      <c r="A276" s="150"/>
      <c r="B276" s="151"/>
      <c r="C276" s="150"/>
      <c r="D276" s="150"/>
      <c r="E276" s="150"/>
      <c r="F276" s="150"/>
      <c r="G276" s="160"/>
      <c r="H276" s="171"/>
      <c r="I276" s="172"/>
      <c r="J276" s="217"/>
      <c r="K276" s="162"/>
      <c r="L276" s="163"/>
      <c r="M276" s="167" t="s">
        <v>1041</v>
      </c>
      <c r="N276" s="150"/>
      <c r="O276" s="161"/>
      <c r="P276" s="150"/>
      <c r="Q276" s="173"/>
      <c r="R276" s="167" t="s">
        <v>1041</v>
      </c>
      <c r="S276" s="212">
        <f>AVERAGE(S267,S266,S263,S259,S257,S256,S254,S253,S248,S247,S242,S240,S239,S236,S234,S229,S228,S226,S225,S224,S221,S213,S212,S211)</f>
        <v>9.6</v>
      </c>
      <c r="T276" s="162"/>
      <c r="U276" s="150"/>
      <c r="V276" s="163"/>
      <c r="W276" s="150"/>
      <c r="X276" s="164"/>
    </row>
    <row r="277" spans="1:24" ht="12.75" customHeight="1" thickBot="1" x14ac:dyDescent="0.25">
      <c r="A277" s="150"/>
      <c r="B277" s="151"/>
      <c r="C277" s="150"/>
      <c r="D277" s="150"/>
      <c r="E277" s="150"/>
      <c r="F277" s="150"/>
      <c r="G277" s="160"/>
      <c r="H277" s="161"/>
      <c r="I277" s="162"/>
      <c r="J277" s="162"/>
      <c r="K277" s="162"/>
      <c r="L277" s="163"/>
      <c r="M277" s="167" t="s">
        <v>1042</v>
      </c>
      <c r="N277" s="150"/>
      <c r="O277" s="161"/>
      <c r="P277" s="150"/>
      <c r="Q277" s="174"/>
      <c r="R277" s="168" t="s">
        <v>1042</v>
      </c>
      <c r="S277" s="212">
        <f>AVERAGE(S272,S271,S270,S268,S265,S264,S262,S251,S243,S232,S231,S223,S215,S210,S209,S208)</f>
        <v>9.5718750000000004</v>
      </c>
      <c r="T277" s="162"/>
      <c r="U277" s="150"/>
      <c r="V277" s="163"/>
      <c r="W277" s="150"/>
      <c r="X277" s="164"/>
    </row>
    <row r="278" spans="1:24" ht="12.75" customHeight="1" x14ac:dyDescent="0.2">
      <c r="A278" s="150"/>
      <c r="B278" s="151"/>
      <c r="C278" s="150"/>
      <c r="D278" s="150"/>
      <c r="E278" s="150"/>
      <c r="F278" s="150"/>
      <c r="G278" s="160"/>
      <c r="H278" s="161"/>
      <c r="I278" s="162"/>
      <c r="J278" s="162"/>
      <c r="K278" s="162"/>
      <c r="L278" s="163"/>
      <c r="M278" s="160"/>
      <c r="N278" s="150"/>
      <c r="O278" s="161"/>
      <c r="P278" s="150"/>
      <c r="Q278" s="150"/>
      <c r="R278" s="162"/>
      <c r="S278" s="162"/>
      <c r="T278" s="162"/>
      <c r="U278" s="150"/>
      <c r="V278" s="163"/>
      <c r="W278" s="150"/>
      <c r="X278" s="164"/>
    </row>
    <row r="279" spans="1:24" ht="12.75" customHeight="1" x14ac:dyDescent="0.2">
      <c r="A279" s="150" t="s">
        <v>287</v>
      </c>
      <c r="B279" s="151" t="s">
        <v>288</v>
      </c>
      <c r="C279" s="150" t="s">
        <v>289</v>
      </c>
      <c r="D279" s="150" t="s">
        <v>1132</v>
      </c>
      <c r="E279" s="150" t="s">
        <v>219</v>
      </c>
      <c r="F279" s="150" t="s">
        <v>715</v>
      </c>
      <c r="G279" s="160">
        <v>42895</v>
      </c>
      <c r="H279" s="161">
        <v>5.617</v>
      </c>
      <c r="I279" s="163">
        <v>7.81</v>
      </c>
      <c r="J279" s="163">
        <v>9.9</v>
      </c>
      <c r="K279" s="163">
        <v>50</v>
      </c>
      <c r="L279" s="163">
        <v>146.447</v>
      </c>
      <c r="M279" s="160">
        <v>43097</v>
      </c>
      <c r="N279" s="150" t="s">
        <v>710</v>
      </c>
      <c r="O279" s="161">
        <v>2.3119999999999998</v>
      </c>
      <c r="P279" s="150" t="s">
        <v>691</v>
      </c>
      <c r="Q279" s="150" t="s">
        <v>690</v>
      </c>
      <c r="R279" s="163">
        <v>7.61</v>
      </c>
      <c r="S279" s="163">
        <v>9.5</v>
      </c>
      <c r="T279" s="163">
        <v>50</v>
      </c>
      <c r="U279" s="150" t="s">
        <v>569</v>
      </c>
      <c r="V279" s="163">
        <v>145.94</v>
      </c>
      <c r="W279" s="150" t="s">
        <v>243</v>
      </c>
      <c r="X279" s="164">
        <v>6</v>
      </c>
    </row>
    <row r="280" spans="1:24" ht="12.75" customHeight="1" x14ac:dyDescent="0.2">
      <c r="A280" s="150" t="s">
        <v>784</v>
      </c>
      <c r="B280" s="151" t="s">
        <v>790</v>
      </c>
      <c r="C280" s="150" t="s">
        <v>217</v>
      </c>
      <c r="D280" s="150" t="s">
        <v>1133</v>
      </c>
      <c r="E280" s="150" t="s">
        <v>219</v>
      </c>
      <c r="F280" s="150" t="s">
        <v>701</v>
      </c>
      <c r="G280" s="160">
        <v>42978</v>
      </c>
      <c r="H280" s="161">
        <v>14.611701</v>
      </c>
      <c r="I280" s="162" t="s">
        <v>228</v>
      </c>
      <c r="J280" s="162" t="s">
        <v>228</v>
      </c>
      <c r="K280" s="162" t="s">
        <v>228</v>
      </c>
      <c r="L280" s="163">
        <v>328.93535200000002</v>
      </c>
      <c r="M280" s="160">
        <v>43097</v>
      </c>
      <c r="N280" s="150" t="s">
        <v>689</v>
      </c>
      <c r="O280" s="161">
        <v>14.611701</v>
      </c>
      <c r="P280" s="150" t="s">
        <v>690</v>
      </c>
      <c r="Q280" s="150" t="s">
        <v>690</v>
      </c>
      <c r="R280" s="162" t="s">
        <v>228</v>
      </c>
      <c r="S280" s="162" t="s">
        <v>228</v>
      </c>
      <c r="T280" s="162" t="s">
        <v>228</v>
      </c>
      <c r="U280" s="150" t="s">
        <v>783</v>
      </c>
      <c r="V280" s="163">
        <v>328.93535200000002</v>
      </c>
      <c r="W280" s="150" t="s">
        <v>243</v>
      </c>
      <c r="X280" s="164">
        <v>3</v>
      </c>
    </row>
    <row r="281" spans="1:24" ht="12.75" customHeight="1" x14ac:dyDescent="0.2">
      <c r="A281" s="154" t="s">
        <v>322</v>
      </c>
      <c r="B281" s="151" t="s">
        <v>509</v>
      </c>
      <c r="C281" s="154" t="s">
        <v>217</v>
      </c>
      <c r="D281" s="154" t="s">
        <v>1134</v>
      </c>
      <c r="E281" s="154" t="s">
        <v>219</v>
      </c>
      <c r="F281" s="154" t="s">
        <v>701</v>
      </c>
      <c r="G281" s="155">
        <v>43021</v>
      </c>
      <c r="H281" s="156">
        <v>4.4738920000000002</v>
      </c>
      <c r="I281" s="157">
        <v>7.62</v>
      </c>
      <c r="J281" s="158" t="s">
        <v>228</v>
      </c>
      <c r="K281" s="157">
        <v>52.42</v>
      </c>
      <c r="L281" s="157">
        <v>32.858663999999997</v>
      </c>
      <c r="M281" s="155">
        <v>43091</v>
      </c>
      <c r="N281" s="154" t="s">
        <v>689</v>
      </c>
      <c r="O281" s="156">
        <v>4.4738920000000002</v>
      </c>
      <c r="P281" s="154" t="s">
        <v>690</v>
      </c>
      <c r="Q281" s="154" t="s">
        <v>690</v>
      </c>
      <c r="R281" s="157">
        <v>7.62</v>
      </c>
      <c r="S281" s="158" t="s">
        <v>228</v>
      </c>
      <c r="T281" s="157">
        <v>52.42</v>
      </c>
      <c r="U281" s="154" t="s">
        <v>735</v>
      </c>
      <c r="V281" s="157">
        <v>32.858663999999997</v>
      </c>
      <c r="W281" s="154" t="s">
        <v>243</v>
      </c>
      <c r="X281" s="159">
        <v>2</v>
      </c>
    </row>
    <row r="282" spans="1:24" ht="12.75" customHeight="1" x14ac:dyDescent="0.2">
      <c r="A282" s="154" t="s">
        <v>422</v>
      </c>
      <c r="B282" s="151" t="s">
        <v>555</v>
      </c>
      <c r="C282" s="154" t="s">
        <v>868</v>
      </c>
      <c r="D282" s="154" t="s">
        <v>1135</v>
      </c>
      <c r="E282" s="154" t="s">
        <v>219</v>
      </c>
      <c r="F282" s="154" t="s">
        <v>715</v>
      </c>
      <c r="G282" s="155">
        <v>42825</v>
      </c>
      <c r="H282" s="156">
        <v>44.241325000000003</v>
      </c>
      <c r="I282" s="157">
        <v>7.23</v>
      </c>
      <c r="J282" s="157">
        <v>10.25</v>
      </c>
      <c r="K282" s="157">
        <v>48.77</v>
      </c>
      <c r="L282" s="157">
        <v>750.93333800000005</v>
      </c>
      <c r="M282" s="155">
        <v>43090</v>
      </c>
      <c r="N282" s="154" t="s">
        <v>710</v>
      </c>
      <c r="O282" s="156">
        <v>34.1</v>
      </c>
      <c r="P282" s="154" t="s">
        <v>690</v>
      </c>
      <c r="Q282" s="154" t="s">
        <v>691</v>
      </c>
      <c r="R282" s="158" t="s">
        <v>228</v>
      </c>
      <c r="S282" s="158" t="s">
        <v>228</v>
      </c>
      <c r="T282" s="158" t="s">
        <v>228</v>
      </c>
      <c r="U282" s="154" t="s">
        <v>901</v>
      </c>
      <c r="V282" s="158" t="s">
        <v>228</v>
      </c>
      <c r="W282" s="154" t="s">
        <v>228</v>
      </c>
      <c r="X282" s="159">
        <v>8</v>
      </c>
    </row>
    <row r="283" spans="1:24" ht="12.75" customHeight="1" x14ac:dyDescent="0.2">
      <c r="A283" s="150" t="s">
        <v>600</v>
      </c>
      <c r="B283" s="151" t="s">
        <v>1136</v>
      </c>
      <c r="C283" s="150" t="s">
        <v>1033</v>
      </c>
      <c r="D283" s="150" t="s">
        <v>1137</v>
      </c>
      <c r="E283" s="150" t="s">
        <v>219</v>
      </c>
      <c r="F283" s="150" t="s">
        <v>715</v>
      </c>
      <c r="G283" s="160">
        <v>42916</v>
      </c>
      <c r="H283" s="161">
        <v>19.190000000000001</v>
      </c>
      <c r="I283" s="163">
        <v>7.79</v>
      </c>
      <c r="J283" s="163">
        <v>9.9499999999999993</v>
      </c>
      <c r="K283" s="163">
        <v>52.19</v>
      </c>
      <c r="L283" s="163">
        <v>633.87699999999995</v>
      </c>
      <c r="M283" s="160">
        <v>43082</v>
      </c>
      <c r="N283" s="150" t="s">
        <v>710</v>
      </c>
      <c r="O283" s="161">
        <v>11.193</v>
      </c>
      <c r="P283" s="150" t="s">
        <v>691</v>
      </c>
      <c r="Q283" s="150" t="s">
        <v>690</v>
      </c>
      <c r="R283" s="163">
        <v>7.42</v>
      </c>
      <c r="S283" s="163">
        <v>9.25</v>
      </c>
      <c r="T283" s="163">
        <v>52.19</v>
      </c>
      <c r="U283" s="150" t="s">
        <v>569</v>
      </c>
      <c r="V283" s="163">
        <v>617.78</v>
      </c>
      <c r="W283" s="150" t="s">
        <v>51</v>
      </c>
      <c r="X283" s="164">
        <v>5</v>
      </c>
    </row>
    <row r="284" spans="1:24" ht="12.75" customHeight="1" x14ac:dyDescent="0.2">
      <c r="A284" s="154" t="s">
        <v>422</v>
      </c>
      <c r="B284" s="151" t="s">
        <v>566</v>
      </c>
      <c r="C284" s="154" t="s">
        <v>217</v>
      </c>
      <c r="D284" s="154" t="s">
        <v>1138</v>
      </c>
      <c r="E284" s="154" t="s">
        <v>219</v>
      </c>
      <c r="F284" s="154" t="s">
        <v>701</v>
      </c>
      <c r="G284" s="155">
        <v>42962</v>
      </c>
      <c r="H284" s="156">
        <v>3.1583960000000002</v>
      </c>
      <c r="I284" s="157">
        <v>7.47</v>
      </c>
      <c r="J284" s="158" t="s">
        <v>228</v>
      </c>
      <c r="K284" s="158" t="s">
        <v>228</v>
      </c>
      <c r="L284" s="157">
        <v>44.106805999999999</v>
      </c>
      <c r="M284" s="155">
        <v>43082</v>
      </c>
      <c r="N284" s="154" t="s">
        <v>710</v>
      </c>
      <c r="O284" s="156">
        <v>3.1583960000000002</v>
      </c>
      <c r="P284" s="154" t="s">
        <v>690</v>
      </c>
      <c r="Q284" s="154" t="s">
        <v>690</v>
      </c>
      <c r="R284" s="158" t="s">
        <v>228</v>
      </c>
      <c r="S284" s="158" t="s">
        <v>228</v>
      </c>
      <c r="T284" s="158" t="s">
        <v>228</v>
      </c>
      <c r="U284" s="154" t="s">
        <v>735</v>
      </c>
      <c r="V284" s="158" t="s">
        <v>228</v>
      </c>
      <c r="W284" s="154" t="s">
        <v>228</v>
      </c>
      <c r="X284" s="159">
        <v>4</v>
      </c>
    </row>
    <row r="285" spans="1:24" ht="12.75" customHeight="1" x14ac:dyDescent="0.2">
      <c r="A285" s="154" t="s">
        <v>223</v>
      </c>
      <c r="B285" s="151" t="s">
        <v>336</v>
      </c>
      <c r="C285" s="154" t="s">
        <v>337</v>
      </c>
      <c r="D285" s="154" t="s">
        <v>1139</v>
      </c>
      <c r="E285" s="154" t="s">
        <v>219</v>
      </c>
      <c r="F285" s="154" t="s">
        <v>715</v>
      </c>
      <c r="G285" s="155">
        <v>42859</v>
      </c>
      <c r="H285" s="156">
        <v>11.991372</v>
      </c>
      <c r="I285" s="157">
        <v>7.84</v>
      </c>
      <c r="J285" s="157">
        <v>10</v>
      </c>
      <c r="K285" s="157">
        <v>52.53</v>
      </c>
      <c r="L285" s="157">
        <v>138.44898000000001</v>
      </c>
      <c r="M285" s="155">
        <v>43076</v>
      </c>
      <c r="N285" s="154" t="s">
        <v>689</v>
      </c>
      <c r="O285" s="156">
        <v>9.9120000000000008</v>
      </c>
      <c r="P285" s="154" t="s">
        <v>690</v>
      </c>
      <c r="Q285" s="154" t="s">
        <v>690</v>
      </c>
      <c r="R285" s="157">
        <v>7.56</v>
      </c>
      <c r="S285" s="157">
        <v>9.8000000000000007</v>
      </c>
      <c r="T285" s="157">
        <v>51.45</v>
      </c>
      <c r="U285" s="154" t="s">
        <v>735</v>
      </c>
      <c r="V285" s="157">
        <v>137.66</v>
      </c>
      <c r="W285" s="154" t="s">
        <v>51</v>
      </c>
      <c r="X285" s="159">
        <v>7</v>
      </c>
    </row>
    <row r="286" spans="1:24" ht="12.75" customHeight="1" x14ac:dyDescent="0.2">
      <c r="A286" s="154" t="s">
        <v>236</v>
      </c>
      <c r="B286" s="151" t="s">
        <v>237</v>
      </c>
      <c r="C286" s="154" t="s">
        <v>32</v>
      </c>
      <c r="D286" s="154" t="s">
        <v>1140</v>
      </c>
      <c r="E286" s="154" t="s">
        <v>219</v>
      </c>
      <c r="F286" s="154" t="s">
        <v>715</v>
      </c>
      <c r="G286" s="155">
        <v>42748</v>
      </c>
      <c r="H286" s="156">
        <v>22.81269</v>
      </c>
      <c r="I286" s="157">
        <v>7.74</v>
      </c>
      <c r="J286" s="157">
        <v>9.8000000000000007</v>
      </c>
      <c r="K286" s="157">
        <v>48.5</v>
      </c>
      <c r="L286" s="157">
        <v>1760.6936330000001</v>
      </c>
      <c r="M286" s="155">
        <v>43074</v>
      </c>
      <c r="N286" s="154" t="s">
        <v>710</v>
      </c>
      <c r="O286" s="156">
        <v>16.633050999999998</v>
      </c>
      <c r="P286" s="154" t="s">
        <v>690</v>
      </c>
      <c r="Q286" s="154" t="s">
        <v>690</v>
      </c>
      <c r="R286" s="157">
        <v>7.6</v>
      </c>
      <c r="S286" s="157">
        <v>9.5</v>
      </c>
      <c r="T286" s="157">
        <v>48.5</v>
      </c>
      <c r="U286" s="154" t="s">
        <v>758</v>
      </c>
      <c r="V286" s="157">
        <v>1765.4369790000001</v>
      </c>
      <c r="W286" s="154" t="s">
        <v>51</v>
      </c>
      <c r="X286" s="159">
        <v>10</v>
      </c>
    </row>
    <row r="287" spans="1:24" ht="12.75" customHeight="1" x14ac:dyDescent="0.2">
      <c r="A287" s="154" t="s">
        <v>422</v>
      </c>
      <c r="B287" s="151" t="s">
        <v>264</v>
      </c>
      <c r="C287" s="154" t="s">
        <v>653</v>
      </c>
      <c r="D287" s="154" t="s">
        <v>1141</v>
      </c>
      <c r="E287" s="154" t="s">
        <v>219</v>
      </c>
      <c r="F287" s="154" t="s">
        <v>701</v>
      </c>
      <c r="G287" s="155">
        <v>42942</v>
      </c>
      <c r="H287" s="156">
        <v>18.170642999999998</v>
      </c>
      <c r="I287" s="157">
        <v>7.35</v>
      </c>
      <c r="J287" s="157">
        <v>9.5</v>
      </c>
      <c r="K287" s="157">
        <v>59.63</v>
      </c>
      <c r="L287" s="157">
        <v>93.336112999999997</v>
      </c>
      <c r="M287" s="155">
        <v>43060</v>
      </c>
      <c r="N287" s="154" t="s">
        <v>689</v>
      </c>
      <c r="O287" s="156">
        <v>16.368677999999999</v>
      </c>
      <c r="P287" s="154" t="s">
        <v>690</v>
      </c>
      <c r="Q287" s="154" t="s">
        <v>690</v>
      </c>
      <c r="R287" s="157">
        <v>7.35</v>
      </c>
      <c r="S287" s="157">
        <v>9.5</v>
      </c>
      <c r="T287" s="157">
        <v>59.63</v>
      </c>
      <c r="U287" s="154" t="s">
        <v>735</v>
      </c>
      <c r="V287" s="157">
        <v>93.336112999999997</v>
      </c>
      <c r="W287" s="154" t="s">
        <v>51</v>
      </c>
      <c r="X287" s="159">
        <v>3</v>
      </c>
    </row>
    <row r="288" spans="1:24" ht="12.75" customHeight="1" x14ac:dyDescent="0.2">
      <c r="A288" s="154" t="s">
        <v>341</v>
      </c>
      <c r="B288" s="151" t="s">
        <v>1027</v>
      </c>
      <c r="C288" s="154" t="s">
        <v>127</v>
      </c>
      <c r="D288" s="154" t="s">
        <v>1142</v>
      </c>
      <c r="E288" s="154" t="s">
        <v>219</v>
      </c>
      <c r="F288" s="154" t="s">
        <v>701</v>
      </c>
      <c r="G288" s="155">
        <v>42971</v>
      </c>
      <c r="H288" s="156">
        <v>2.8748390000000001</v>
      </c>
      <c r="I288" s="158" t="s">
        <v>228</v>
      </c>
      <c r="J288" s="158" t="s">
        <v>228</v>
      </c>
      <c r="K288" s="158" t="s">
        <v>228</v>
      </c>
      <c r="L288" s="157">
        <v>21.622247999999999</v>
      </c>
      <c r="M288" s="155">
        <v>43055</v>
      </c>
      <c r="N288" s="154" t="s">
        <v>689</v>
      </c>
      <c r="O288" s="156">
        <v>2.8732859999999998</v>
      </c>
      <c r="P288" s="154" t="s">
        <v>690</v>
      </c>
      <c r="Q288" s="154" t="s">
        <v>690</v>
      </c>
      <c r="R288" s="158" t="s">
        <v>228</v>
      </c>
      <c r="S288" s="158" t="s">
        <v>228</v>
      </c>
      <c r="T288" s="158" t="s">
        <v>228</v>
      </c>
      <c r="U288" s="154" t="s">
        <v>783</v>
      </c>
      <c r="V288" s="157">
        <v>21.611898</v>
      </c>
      <c r="W288" s="154" t="s">
        <v>243</v>
      </c>
      <c r="X288" s="159">
        <v>2</v>
      </c>
    </row>
    <row r="289" spans="1:24" ht="12.75" customHeight="1" x14ac:dyDescent="0.2">
      <c r="A289" s="150" t="s">
        <v>269</v>
      </c>
      <c r="B289" s="151" t="s">
        <v>276</v>
      </c>
      <c r="C289" s="150" t="s">
        <v>271</v>
      </c>
      <c r="D289" s="150" t="s">
        <v>1143</v>
      </c>
      <c r="E289" s="150" t="s">
        <v>219</v>
      </c>
      <c r="F289" s="150" t="s">
        <v>715</v>
      </c>
      <c r="G289" s="160">
        <v>43007</v>
      </c>
      <c r="H289" s="161">
        <v>-35.1</v>
      </c>
      <c r="I289" s="163">
        <v>7.34</v>
      </c>
      <c r="J289" s="163">
        <v>10.050000000000001</v>
      </c>
      <c r="K289" s="163">
        <v>52</v>
      </c>
      <c r="L289" s="162" t="s">
        <v>228</v>
      </c>
      <c r="M289" s="160">
        <v>43038</v>
      </c>
      <c r="N289" s="150" t="s">
        <v>710</v>
      </c>
      <c r="O289" s="161">
        <v>-35.1</v>
      </c>
      <c r="P289" s="150" t="s">
        <v>690</v>
      </c>
      <c r="Q289" s="150" t="s">
        <v>690</v>
      </c>
      <c r="R289" s="163">
        <v>7.34</v>
      </c>
      <c r="S289" s="163">
        <v>10.050000000000001</v>
      </c>
      <c r="T289" s="163">
        <v>52</v>
      </c>
      <c r="U289" s="150" t="s">
        <v>735</v>
      </c>
      <c r="V289" s="162" t="s">
        <v>228</v>
      </c>
      <c r="W289" s="150" t="s">
        <v>228</v>
      </c>
      <c r="X289" s="164">
        <v>1</v>
      </c>
    </row>
    <row r="290" spans="1:24" ht="12.75" customHeight="1" x14ac:dyDescent="0.2">
      <c r="A290" s="154" t="s">
        <v>322</v>
      </c>
      <c r="B290" s="151" t="s">
        <v>348</v>
      </c>
      <c r="C290" s="154" t="s">
        <v>65</v>
      </c>
      <c r="D290" s="154" t="s">
        <v>1144</v>
      </c>
      <c r="E290" s="154" t="s">
        <v>219</v>
      </c>
      <c r="F290" s="154" t="s">
        <v>701</v>
      </c>
      <c r="G290" s="155">
        <v>42944</v>
      </c>
      <c r="H290" s="156">
        <v>5.6380429999999997</v>
      </c>
      <c r="I290" s="158" t="s">
        <v>228</v>
      </c>
      <c r="J290" s="158" t="s">
        <v>228</v>
      </c>
      <c r="K290" s="158" t="s">
        <v>228</v>
      </c>
      <c r="L290" s="157">
        <v>80.573499999999996</v>
      </c>
      <c r="M290" s="155">
        <v>43035</v>
      </c>
      <c r="N290" s="154" t="s">
        <v>689</v>
      </c>
      <c r="O290" s="156">
        <v>5.6380429999999997</v>
      </c>
      <c r="P290" s="154" t="s">
        <v>690</v>
      </c>
      <c r="Q290" s="154" t="s">
        <v>690</v>
      </c>
      <c r="R290" s="158" t="s">
        <v>228</v>
      </c>
      <c r="S290" s="158" t="s">
        <v>228</v>
      </c>
      <c r="T290" s="158" t="s">
        <v>228</v>
      </c>
      <c r="U290" s="154" t="s">
        <v>865</v>
      </c>
      <c r="V290" s="157">
        <v>80.573499999999996</v>
      </c>
      <c r="W290" s="154" t="s">
        <v>243</v>
      </c>
      <c r="X290" s="159">
        <v>3</v>
      </c>
    </row>
    <row r="291" spans="1:24" ht="12.75" customHeight="1" x14ac:dyDescent="0.2">
      <c r="A291" s="150" t="s">
        <v>269</v>
      </c>
      <c r="B291" s="151" t="s">
        <v>270</v>
      </c>
      <c r="C291" s="150" t="s">
        <v>271</v>
      </c>
      <c r="D291" s="150" t="s">
        <v>1145</v>
      </c>
      <c r="E291" s="150" t="s">
        <v>219</v>
      </c>
      <c r="F291" s="150" t="s">
        <v>715</v>
      </c>
      <c r="G291" s="160">
        <v>43007</v>
      </c>
      <c r="H291" s="161">
        <v>-2</v>
      </c>
      <c r="I291" s="163">
        <v>7.55</v>
      </c>
      <c r="J291" s="163">
        <v>10.199999999999999</v>
      </c>
      <c r="K291" s="163">
        <v>52</v>
      </c>
      <c r="L291" s="162" t="s">
        <v>228</v>
      </c>
      <c r="M291" s="160">
        <v>43034</v>
      </c>
      <c r="N291" s="150" t="s">
        <v>710</v>
      </c>
      <c r="O291" s="161">
        <v>-2</v>
      </c>
      <c r="P291" s="150" t="s">
        <v>690</v>
      </c>
      <c r="Q291" s="150" t="s">
        <v>690</v>
      </c>
      <c r="R291" s="163">
        <v>7.55</v>
      </c>
      <c r="S291" s="163">
        <v>10.199999999999999</v>
      </c>
      <c r="T291" s="163">
        <v>52</v>
      </c>
      <c r="U291" s="150" t="s">
        <v>735</v>
      </c>
      <c r="V291" s="162" t="s">
        <v>228</v>
      </c>
      <c r="W291" s="150" t="s">
        <v>228</v>
      </c>
      <c r="X291" s="164">
        <v>0</v>
      </c>
    </row>
    <row r="292" spans="1:24" ht="12.75" customHeight="1" x14ac:dyDescent="0.2">
      <c r="A292" s="154" t="s">
        <v>732</v>
      </c>
      <c r="B292" s="151" t="s">
        <v>1146</v>
      </c>
      <c r="C292" s="154" t="s">
        <v>61</v>
      </c>
      <c r="D292" s="154" t="s">
        <v>1147</v>
      </c>
      <c r="E292" s="154" t="s">
        <v>219</v>
      </c>
      <c r="F292" s="154" t="s">
        <v>715</v>
      </c>
      <c r="G292" s="155">
        <v>42762</v>
      </c>
      <c r="H292" s="156">
        <v>87.682717999999994</v>
      </c>
      <c r="I292" s="157">
        <v>7.66</v>
      </c>
      <c r="J292" s="157">
        <v>11</v>
      </c>
      <c r="K292" s="157">
        <v>54.24</v>
      </c>
      <c r="L292" s="157">
        <v>1635.11133</v>
      </c>
      <c r="M292" s="155">
        <v>43028</v>
      </c>
      <c r="N292" s="154" t="s">
        <v>710</v>
      </c>
      <c r="O292" s="156">
        <v>39.5</v>
      </c>
      <c r="P292" s="154" t="s">
        <v>690</v>
      </c>
      <c r="Q292" s="154" t="s">
        <v>690</v>
      </c>
      <c r="R292" s="157">
        <v>6.8</v>
      </c>
      <c r="S292" s="157">
        <v>9.6</v>
      </c>
      <c r="T292" s="157">
        <v>52.5</v>
      </c>
      <c r="U292" s="154" t="s">
        <v>981</v>
      </c>
      <c r="V292" s="157">
        <v>1612.0910699999999</v>
      </c>
      <c r="W292" s="154" t="s">
        <v>243</v>
      </c>
      <c r="X292" s="159">
        <v>8</v>
      </c>
    </row>
    <row r="293" spans="1:24" ht="12.75" customHeight="1" x14ac:dyDescent="0.2">
      <c r="A293" s="154" t="s">
        <v>418</v>
      </c>
      <c r="B293" s="151" t="s">
        <v>352</v>
      </c>
      <c r="C293" s="154" t="s">
        <v>353</v>
      </c>
      <c r="D293" s="154" t="s">
        <v>1148</v>
      </c>
      <c r="E293" s="154" t="s">
        <v>219</v>
      </c>
      <c r="F293" s="154" t="s">
        <v>715</v>
      </c>
      <c r="G293" s="155">
        <v>42809</v>
      </c>
      <c r="H293" s="156">
        <v>2.2016330000000002</v>
      </c>
      <c r="I293" s="158" t="s">
        <v>228</v>
      </c>
      <c r="J293" s="158" t="s">
        <v>228</v>
      </c>
      <c r="K293" s="158" t="s">
        <v>228</v>
      </c>
      <c r="L293" s="157">
        <v>54.066353999999997</v>
      </c>
      <c r="M293" s="155">
        <v>43027</v>
      </c>
      <c r="N293" s="154" t="s">
        <v>689</v>
      </c>
      <c r="O293" s="156">
        <v>2.1528809999999998</v>
      </c>
      <c r="P293" s="154" t="s">
        <v>690</v>
      </c>
      <c r="Q293" s="154" t="s">
        <v>690</v>
      </c>
      <c r="R293" s="158" t="s">
        <v>228</v>
      </c>
      <c r="S293" s="158" t="s">
        <v>228</v>
      </c>
      <c r="T293" s="158" t="s">
        <v>228</v>
      </c>
      <c r="U293" s="154" t="s">
        <v>569</v>
      </c>
      <c r="V293" s="157">
        <v>54.060575999999998</v>
      </c>
      <c r="W293" s="154" t="s">
        <v>243</v>
      </c>
      <c r="X293" s="159">
        <v>7</v>
      </c>
    </row>
    <row r="294" spans="1:24" ht="12.75" customHeight="1" x14ac:dyDescent="0.2">
      <c r="A294" s="154" t="s">
        <v>401</v>
      </c>
      <c r="B294" s="151" t="s">
        <v>1080</v>
      </c>
      <c r="C294" s="154" t="s">
        <v>704</v>
      </c>
      <c r="D294" s="154" t="s">
        <v>1149</v>
      </c>
      <c r="E294" s="154" t="s">
        <v>219</v>
      </c>
      <c r="F294" s="154" t="s">
        <v>715</v>
      </c>
      <c r="G294" s="155">
        <v>42901</v>
      </c>
      <c r="H294" s="156">
        <v>9.0220979999999997</v>
      </c>
      <c r="I294" s="157">
        <v>8.15</v>
      </c>
      <c r="J294" s="158" t="s">
        <v>228</v>
      </c>
      <c r="K294" s="157">
        <v>52.16</v>
      </c>
      <c r="L294" s="157">
        <v>588.95898499999998</v>
      </c>
      <c r="M294" s="155">
        <v>43005</v>
      </c>
      <c r="N294" s="154" t="s">
        <v>689</v>
      </c>
      <c r="O294" s="156">
        <v>8.6335379999999997</v>
      </c>
      <c r="P294" s="154" t="s">
        <v>690</v>
      </c>
      <c r="Q294" s="154" t="s">
        <v>690</v>
      </c>
      <c r="R294" s="157">
        <v>8.15</v>
      </c>
      <c r="S294" s="158" t="s">
        <v>228</v>
      </c>
      <c r="T294" s="157">
        <v>52.16</v>
      </c>
      <c r="U294" s="154" t="s">
        <v>770</v>
      </c>
      <c r="V294" s="157">
        <v>588.95302400000003</v>
      </c>
      <c r="W294" s="154" t="s">
        <v>243</v>
      </c>
      <c r="X294" s="159">
        <v>3</v>
      </c>
    </row>
    <row r="295" spans="1:24" ht="12.75" customHeight="1" x14ac:dyDescent="0.2">
      <c r="A295" s="154" t="s">
        <v>401</v>
      </c>
      <c r="B295" s="151" t="s">
        <v>470</v>
      </c>
      <c r="C295" s="154" t="s">
        <v>530</v>
      </c>
      <c r="D295" s="154" t="s">
        <v>1150</v>
      </c>
      <c r="E295" s="154" t="s">
        <v>219</v>
      </c>
      <c r="F295" s="154" t="s">
        <v>715</v>
      </c>
      <c r="G295" s="155">
        <v>42901</v>
      </c>
      <c r="H295" s="156">
        <v>17.223521999999999</v>
      </c>
      <c r="I295" s="157">
        <v>8.8699999999999992</v>
      </c>
      <c r="J295" s="157">
        <v>12.6</v>
      </c>
      <c r="K295" s="157">
        <v>53</v>
      </c>
      <c r="L295" s="157">
        <v>304.79726099999999</v>
      </c>
      <c r="M295" s="155">
        <v>43005</v>
      </c>
      <c r="N295" s="154" t="s">
        <v>710</v>
      </c>
      <c r="O295" s="156">
        <v>5.5</v>
      </c>
      <c r="P295" s="154" t="s">
        <v>690</v>
      </c>
      <c r="Q295" s="154" t="s">
        <v>690</v>
      </c>
      <c r="R295" s="157">
        <v>7.6</v>
      </c>
      <c r="S295" s="157">
        <v>10.199999999999999</v>
      </c>
      <c r="T295" s="157">
        <v>53</v>
      </c>
      <c r="U295" s="154" t="s">
        <v>770</v>
      </c>
      <c r="V295" s="157">
        <v>304.07718799999998</v>
      </c>
      <c r="W295" s="154" t="s">
        <v>243</v>
      </c>
      <c r="X295" s="159">
        <v>3</v>
      </c>
    </row>
    <row r="296" spans="1:24" ht="12.75" customHeight="1" x14ac:dyDescent="0.2">
      <c r="A296" s="150" t="s">
        <v>913</v>
      </c>
      <c r="B296" s="151" t="s">
        <v>1151</v>
      </c>
      <c r="C296" s="150" t="s">
        <v>653</v>
      </c>
      <c r="D296" s="150" t="s">
        <v>1152</v>
      </c>
      <c r="E296" s="150" t="s">
        <v>219</v>
      </c>
      <c r="F296" s="150" t="s">
        <v>715</v>
      </c>
      <c r="G296" s="160">
        <v>42522</v>
      </c>
      <c r="H296" s="161">
        <v>11.812191</v>
      </c>
      <c r="I296" s="163">
        <v>8.92</v>
      </c>
      <c r="J296" s="163">
        <v>12.55</v>
      </c>
      <c r="K296" s="163">
        <v>51.68</v>
      </c>
      <c r="L296" s="163">
        <v>286.488067</v>
      </c>
      <c r="M296" s="160">
        <v>43000</v>
      </c>
      <c r="N296" s="150" t="s">
        <v>689</v>
      </c>
      <c r="O296" s="161">
        <v>5.8104880000000003</v>
      </c>
      <c r="P296" s="150" t="s">
        <v>690</v>
      </c>
      <c r="Q296" s="150" t="s">
        <v>691</v>
      </c>
      <c r="R296" s="163">
        <v>8.59</v>
      </c>
      <c r="S296" s="163">
        <v>11.88</v>
      </c>
      <c r="T296" s="163">
        <v>51.81</v>
      </c>
      <c r="U296" s="150" t="s">
        <v>916</v>
      </c>
      <c r="V296" s="163">
        <v>274.13982199999998</v>
      </c>
      <c r="W296" s="150" t="s">
        <v>51</v>
      </c>
      <c r="X296" s="164">
        <v>15</v>
      </c>
    </row>
    <row r="297" spans="1:24" ht="12.75" customHeight="1" x14ac:dyDescent="0.2">
      <c r="A297" s="154" t="s">
        <v>215</v>
      </c>
      <c r="B297" s="151" t="s">
        <v>216</v>
      </c>
      <c r="C297" s="154" t="s">
        <v>217</v>
      </c>
      <c r="D297" s="154" t="s">
        <v>1153</v>
      </c>
      <c r="E297" s="154" t="s">
        <v>219</v>
      </c>
      <c r="F297" s="154" t="s">
        <v>715</v>
      </c>
      <c r="G297" s="155">
        <v>42839</v>
      </c>
      <c r="H297" s="156">
        <v>5.0451879999999996</v>
      </c>
      <c r="I297" s="157">
        <v>7.98</v>
      </c>
      <c r="J297" s="157">
        <v>10.9</v>
      </c>
      <c r="K297" s="157">
        <v>52.37</v>
      </c>
      <c r="L297" s="157">
        <v>95.178223000000003</v>
      </c>
      <c r="M297" s="155">
        <v>42997</v>
      </c>
      <c r="N297" s="154" t="s">
        <v>710</v>
      </c>
      <c r="O297" s="156">
        <v>2.4</v>
      </c>
      <c r="P297" s="154" t="s">
        <v>690</v>
      </c>
      <c r="Q297" s="154" t="s">
        <v>690</v>
      </c>
      <c r="R297" s="157">
        <v>7.35</v>
      </c>
      <c r="S297" s="157">
        <v>9.6999999999999993</v>
      </c>
      <c r="T297" s="158" t="s">
        <v>228</v>
      </c>
      <c r="U297" s="154" t="s">
        <v>894</v>
      </c>
      <c r="V297" s="158" t="s">
        <v>228</v>
      </c>
      <c r="W297" s="154" t="s">
        <v>228</v>
      </c>
      <c r="X297" s="159">
        <v>5</v>
      </c>
    </row>
    <row r="298" spans="1:24" ht="12.75" customHeight="1" x14ac:dyDescent="0.2">
      <c r="A298" s="154" t="s">
        <v>392</v>
      </c>
      <c r="B298" s="151" t="s">
        <v>288</v>
      </c>
      <c r="C298" s="154" t="s">
        <v>289</v>
      </c>
      <c r="D298" s="154" t="s">
        <v>1154</v>
      </c>
      <c r="E298" s="154" t="s">
        <v>219</v>
      </c>
      <c r="F298" s="154" t="s">
        <v>715</v>
      </c>
      <c r="G298" s="155">
        <v>42704</v>
      </c>
      <c r="H298" s="156">
        <v>6.7480000000000002</v>
      </c>
      <c r="I298" s="157">
        <v>7.8</v>
      </c>
      <c r="J298" s="157">
        <v>9.9</v>
      </c>
      <c r="K298" s="157">
        <v>50</v>
      </c>
      <c r="L298" s="157">
        <v>240.75</v>
      </c>
      <c r="M298" s="155">
        <v>42991</v>
      </c>
      <c r="N298" s="154" t="s">
        <v>710</v>
      </c>
      <c r="O298" s="156">
        <v>3.5</v>
      </c>
      <c r="P298" s="154" t="s">
        <v>690</v>
      </c>
      <c r="Q298" s="154" t="s">
        <v>690</v>
      </c>
      <c r="R298" s="157">
        <v>7.35</v>
      </c>
      <c r="S298" s="157">
        <v>9.4</v>
      </c>
      <c r="T298" s="157">
        <v>50</v>
      </c>
      <c r="U298" s="154" t="s">
        <v>865</v>
      </c>
      <c r="V298" s="157">
        <v>229.93199999999999</v>
      </c>
      <c r="W298" s="154" t="s">
        <v>51</v>
      </c>
      <c r="X298" s="159">
        <v>9</v>
      </c>
    </row>
    <row r="299" spans="1:24" ht="12.75" customHeight="1" x14ac:dyDescent="0.2">
      <c r="A299" s="154" t="s">
        <v>422</v>
      </c>
      <c r="B299" s="151" t="s">
        <v>264</v>
      </c>
      <c r="C299" s="154" t="s">
        <v>653</v>
      </c>
      <c r="D299" s="154" t="s">
        <v>1155</v>
      </c>
      <c r="E299" s="154" t="s">
        <v>219</v>
      </c>
      <c r="F299" s="154" t="s">
        <v>715</v>
      </c>
      <c r="G299" s="155">
        <v>42551</v>
      </c>
      <c r="H299" s="156">
        <v>45.638294999999999</v>
      </c>
      <c r="I299" s="157">
        <v>8.2100000000000009</v>
      </c>
      <c r="J299" s="157">
        <v>10.25</v>
      </c>
      <c r="K299" s="157">
        <v>57.55</v>
      </c>
      <c r="L299" s="157">
        <v>925.38285699999994</v>
      </c>
      <c r="M299" s="155">
        <v>42986</v>
      </c>
      <c r="N299" s="154" t="s">
        <v>710</v>
      </c>
      <c r="O299" s="156">
        <v>34</v>
      </c>
      <c r="P299" s="154" t="s">
        <v>690</v>
      </c>
      <c r="Q299" s="154" t="s">
        <v>691</v>
      </c>
      <c r="R299" s="158" t="s">
        <v>228</v>
      </c>
      <c r="S299" s="158" t="s">
        <v>228</v>
      </c>
      <c r="T299" s="158" t="s">
        <v>228</v>
      </c>
      <c r="U299" s="154" t="s">
        <v>847</v>
      </c>
      <c r="V299" s="158" t="s">
        <v>228</v>
      </c>
      <c r="W299" s="154" t="s">
        <v>228</v>
      </c>
      <c r="X299" s="159">
        <v>14</v>
      </c>
    </row>
    <row r="300" spans="1:24" ht="12.75" customHeight="1" x14ac:dyDescent="0.2">
      <c r="A300" s="150" t="s">
        <v>736</v>
      </c>
      <c r="B300" s="151" t="s">
        <v>352</v>
      </c>
      <c r="C300" s="150" t="s">
        <v>353</v>
      </c>
      <c r="D300" s="150" t="s">
        <v>1156</v>
      </c>
      <c r="E300" s="150" t="s">
        <v>219</v>
      </c>
      <c r="F300" s="150" t="s">
        <v>715</v>
      </c>
      <c r="G300" s="160">
        <v>42830</v>
      </c>
      <c r="H300" s="161">
        <v>8.0049010000000003</v>
      </c>
      <c r="I300" s="163">
        <v>4.58</v>
      </c>
      <c r="J300" s="162" t="s">
        <v>228</v>
      </c>
      <c r="K300" s="163">
        <v>30.99</v>
      </c>
      <c r="L300" s="163">
        <v>700.83434099999999</v>
      </c>
      <c r="M300" s="160">
        <v>42984</v>
      </c>
      <c r="N300" s="150" t="s">
        <v>710</v>
      </c>
      <c r="O300" s="161">
        <v>7.6379900000000003</v>
      </c>
      <c r="P300" s="150" t="s">
        <v>690</v>
      </c>
      <c r="Q300" s="150" t="s">
        <v>690</v>
      </c>
      <c r="R300" s="163">
        <v>4.58</v>
      </c>
      <c r="S300" s="162" t="s">
        <v>228</v>
      </c>
      <c r="T300" s="163">
        <v>31.02</v>
      </c>
      <c r="U300" s="150" t="s">
        <v>865</v>
      </c>
      <c r="V300" s="163">
        <v>699.06701799999996</v>
      </c>
      <c r="W300" s="150" t="s">
        <v>243</v>
      </c>
      <c r="X300" s="164">
        <v>5</v>
      </c>
    </row>
    <row r="301" spans="1:24" ht="12.75" customHeight="1" x14ac:dyDescent="0.2">
      <c r="A301" s="154" t="s">
        <v>258</v>
      </c>
      <c r="B301" s="151" t="s">
        <v>1157</v>
      </c>
      <c r="C301" s="154" t="s">
        <v>593</v>
      </c>
      <c r="D301" s="154" t="s">
        <v>1158</v>
      </c>
      <c r="E301" s="154" t="s">
        <v>219</v>
      </c>
      <c r="F301" s="154" t="s">
        <v>715</v>
      </c>
      <c r="G301" s="155">
        <v>42754</v>
      </c>
      <c r="H301" s="156">
        <v>21.660861000000001</v>
      </c>
      <c r="I301" s="157">
        <v>8.4</v>
      </c>
      <c r="J301" s="157">
        <v>11.2</v>
      </c>
      <c r="K301" s="157">
        <v>55.82</v>
      </c>
      <c r="L301" s="157">
        <v>555.97487100000001</v>
      </c>
      <c r="M301" s="155">
        <v>42978</v>
      </c>
      <c r="N301" s="154" t="s">
        <v>710</v>
      </c>
      <c r="O301" s="156">
        <v>11.250108000000001</v>
      </c>
      <c r="P301" s="154" t="s">
        <v>690</v>
      </c>
      <c r="Q301" s="154" t="s">
        <v>690</v>
      </c>
      <c r="R301" s="158" t="s">
        <v>228</v>
      </c>
      <c r="S301" s="158" t="s">
        <v>228</v>
      </c>
      <c r="T301" s="158" t="s">
        <v>228</v>
      </c>
      <c r="U301" s="154" t="s">
        <v>865</v>
      </c>
      <c r="V301" s="158" t="s">
        <v>228</v>
      </c>
      <c r="W301" s="154" t="s">
        <v>228</v>
      </c>
      <c r="X301" s="159">
        <v>7</v>
      </c>
    </row>
    <row r="302" spans="1:24" ht="12.75" customHeight="1" x14ac:dyDescent="0.2">
      <c r="A302" s="154" t="s">
        <v>422</v>
      </c>
      <c r="B302" s="151" t="s">
        <v>555</v>
      </c>
      <c r="C302" s="154" t="s">
        <v>868</v>
      </c>
      <c r="D302" s="154" t="s">
        <v>1159</v>
      </c>
      <c r="E302" s="154" t="s">
        <v>219</v>
      </c>
      <c r="F302" s="154" t="s">
        <v>701</v>
      </c>
      <c r="G302" s="155">
        <v>42856</v>
      </c>
      <c r="H302" s="156">
        <v>2.9044819999999998</v>
      </c>
      <c r="I302" s="158" t="s">
        <v>228</v>
      </c>
      <c r="J302" s="158" t="s">
        <v>228</v>
      </c>
      <c r="K302" s="158" t="s">
        <v>228</v>
      </c>
      <c r="L302" s="157">
        <v>15.130209000000001</v>
      </c>
      <c r="M302" s="155">
        <v>42968</v>
      </c>
      <c r="N302" s="154" t="s">
        <v>689</v>
      </c>
      <c r="O302" s="156">
        <v>2.9042780000000001</v>
      </c>
      <c r="P302" s="154" t="s">
        <v>690</v>
      </c>
      <c r="Q302" s="154" t="s">
        <v>690</v>
      </c>
      <c r="R302" s="158" t="s">
        <v>228</v>
      </c>
      <c r="S302" s="158" t="s">
        <v>228</v>
      </c>
      <c r="T302" s="158" t="s">
        <v>228</v>
      </c>
      <c r="U302" s="154" t="s">
        <v>935</v>
      </c>
      <c r="V302" s="157">
        <v>15.130209000000001</v>
      </c>
      <c r="W302" s="154" t="s">
        <v>51</v>
      </c>
      <c r="X302" s="159">
        <v>3</v>
      </c>
    </row>
    <row r="303" spans="1:24" ht="12.75" customHeight="1" x14ac:dyDescent="0.2">
      <c r="A303" s="154" t="s">
        <v>223</v>
      </c>
      <c r="B303" s="151" t="s">
        <v>356</v>
      </c>
      <c r="C303" s="154" t="s">
        <v>357</v>
      </c>
      <c r="D303" s="154" t="s">
        <v>1160</v>
      </c>
      <c r="E303" s="154" t="s">
        <v>219</v>
      </c>
      <c r="F303" s="154" t="s">
        <v>715</v>
      </c>
      <c r="G303" s="155">
        <v>42829</v>
      </c>
      <c r="H303" s="156">
        <v>0</v>
      </c>
      <c r="I303" s="158" t="s">
        <v>228</v>
      </c>
      <c r="J303" s="158" t="s">
        <v>228</v>
      </c>
      <c r="K303" s="158" t="s">
        <v>228</v>
      </c>
      <c r="L303" s="158" t="s">
        <v>228</v>
      </c>
      <c r="M303" s="155">
        <v>42957</v>
      </c>
      <c r="N303" s="154" t="s">
        <v>710</v>
      </c>
      <c r="O303" s="156">
        <v>0</v>
      </c>
      <c r="P303" s="154" t="s">
        <v>691</v>
      </c>
      <c r="Q303" s="154" t="s">
        <v>690</v>
      </c>
      <c r="R303" s="158" t="s">
        <v>228</v>
      </c>
      <c r="S303" s="158" t="s">
        <v>228</v>
      </c>
      <c r="T303" s="158" t="s">
        <v>228</v>
      </c>
      <c r="U303" s="154" t="s">
        <v>728</v>
      </c>
      <c r="V303" s="158" t="s">
        <v>228</v>
      </c>
      <c r="W303" s="154" t="s">
        <v>228</v>
      </c>
      <c r="X303" s="159">
        <v>4</v>
      </c>
    </row>
    <row r="304" spans="1:24" ht="12.75" customHeight="1" x14ac:dyDescent="0.2">
      <c r="A304" s="154" t="s">
        <v>223</v>
      </c>
      <c r="B304" s="151" t="s">
        <v>361</v>
      </c>
      <c r="C304" s="154" t="s">
        <v>357</v>
      </c>
      <c r="D304" s="154" t="s">
        <v>1161</v>
      </c>
      <c r="E304" s="154" t="s">
        <v>219</v>
      </c>
      <c r="F304" s="154" t="s">
        <v>715</v>
      </c>
      <c r="G304" s="155">
        <v>42829</v>
      </c>
      <c r="H304" s="156">
        <v>0</v>
      </c>
      <c r="I304" s="158" t="s">
        <v>228</v>
      </c>
      <c r="J304" s="158" t="s">
        <v>228</v>
      </c>
      <c r="K304" s="158" t="s">
        <v>228</v>
      </c>
      <c r="L304" s="158" t="s">
        <v>228</v>
      </c>
      <c r="M304" s="155">
        <v>42957</v>
      </c>
      <c r="N304" s="154" t="s">
        <v>710</v>
      </c>
      <c r="O304" s="156">
        <v>0</v>
      </c>
      <c r="P304" s="154" t="s">
        <v>691</v>
      </c>
      <c r="Q304" s="154" t="s">
        <v>690</v>
      </c>
      <c r="R304" s="158" t="s">
        <v>228</v>
      </c>
      <c r="S304" s="158" t="s">
        <v>228</v>
      </c>
      <c r="T304" s="158" t="s">
        <v>228</v>
      </c>
      <c r="U304" s="154" t="s">
        <v>728</v>
      </c>
      <c r="V304" s="158" t="s">
        <v>228</v>
      </c>
      <c r="W304" s="154" t="s">
        <v>228</v>
      </c>
      <c r="X304" s="159">
        <v>4</v>
      </c>
    </row>
    <row r="305" spans="1:24" ht="12.75" customHeight="1" x14ac:dyDescent="0.2">
      <c r="A305" s="154" t="s">
        <v>223</v>
      </c>
      <c r="B305" s="151" t="s">
        <v>397</v>
      </c>
      <c r="C305" s="154" t="s">
        <v>357</v>
      </c>
      <c r="D305" s="154" t="s">
        <v>1162</v>
      </c>
      <c r="E305" s="154" t="s">
        <v>219</v>
      </c>
      <c r="F305" s="154" t="s">
        <v>715</v>
      </c>
      <c r="G305" s="155">
        <v>42829</v>
      </c>
      <c r="H305" s="156">
        <v>0</v>
      </c>
      <c r="I305" s="158" t="s">
        <v>228</v>
      </c>
      <c r="J305" s="158" t="s">
        <v>228</v>
      </c>
      <c r="K305" s="158" t="s">
        <v>228</v>
      </c>
      <c r="L305" s="158" t="s">
        <v>228</v>
      </c>
      <c r="M305" s="155">
        <v>42957</v>
      </c>
      <c r="N305" s="154" t="s">
        <v>710</v>
      </c>
      <c r="O305" s="156">
        <v>0</v>
      </c>
      <c r="P305" s="154" t="s">
        <v>691</v>
      </c>
      <c r="Q305" s="154" t="s">
        <v>690</v>
      </c>
      <c r="R305" s="158" t="s">
        <v>228</v>
      </c>
      <c r="S305" s="158" t="s">
        <v>228</v>
      </c>
      <c r="T305" s="158" t="s">
        <v>228</v>
      </c>
      <c r="U305" s="154" t="s">
        <v>728</v>
      </c>
      <c r="V305" s="158" t="s">
        <v>228</v>
      </c>
      <c r="W305" s="154" t="s">
        <v>228</v>
      </c>
      <c r="X305" s="159">
        <v>4</v>
      </c>
    </row>
    <row r="306" spans="1:24" ht="12.75" customHeight="1" x14ac:dyDescent="0.2">
      <c r="A306" s="154" t="s">
        <v>418</v>
      </c>
      <c r="B306" s="151" t="s">
        <v>1035</v>
      </c>
      <c r="C306" s="154" t="s">
        <v>127</v>
      </c>
      <c r="D306" s="154" t="s">
        <v>1163</v>
      </c>
      <c r="E306" s="154" t="s">
        <v>219</v>
      </c>
      <c r="F306" s="154" t="s">
        <v>715</v>
      </c>
      <c r="G306" s="155">
        <v>42809</v>
      </c>
      <c r="H306" s="156">
        <v>0</v>
      </c>
      <c r="I306" s="158" t="s">
        <v>228</v>
      </c>
      <c r="J306" s="158" t="s">
        <v>228</v>
      </c>
      <c r="K306" s="158" t="s">
        <v>228</v>
      </c>
      <c r="L306" s="157">
        <v>1257.048483</v>
      </c>
      <c r="M306" s="155">
        <v>42956</v>
      </c>
      <c r="N306" s="154" t="s">
        <v>710</v>
      </c>
      <c r="O306" s="156">
        <v>0</v>
      </c>
      <c r="P306" s="154" t="s">
        <v>690</v>
      </c>
      <c r="Q306" s="154" t="s">
        <v>690</v>
      </c>
      <c r="R306" s="158" t="s">
        <v>228</v>
      </c>
      <c r="S306" s="158" t="s">
        <v>228</v>
      </c>
      <c r="T306" s="158" t="s">
        <v>228</v>
      </c>
      <c r="U306" s="154" t="s">
        <v>569</v>
      </c>
      <c r="V306" s="158" t="s">
        <v>228</v>
      </c>
      <c r="W306" s="154" t="s">
        <v>228</v>
      </c>
      <c r="X306" s="159">
        <v>4</v>
      </c>
    </row>
    <row r="307" spans="1:24" ht="12.75" customHeight="1" x14ac:dyDescent="0.2">
      <c r="A307" s="154" t="s">
        <v>328</v>
      </c>
      <c r="B307" s="151" t="s">
        <v>435</v>
      </c>
      <c r="C307" s="154" t="s">
        <v>436</v>
      </c>
      <c r="D307" s="154" t="s">
        <v>1164</v>
      </c>
      <c r="E307" s="154" t="s">
        <v>219</v>
      </c>
      <c r="F307" s="154" t="s">
        <v>715</v>
      </c>
      <c r="G307" s="155">
        <v>42583</v>
      </c>
      <c r="H307" s="156">
        <v>79.975999999999999</v>
      </c>
      <c r="I307" s="157">
        <v>6.17</v>
      </c>
      <c r="J307" s="157">
        <v>10.6</v>
      </c>
      <c r="K307" s="157">
        <v>41.27</v>
      </c>
      <c r="L307" s="157">
        <v>4401.9799999999996</v>
      </c>
      <c r="M307" s="155">
        <v>42947</v>
      </c>
      <c r="N307" s="154" t="s">
        <v>689</v>
      </c>
      <c r="O307" s="156">
        <v>29.210999999999999</v>
      </c>
      <c r="P307" s="154" t="s">
        <v>690</v>
      </c>
      <c r="Q307" s="154" t="s">
        <v>691</v>
      </c>
      <c r="R307" s="157">
        <v>5.97</v>
      </c>
      <c r="S307" s="157">
        <v>10.1</v>
      </c>
      <c r="T307" s="157">
        <v>41.27</v>
      </c>
      <c r="U307" s="154" t="s">
        <v>694</v>
      </c>
      <c r="V307" s="157">
        <v>4304.4939999999997</v>
      </c>
      <c r="W307" s="154" t="s">
        <v>51</v>
      </c>
      <c r="X307" s="159">
        <v>12</v>
      </c>
    </row>
    <row r="308" spans="1:24" ht="12.75" customHeight="1" x14ac:dyDescent="0.2">
      <c r="A308" s="150" t="s">
        <v>784</v>
      </c>
      <c r="B308" s="151" t="s">
        <v>1029</v>
      </c>
      <c r="C308" s="150" t="s">
        <v>353</v>
      </c>
      <c r="D308" s="150" t="s">
        <v>1165</v>
      </c>
      <c r="E308" s="150" t="s">
        <v>219</v>
      </c>
      <c r="F308" s="150" t="s">
        <v>701</v>
      </c>
      <c r="G308" s="160">
        <v>42828</v>
      </c>
      <c r="H308" s="161">
        <v>9.2176080000000002</v>
      </c>
      <c r="I308" s="162" t="s">
        <v>228</v>
      </c>
      <c r="J308" s="162" t="s">
        <v>228</v>
      </c>
      <c r="K308" s="162" t="s">
        <v>228</v>
      </c>
      <c r="L308" s="163">
        <v>313.43804499999999</v>
      </c>
      <c r="M308" s="160">
        <v>42942</v>
      </c>
      <c r="N308" s="150" t="s">
        <v>689</v>
      </c>
      <c r="O308" s="161">
        <v>9.2176080000000002</v>
      </c>
      <c r="P308" s="150" t="s">
        <v>690</v>
      </c>
      <c r="Q308" s="150" t="s">
        <v>690</v>
      </c>
      <c r="R308" s="162" t="s">
        <v>228</v>
      </c>
      <c r="S308" s="162" t="s">
        <v>228</v>
      </c>
      <c r="T308" s="162" t="s">
        <v>228</v>
      </c>
      <c r="U308" s="150" t="s">
        <v>569</v>
      </c>
      <c r="V308" s="163">
        <v>313.43804499999999</v>
      </c>
      <c r="W308" s="150" t="s">
        <v>243</v>
      </c>
      <c r="X308" s="164">
        <v>3</v>
      </c>
    </row>
    <row r="309" spans="1:24" ht="12.75" customHeight="1" x14ac:dyDescent="0.2">
      <c r="A309" s="150" t="s">
        <v>784</v>
      </c>
      <c r="B309" s="151" t="s">
        <v>785</v>
      </c>
      <c r="C309" s="150" t="s">
        <v>353</v>
      </c>
      <c r="D309" s="150" t="s">
        <v>1166</v>
      </c>
      <c r="E309" s="150" t="s">
        <v>219</v>
      </c>
      <c r="F309" s="150" t="s">
        <v>701</v>
      </c>
      <c r="G309" s="160">
        <v>42828</v>
      </c>
      <c r="H309" s="161">
        <v>3.416347</v>
      </c>
      <c r="I309" s="162" t="s">
        <v>228</v>
      </c>
      <c r="J309" s="162" t="s">
        <v>228</v>
      </c>
      <c r="K309" s="162" t="s">
        <v>228</v>
      </c>
      <c r="L309" s="163">
        <v>93.422910000000002</v>
      </c>
      <c r="M309" s="160">
        <v>42942</v>
      </c>
      <c r="N309" s="150" t="s">
        <v>689</v>
      </c>
      <c r="O309" s="161">
        <v>3.3893080000000002</v>
      </c>
      <c r="P309" s="150" t="s">
        <v>690</v>
      </c>
      <c r="Q309" s="150" t="s">
        <v>690</v>
      </c>
      <c r="R309" s="162" t="s">
        <v>228</v>
      </c>
      <c r="S309" s="162" t="s">
        <v>228</v>
      </c>
      <c r="T309" s="162" t="s">
        <v>228</v>
      </c>
      <c r="U309" s="150" t="s">
        <v>569</v>
      </c>
      <c r="V309" s="163">
        <v>93.150642000000005</v>
      </c>
      <c r="W309" s="150" t="s">
        <v>243</v>
      </c>
      <c r="X309" s="164">
        <v>3</v>
      </c>
    </row>
    <row r="310" spans="1:24" ht="12.75" customHeight="1" x14ac:dyDescent="0.2">
      <c r="A310" s="154" t="s">
        <v>282</v>
      </c>
      <c r="B310" s="151" t="s">
        <v>283</v>
      </c>
      <c r="C310" s="154" t="s">
        <v>284</v>
      </c>
      <c r="D310" s="154" t="s">
        <v>1167</v>
      </c>
      <c r="E310" s="154" t="s">
        <v>219</v>
      </c>
      <c r="F310" s="154" t="s">
        <v>715</v>
      </c>
      <c r="G310" s="155">
        <v>42643</v>
      </c>
      <c r="H310" s="156">
        <v>9.4061579999999996</v>
      </c>
      <c r="I310" s="157">
        <v>7.33</v>
      </c>
      <c r="J310" s="157">
        <v>10.35</v>
      </c>
      <c r="K310" s="157">
        <v>46.79</v>
      </c>
      <c r="L310" s="157">
        <v>431.938017</v>
      </c>
      <c r="M310" s="155">
        <v>42936</v>
      </c>
      <c r="N310" s="154" t="s">
        <v>710</v>
      </c>
      <c r="O310" s="156">
        <v>5.154274</v>
      </c>
      <c r="P310" s="154" t="s">
        <v>690</v>
      </c>
      <c r="Q310" s="154" t="s">
        <v>690</v>
      </c>
      <c r="R310" s="157">
        <v>6.96</v>
      </c>
      <c r="S310" s="157">
        <v>9.5500000000000007</v>
      </c>
      <c r="T310" s="157">
        <v>46.79</v>
      </c>
      <c r="U310" s="154" t="s">
        <v>916</v>
      </c>
      <c r="V310" s="158" t="s">
        <v>228</v>
      </c>
      <c r="W310" s="154" t="s">
        <v>51</v>
      </c>
      <c r="X310" s="159">
        <v>9</v>
      </c>
    </row>
    <row r="311" spans="1:24" ht="12.75" customHeight="1" x14ac:dyDescent="0.2">
      <c r="A311" s="154" t="s">
        <v>732</v>
      </c>
      <c r="B311" s="151" t="s">
        <v>1168</v>
      </c>
      <c r="C311" s="154" t="s">
        <v>61</v>
      </c>
      <c r="D311" s="154" t="s">
        <v>1169</v>
      </c>
      <c r="E311" s="154" t="s">
        <v>219</v>
      </c>
      <c r="F311" s="154" t="s">
        <v>715</v>
      </c>
      <c r="G311" s="155">
        <v>42613</v>
      </c>
      <c r="H311" s="156">
        <v>20.124288</v>
      </c>
      <c r="I311" s="157">
        <v>7.17</v>
      </c>
      <c r="J311" s="157">
        <v>10.25</v>
      </c>
      <c r="K311" s="157">
        <v>49.15</v>
      </c>
      <c r="L311" s="157">
        <v>728.89430000000004</v>
      </c>
      <c r="M311" s="155">
        <v>42916</v>
      </c>
      <c r="N311" s="154" t="s">
        <v>710</v>
      </c>
      <c r="O311" s="156">
        <v>13.3</v>
      </c>
      <c r="P311" s="154" t="s">
        <v>690</v>
      </c>
      <c r="Q311" s="154" t="s">
        <v>690</v>
      </c>
      <c r="R311" s="157">
        <v>6.71</v>
      </c>
      <c r="S311" s="157">
        <v>9.6</v>
      </c>
      <c r="T311" s="157">
        <v>46</v>
      </c>
      <c r="U311" s="154" t="s">
        <v>770</v>
      </c>
      <c r="V311" s="157">
        <v>720</v>
      </c>
      <c r="W311" s="154" t="s">
        <v>243</v>
      </c>
      <c r="X311" s="159">
        <v>10</v>
      </c>
    </row>
    <row r="312" spans="1:24" ht="12.75" customHeight="1" x14ac:dyDescent="0.2">
      <c r="A312" s="150" t="s">
        <v>784</v>
      </c>
      <c r="B312" s="151" t="s">
        <v>790</v>
      </c>
      <c r="C312" s="150" t="s">
        <v>217</v>
      </c>
      <c r="D312" s="150" t="s">
        <v>1170</v>
      </c>
      <c r="E312" s="150" t="s">
        <v>219</v>
      </c>
      <c r="F312" s="150" t="s">
        <v>701</v>
      </c>
      <c r="G312" s="160">
        <v>42794</v>
      </c>
      <c r="H312" s="161">
        <v>11.084789000000001</v>
      </c>
      <c r="I312" s="162" t="s">
        <v>228</v>
      </c>
      <c r="J312" s="162" t="s">
        <v>228</v>
      </c>
      <c r="K312" s="162" t="s">
        <v>228</v>
      </c>
      <c r="L312" s="163">
        <v>271.26283799999999</v>
      </c>
      <c r="M312" s="160">
        <v>42914</v>
      </c>
      <c r="N312" s="150" t="s">
        <v>689</v>
      </c>
      <c r="O312" s="161">
        <v>11.084789000000001</v>
      </c>
      <c r="P312" s="150" t="s">
        <v>690</v>
      </c>
      <c r="Q312" s="150" t="s">
        <v>690</v>
      </c>
      <c r="R312" s="162" t="s">
        <v>228</v>
      </c>
      <c r="S312" s="162" t="s">
        <v>228</v>
      </c>
      <c r="T312" s="162" t="s">
        <v>228</v>
      </c>
      <c r="U312" s="150" t="s">
        <v>569</v>
      </c>
      <c r="V312" s="163">
        <v>271.26283799999999</v>
      </c>
      <c r="W312" s="150" t="s">
        <v>243</v>
      </c>
      <c r="X312" s="164">
        <v>4</v>
      </c>
    </row>
    <row r="313" spans="1:24" ht="12.75" customHeight="1" x14ac:dyDescent="0.2">
      <c r="A313" s="154" t="s">
        <v>322</v>
      </c>
      <c r="B313" s="151" t="s">
        <v>323</v>
      </c>
      <c r="C313" s="154" t="s">
        <v>324</v>
      </c>
      <c r="D313" s="154" t="s">
        <v>1171</v>
      </c>
      <c r="E313" s="154" t="s">
        <v>219</v>
      </c>
      <c r="F313" s="154" t="s">
        <v>715</v>
      </c>
      <c r="G313" s="155">
        <v>42697</v>
      </c>
      <c r="H313" s="156">
        <v>13.828545999999999</v>
      </c>
      <c r="I313" s="157">
        <v>7.24</v>
      </c>
      <c r="J313" s="157">
        <v>10.23</v>
      </c>
      <c r="K313" s="157">
        <v>53.27</v>
      </c>
      <c r="L313" s="157">
        <v>706.89790800000003</v>
      </c>
      <c r="M313" s="155">
        <v>42908</v>
      </c>
      <c r="N313" s="154" t="s">
        <v>710</v>
      </c>
      <c r="O313" s="156">
        <v>6.7842460000000004</v>
      </c>
      <c r="P313" s="154" t="s">
        <v>690</v>
      </c>
      <c r="Q313" s="154" t="s">
        <v>690</v>
      </c>
      <c r="R313" s="158" t="s">
        <v>228</v>
      </c>
      <c r="S313" s="157">
        <v>9.6999999999999993</v>
      </c>
      <c r="T313" s="158" t="s">
        <v>228</v>
      </c>
      <c r="U313" s="154" t="s">
        <v>228</v>
      </c>
      <c r="V313" s="158" t="s">
        <v>228</v>
      </c>
      <c r="W313" s="154" t="s">
        <v>228</v>
      </c>
      <c r="X313" s="159">
        <v>7</v>
      </c>
    </row>
    <row r="314" spans="1:24" ht="12.75" customHeight="1" x14ac:dyDescent="0.2">
      <c r="A314" s="150" t="s">
        <v>538</v>
      </c>
      <c r="B314" s="151" t="s">
        <v>539</v>
      </c>
      <c r="C314" s="150" t="s">
        <v>307</v>
      </c>
      <c r="D314" s="150" t="s">
        <v>1172</v>
      </c>
      <c r="E314" s="150" t="s">
        <v>219</v>
      </c>
      <c r="F314" s="150" t="s">
        <v>715</v>
      </c>
      <c r="G314" s="160">
        <v>42507</v>
      </c>
      <c r="H314" s="161">
        <v>22.225784000000001</v>
      </c>
      <c r="I314" s="163">
        <v>7.19</v>
      </c>
      <c r="J314" s="163">
        <v>10.6</v>
      </c>
      <c r="K314" s="163">
        <v>49.44</v>
      </c>
      <c r="L314" s="163">
        <v>361.31656299999997</v>
      </c>
      <c r="M314" s="160">
        <v>42892</v>
      </c>
      <c r="N314" s="150" t="s">
        <v>710</v>
      </c>
      <c r="O314" s="161">
        <v>4.9000000000000004</v>
      </c>
      <c r="P314" s="150" t="s">
        <v>690</v>
      </c>
      <c r="Q314" s="150" t="s">
        <v>691</v>
      </c>
      <c r="R314" s="162" t="s">
        <v>228</v>
      </c>
      <c r="S314" s="163">
        <v>9.6999999999999993</v>
      </c>
      <c r="T314" s="162" t="s">
        <v>228</v>
      </c>
      <c r="U314" s="150" t="s">
        <v>916</v>
      </c>
      <c r="V314" s="162" t="s">
        <v>228</v>
      </c>
      <c r="W314" s="150" t="s">
        <v>228</v>
      </c>
      <c r="X314" s="164">
        <v>12</v>
      </c>
    </row>
    <row r="315" spans="1:24" ht="12.75" customHeight="1" x14ac:dyDescent="0.2">
      <c r="A315" s="150" t="s">
        <v>341</v>
      </c>
      <c r="B315" s="151" t="s">
        <v>1104</v>
      </c>
      <c r="C315" s="150" t="s">
        <v>427</v>
      </c>
      <c r="D315" s="150" t="s">
        <v>1173</v>
      </c>
      <c r="E315" s="150" t="s">
        <v>219</v>
      </c>
      <c r="F315" s="150" t="s">
        <v>701</v>
      </c>
      <c r="G315" s="160">
        <v>42787</v>
      </c>
      <c r="H315" s="161">
        <v>0.58067999999999997</v>
      </c>
      <c r="I315" s="162" t="s">
        <v>228</v>
      </c>
      <c r="J315" s="162" t="s">
        <v>228</v>
      </c>
      <c r="K315" s="162" t="s">
        <v>228</v>
      </c>
      <c r="L315" s="163">
        <v>11.491526</v>
      </c>
      <c r="M315" s="160">
        <v>42878</v>
      </c>
      <c r="N315" s="150" t="s">
        <v>689</v>
      </c>
      <c r="O315" s="161">
        <v>0.58067999999999997</v>
      </c>
      <c r="P315" s="150" t="s">
        <v>690</v>
      </c>
      <c r="Q315" s="150" t="s">
        <v>690</v>
      </c>
      <c r="R315" s="162" t="s">
        <v>228</v>
      </c>
      <c r="S315" s="162" t="s">
        <v>228</v>
      </c>
      <c r="T315" s="162" t="s">
        <v>228</v>
      </c>
      <c r="U315" s="150" t="s">
        <v>569</v>
      </c>
      <c r="V315" s="163">
        <v>11.491526</v>
      </c>
      <c r="W315" s="150" t="s">
        <v>243</v>
      </c>
      <c r="X315" s="164">
        <v>3</v>
      </c>
    </row>
    <row r="316" spans="1:24" ht="12.75" customHeight="1" x14ac:dyDescent="0.2">
      <c r="A316" s="154" t="s">
        <v>347</v>
      </c>
      <c r="B316" s="151" t="s">
        <v>352</v>
      </c>
      <c r="C316" s="154" t="s">
        <v>353</v>
      </c>
      <c r="D316" s="154" t="s">
        <v>1174</v>
      </c>
      <c r="E316" s="154" t="s">
        <v>219</v>
      </c>
      <c r="F316" s="154" t="s">
        <v>715</v>
      </c>
      <c r="G316" s="155">
        <v>42690</v>
      </c>
      <c r="H316" s="156">
        <v>31.357668</v>
      </c>
      <c r="I316" s="158" t="s">
        <v>228</v>
      </c>
      <c r="J316" s="157">
        <v>10.25</v>
      </c>
      <c r="K316" s="157">
        <v>55.15</v>
      </c>
      <c r="L316" s="158" t="s">
        <v>228</v>
      </c>
      <c r="M316" s="155">
        <v>42878</v>
      </c>
      <c r="N316" s="154" t="s">
        <v>710</v>
      </c>
      <c r="O316" s="156">
        <v>16.5</v>
      </c>
      <c r="P316" s="154" t="s">
        <v>690</v>
      </c>
      <c r="Q316" s="154" t="s">
        <v>690</v>
      </c>
      <c r="R316" s="157">
        <v>8.02</v>
      </c>
      <c r="S316" s="157">
        <v>9.6</v>
      </c>
      <c r="T316" s="157">
        <v>55.15</v>
      </c>
      <c r="U316" s="154" t="s">
        <v>904</v>
      </c>
      <c r="V316" s="158" t="s">
        <v>228</v>
      </c>
      <c r="W316" s="154" t="s">
        <v>243</v>
      </c>
      <c r="X316" s="159">
        <v>6</v>
      </c>
    </row>
    <row r="317" spans="1:24" ht="12.75" customHeight="1" x14ac:dyDescent="0.2">
      <c r="A317" s="150" t="s">
        <v>269</v>
      </c>
      <c r="B317" s="151" t="s">
        <v>315</v>
      </c>
      <c r="C317" s="150" t="s">
        <v>316</v>
      </c>
      <c r="D317" s="150" t="s">
        <v>1175</v>
      </c>
      <c r="E317" s="150" t="s">
        <v>219</v>
      </c>
      <c r="F317" s="150" t="s">
        <v>715</v>
      </c>
      <c r="G317" s="160">
        <v>42248</v>
      </c>
      <c r="H317" s="161">
        <v>59</v>
      </c>
      <c r="I317" s="162" t="s">
        <v>228</v>
      </c>
      <c r="J317" s="162" t="s">
        <v>228</v>
      </c>
      <c r="K317" s="162" t="s">
        <v>228</v>
      </c>
      <c r="L317" s="163">
        <v>5240.2309999999998</v>
      </c>
      <c r="M317" s="160">
        <v>42866</v>
      </c>
      <c r="N317" s="150" t="s">
        <v>710</v>
      </c>
      <c r="O317" s="161">
        <v>-3</v>
      </c>
      <c r="P317" s="150" t="s">
        <v>691</v>
      </c>
      <c r="Q317" s="150" t="s">
        <v>690</v>
      </c>
      <c r="R317" s="162" t="s">
        <v>228</v>
      </c>
      <c r="S317" s="162" t="s">
        <v>228</v>
      </c>
      <c r="T317" s="162" t="s">
        <v>228</v>
      </c>
      <c r="U317" s="150" t="s">
        <v>694</v>
      </c>
      <c r="V317" s="163">
        <v>5171.2340000000004</v>
      </c>
      <c r="W317" s="150" t="s">
        <v>51</v>
      </c>
      <c r="X317" s="164">
        <v>20</v>
      </c>
    </row>
    <row r="318" spans="1:24" ht="12.75" customHeight="1" x14ac:dyDescent="0.2">
      <c r="A318" s="150" t="s">
        <v>287</v>
      </c>
      <c r="B318" s="151" t="s">
        <v>1176</v>
      </c>
      <c r="C318" s="150" t="s">
        <v>951</v>
      </c>
      <c r="D318" s="150" t="s">
        <v>1177</v>
      </c>
      <c r="E318" s="150" t="s">
        <v>219</v>
      </c>
      <c r="F318" s="150" t="s">
        <v>715</v>
      </c>
      <c r="G318" s="160">
        <v>42594</v>
      </c>
      <c r="H318" s="161">
        <v>10.165699999999999</v>
      </c>
      <c r="I318" s="163">
        <v>7.42</v>
      </c>
      <c r="J318" s="163">
        <v>9.9</v>
      </c>
      <c r="K318" s="163">
        <v>50</v>
      </c>
      <c r="L318" s="163">
        <v>236.92649399999999</v>
      </c>
      <c r="M318" s="160">
        <v>42853</v>
      </c>
      <c r="N318" s="150" t="s">
        <v>689</v>
      </c>
      <c r="O318" s="161">
        <v>5.3382610000000001</v>
      </c>
      <c r="P318" s="150" t="s">
        <v>690</v>
      </c>
      <c r="Q318" s="150" t="s">
        <v>690</v>
      </c>
      <c r="R318" s="163">
        <v>7.3</v>
      </c>
      <c r="S318" s="163">
        <v>9.5</v>
      </c>
      <c r="T318" s="163">
        <v>50</v>
      </c>
      <c r="U318" s="150" t="s">
        <v>569</v>
      </c>
      <c r="V318" s="163">
        <v>235.52678800000001</v>
      </c>
      <c r="W318" s="150" t="s">
        <v>51</v>
      </c>
      <c r="X318" s="164">
        <v>8</v>
      </c>
    </row>
    <row r="319" spans="1:24" ht="12.75" customHeight="1" x14ac:dyDescent="0.2">
      <c r="A319" s="154" t="s">
        <v>322</v>
      </c>
      <c r="B319" s="151" t="s">
        <v>1021</v>
      </c>
      <c r="C319" s="154" t="s">
        <v>32</v>
      </c>
      <c r="D319" s="154" t="s">
        <v>1178</v>
      </c>
      <c r="E319" s="154" t="s">
        <v>219</v>
      </c>
      <c r="F319" s="154" t="s">
        <v>701</v>
      </c>
      <c r="G319" s="155">
        <v>42794</v>
      </c>
      <c r="H319" s="156">
        <v>1.7607250000000001</v>
      </c>
      <c r="I319" s="158" t="s">
        <v>228</v>
      </c>
      <c r="J319" s="158" t="s">
        <v>228</v>
      </c>
      <c r="K319" s="158" t="s">
        <v>228</v>
      </c>
      <c r="L319" s="157">
        <v>9.7663989999999998</v>
      </c>
      <c r="M319" s="155">
        <v>42852</v>
      </c>
      <c r="N319" s="154" t="s">
        <v>689</v>
      </c>
      <c r="O319" s="156">
        <v>1.7607250000000001</v>
      </c>
      <c r="P319" s="154" t="s">
        <v>690</v>
      </c>
      <c r="Q319" s="154" t="s">
        <v>690</v>
      </c>
      <c r="R319" s="158" t="s">
        <v>228</v>
      </c>
      <c r="S319" s="158" t="s">
        <v>228</v>
      </c>
      <c r="T319" s="158" t="s">
        <v>228</v>
      </c>
      <c r="U319" s="154" t="s">
        <v>569</v>
      </c>
      <c r="V319" s="157">
        <v>9.7663989999999998</v>
      </c>
      <c r="W319" s="154" t="s">
        <v>243</v>
      </c>
      <c r="X319" s="159">
        <v>1</v>
      </c>
    </row>
    <row r="320" spans="1:24" ht="12.75" customHeight="1" x14ac:dyDescent="0.2">
      <c r="A320" s="154" t="s">
        <v>231</v>
      </c>
      <c r="B320" s="151" t="s">
        <v>278</v>
      </c>
      <c r="C320" s="154" t="s">
        <v>130</v>
      </c>
      <c r="D320" s="154" t="s">
        <v>1179</v>
      </c>
      <c r="E320" s="154" t="s">
        <v>219</v>
      </c>
      <c r="F320" s="154" t="s">
        <v>701</v>
      </c>
      <c r="G320" s="155">
        <v>42769</v>
      </c>
      <c r="H320" s="156">
        <v>2.9254889999999998</v>
      </c>
      <c r="I320" s="158" t="s">
        <v>228</v>
      </c>
      <c r="J320" s="158" t="s">
        <v>228</v>
      </c>
      <c r="K320" s="158" t="s">
        <v>228</v>
      </c>
      <c r="L320" s="157">
        <v>119</v>
      </c>
      <c r="M320" s="155">
        <v>42851</v>
      </c>
      <c r="N320" s="154" t="s">
        <v>710</v>
      </c>
      <c r="O320" s="156">
        <v>3.0007489999999999</v>
      </c>
      <c r="P320" s="154" t="s">
        <v>690</v>
      </c>
      <c r="Q320" s="154" t="s">
        <v>690</v>
      </c>
      <c r="R320" s="158" t="s">
        <v>228</v>
      </c>
      <c r="S320" s="158" t="s">
        <v>228</v>
      </c>
      <c r="T320" s="158" t="s">
        <v>228</v>
      </c>
      <c r="U320" s="154" t="s">
        <v>888</v>
      </c>
      <c r="V320" s="158" t="s">
        <v>228</v>
      </c>
      <c r="W320" s="154" t="s">
        <v>228</v>
      </c>
      <c r="X320" s="159">
        <v>2</v>
      </c>
    </row>
    <row r="321" spans="1:24" ht="12.75" customHeight="1" x14ac:dyDescent="0.2">
      <c r="A321" s="154" t="s">
        <v>231</v>
      </c>
      <c r="B321" s="151" t="s">
        <v>1019</v>
      </c>
      <c r="C321" s="154" t="s">
        <v>130</v>
      </c>
      <c r="D321" s="154" t="s">
        <v>1180</v>
      </c>
      <c r="E321" s="154" t="s">
        <v>219</v>
      </c>
      <c r="F321" s="154" t="s">
        <v>701</v>
      </c>
      <c r="G321" s="155">
        <v>42769</v>
      </c>
      <c r="H321" s="156">
        <v>3.3026529999999998</v>
      </c>
      <c r="I321" s="158" t="s">
        <v>228</v>
      </c>
      <c r="J321" s="158" t="s">
        <v>228</v>
      </c>
      <c r="K321" s="158" t="s">
        <v>228</v>
      </c>
      <c r="L321" s="157">
        <v>226</v>
      </c>
      <c r="M321" s="155">
        <v>42851</v>
      </c>
      <c r="N321" s="154" t="s">
        <v>710</v>
      </c>
      <c r="O321" s="156">
        <v>3.0444810000000002</v>
      </c>
      <c r="P321" s="154" t="s">
        <v>690</v>
      </c>
      <c r="Q321" s="154" t="s">
        <v>690</v>
      </c>
      <c r="R321" s="158" t="s">
        <v>228</v>
      </c>
      <c r="S321" s="158" t="s">
        <v>228</v>
      </c>
      <c r="T321" s="158" t="s">
        <v>228</v>
      </c>
      <c r="U321" s="154" t="s">
        <v>888</v>
      </c>
      <c r="V321" s="158" t="s">
        <v>228</v>
      </c>
      <c r="W321" s="154" t="s">
        <v>228</v>
      </c>
      <c r="X321" s="159">
        <v>2</v>
      </c>
    </row>
    <row r="322" spans="1:24" ht="12.75" customHeight="1" x14ac:dyDescent="0.2">
      <c r="A322" s="154" t="s">
        <v>253</v>
      </c>
      <c r="B322" s="151" t="s">
        <v>1181</v>
      </c>
      <c r="C322" s="154" t="s">
        <v>1182</v>
      </c>
      <c r="D322" s="154" t="s">
        <v>1183</v>
      </c>
      <c r="E322" s="154" t="s">
        <v>219</v>
      </c>
      <c r="F322" s="154" t="s">
        <v>715</v>
      </c>
      <c r="G322" s="155">
        <v>42488</v>
      </c>
      <c r="H322" s="156">
        <v>41.697000000000003</v>
      </c>
      <c r="I322" s="157">
        <v>7.81</v>
      </c>
      <c r="J322" s="157">
        <v>10.199999999999999</v>
      </c>
      <c r="K322" s="157">
        <v>48</v>
      </c>
      <c r="L322" s="157">
        <v>718.13699999999994</v>
      </c>
      <c r="M322" s="155">
        <v>42845</v>
      </c>
      <c r="N322" s="154" t="s">
        <v>689</v>
      </c>
      <c r="O322" s="156">
        <v>5.9459999999999997</v>
      </c>
      <c r="P322" s="154" t="s">
        <v>690</v>
      </c>
      <c r="Q322" s="154" t="s">
        <v>690</v>
      </c>
      <c r="R322" s="157">
        <v>6.92</v>
      </c>
      <c r="S322" s="157">
        <v>8.6999999999999993</v>
      </c>
      <c r="T322" s="157">
        <v>42.9</v>
      </c>
      <c r="U322" s="154" t="s">
        <v>731</v>
      </c>
      <c r="V322" s="157">
        <v>704.01099999999997</v>
      </c>
      <c r="W322" s="154" t="s">
        <v>51</v>
      </c>
      <c r="X322" s="159">
        <v>11</v>
      </c>
    </row>
    <row r="323" spans="1:24" ht="12.75" customHeight="1" x14ac:dyDescent="0.2">
      <c r="A323" s="150" t="s">
        <v>454</v>
      </c>
      <c r="B323" s="151" t="s">
        <v>382</v>
      </c>
      <c r="C323" s="150" t="s">
        <v>60</v>
      </c>
      <c r="D323" s="150" t="s">
        <v>1184</v>
      </c>
      <c r="E323" s="150" t="s">
        <v>219</v>
      </c>
      <c r="F323" s="150" t="s">
        <v>715</v>
      </c>
      <c r="G323" s="160">
        <v>42492</v>
      </c>
      <c r="H323" s="161">
        <v>31.926894999999998</v>
      </c>
      <c r="I323" s="163">
        <v>7.82</v>
      </c>
      <c r="J323" s="163">
        <v>10.25</v>
      </c>
      <c r="K323" s="163">
        <v>51.69</v>
      </c>
      <c r="L323" s="163">
        <v>1336.04926</v>
      </c>
      <c r="M323" s="160">
        <v>42836</v>
      </c>
      <c r="N323" s="150" t="s">
        <v>710</v>
      </c>
      <c r="O323" s="161">
        <v>16</v>
      </c>
      <c r="P323" s="150" t="s">
        <v>690</v>
      </c>
      <c r="Q323" s="150" t="s">
        <v>690</v>
      </c>
      <c r="R323" s="163">
        <v>7.42</v>
      </c>
      <c r="S323" s="163">
        <v>9.5</v>
      </c>
      <c r="T323" s="163">
        <v>51.7</v>
      </c>
      <c r="U323" s="150" t="s">
        <v>1185</v>
      </c>
      <c r="V323" s="163">
        <v>1324.9023930000001</v>
      </c>
      <c r="W323" s="150" t="s">
        <v>243</v>
      </c>
      <c r="X323" s="164">
        <v>11</v>
      </c>
    </row>
    <row r="324" spans="1:24" ht="12.75" customHeight="1" x14ac:dyDescent="0.2">
      <c r="A324" s="154" t="s">
        <v>422</v>
      </c>
      <c r="B324" s="151" t="s">
        <v>566</v>
      </c>
      <c r="C324" s="154" t="s">
        <v>217</v>
      </c>
      <c r="D324" s="154" t="s">
        <v>1186</v>
      </c>
      <c r="E324" s="154" t="s">
        <v>219</v>
      </c>
      <c r="F324" s="154" t="s">
        <v>715</v>
      </c>
      <c r="G324" s="155">
        <v>42489</v>
      </c>
      <c r="H324" s="156">
        <v>37.042462</v>
      </c>
      <c r="I324" s="157">
        <v>8.14</v>
      </c>
      <c r="J324" s="157">
        <v>11.25</v>
      </c>
      <c r="K324" s="157">
        <v>38.28</v>
      </c>
      <c r="L324" s="157">
        <v>525.04247299999997</v>
      </c>
      <c r="M324" s="155">
        <v>42811</v>
      </c>
      <c r="N324" s="154" t="s">
        <v>710</v>
      </c>
      <c r="O324" s="156">
        <v>28.5</v>
      </c>
      <c r="P324" s="154" t="s">
        <v>690</v>
      </c>
      <c r="Q324" s="154" t="s">
        <v>691</v>
      </c>
      <c r="R324" s="158" t="s">
        <v>228</v>
      </c>
      <c r="S324" s="158" t="s">
        <v>228</v>
      </c>
      <c r="T324" s="158" t="s">
        <v>228</v>
      </c>
      <c r="U324" s="154" t="s">
        <v>916</v>
      </c>
      <c r="V324" s="158" t="s">
        <v>228</v>
      </c>
      <c r="W324" s="154" t="s">
        <v>228</v>
      </c>
      <c r="X324" s="159">
        <v>10</v>
      </c>
    </row>
    <row r="325" spans="1:24" ht="12.75" customHeight="1" x14ac:dyDescent="0.2">
      <c r="A325" s="150" t="s">
        <v>263</v>
      </c>
      <c r="B325" s="151" t="s">
        <v>264</v>
      </c>
      <c r="C325" s="150" t="s">
        <v>653</v>
      </c>
      <c r="D325" s="150" t="s">
        <v>1187</v>
      </c>
      <c r="E325" s="150" t="s">
        <v>219</v>
      </c>
      <c r="F325" s="150" t="s">
        <v>715</v>
      </c>
      <c r="G325" s="160">
        <v>42426</v>
      </c>
      <c r="H325" s="161">
        <v>17.240931</v>
      </c>
      <c r="I325" s="163">
        <v>8.23</v>
      </c>
      <c r="J325" s="163">
        <v>10.25</v>
      </c>
      <c r="K325" s="163">
        <v>57.76</v>
      </c>
      <c r="L325" s="163">
        <v>261.87276200000002</v>
      </c>
      <c r="M325" s="160">
        <v>42795</v>
      </c>
      <c r="N325" s="150" t="s">
        <v>689</v>
      </c>
      <c r="O325" s="161">
        <v>8.5102510000000002</v>
      </c>
      <c r="P325" s="150" t="s">
        <v>690</v>
      </c>
      <c r="Q325" s="150" t="s">
        <v>690</v>
      </c>
      <c r="R325" s="163">
        <v>7.57</v>
      </c>
      <c r="S325" s="163">
        <v>9.25</v>
      </c>
      <c r="T325" s="163">
        <v>55.7</v>
      </c>
      <c r="U325" s="150" t="s">
        <v>995</v>
      </c>
      <c r="V325" s="163">
        <v>255.67420999999999</v>
      </c>
      <c r="W325" s="150" t="s">
        <v>51</v>
      </c>
      <c r="X325" s="164">
        <v>12</v>
      </c>
    </row>
    <row r="326" spans="1:24" ht="12.75" customHeight="1" x14ac:dyDescent="0.2">
      <c r="A326" s="150" t="s">
        <v>866</v>
      </c>
      <c r="B326" s="151" t="s">
        <v>1112</v>
      </c>
      <c r="C326" s="150" t="s">
        <v>868</v>
      </c>
      <c r="D326" s="150" t="s">
        <v>1188</v>
      </c>
      <c r="E326" s="150" t="s">
        <v>219</v>
      </c>
      <c r="F326" s="150" t="s">
        <v>715</v>
      </c>
      <c r="G326" s="160">
        <v>42705</v>
      </c>
      <c r="H326" s="161">
        <v>0</v>
      </c>
      <c r="I326" s="162" t="s">
        <v>228</v>
      </c>
      <c r="J326" s="162" t="s">
        <v>228</v>
      </c>
      <c r="K326" s="162" t="s">
        <v>228</v>
      </c>
      <c r="L326" s="162" t="s">
        <v>228</v>
      </c>
      <c r="M326" s="160">
        <v>42787</v>
      </c>
      <c r="N326" s="150" t="s">
        <v>710</v>
      </c>
      <c r="O326" s="161">
        <v>20.370018000000002</v>
      </c>
      <c r="P326" s="150" t="s">
        <v>690</v>
      </c>
      <c r="Q326" s="150" t="s">
        <v>690</v>
      </c>
      <c r="R326" s="162" t="s">
        <v>228</v>
      </c>
      <c r="S326" s="163">
        <v>10.55</v>
      </c>
      <c r="T326" s="163">
        <v>51</v>
      </c>
      <c r="U326" s="150" t="s">
        <v>228</v>
      </c>
      <c r="V326" s="163">
        <v>1973.0255609999999</v>
      </c>
      <c r="W326" s="150" t="s">
        <v>228</v>
      </c>
      <c r="X326" s="164">
        <v>2</v>
      </c>
    </row>
    <row r="327" spans="1:24" ht="12.75" customHeight="1" x14ac:dyDescent="0.2">
      <c r="A327" s="150" t="s">
        <v>341</v>
      </c>
      <c r="B327" s="151" t="s">
        <v>348</v>
      </c>
      <c r="C327" s="150" t="s">
        <v>65</v>
      </c>
      <c r="D327" s="150" t="s">
        <v>1189</v>
      </c>
      <c r="E327" s="150" t="s">
        <v>219</v>
      </c>
      <c r="F327" s="150" t="s">
        <v>701</v>
      </c>
      <c r="G327" s="160">
        <v>42668</v>
      </c>
      <c r="H327" s="161">
        <v>0.86351999999999995</v>
      </c>
      <c r="I327" s="162" t="s">
        <v>228</v>
      </c>
      <c r="J327" s="162" t="s">
        <v>228</v>
      </c>
      <c r="K327" s="162" t="s">
        <v>228</v>
      </c>
      <c r="L327" s="163">
        <v>6.6331920000000002</v>
      </c>
      <c r="M327" s="160">
        <v>42775</v>
      </c>
      <c r="N327" s="150" t="s">
        <v>689</v>
      </c>
      <c r="O327" s="161">
        <v>0.80092799999999997</v>
      </c>
      <c r="P327" s="150" t="s">
        <v>690</v>
      </c>
      <c r="Q327" s="150" t="s">
        <v>690</v>
      </c>
      <c r="R327" s="162" t="s">
        <v>228</v>
      </c>
      <c r="S327" s="162" t="s">
        <v>228</v>
      </c>
      <c r="T327" s="162" t="s">
        <v>228</v>
      </c>
      <c r="U327" s="150" t="s">
        <v>228</v>
      </c>
      <c r="V327" s="162" t="s">
        <v>228</v>
      </c>
      <c r="W327" s="150" t="s">
        <v>228</v>
      </c>
      <c r="X327" s="164">
        <v>3</v>
      </c>
    </row>
    <row r="328" spans="1:24" ht="12.75" customHeight="1" x14ac:dyDescent="0.2">
      <c r="A328" s="150" t="s">
        <v>784</v>
      </c>
      <c r="B328" s="151" t="s">
        <v>1029</v>
      </c>
      <c r="C328" s="150" t="s">
        <v>353</v>
      </c>
      <c r="D328" s="150" t="s">
        <v>1190</v>
      </c>
      <c r="E328" s="150" t="s">
        <v>219</v>
      </c>
      <c r="F328" s="150" t="s">
        <v>701</v>
      </c>
      <c r="G328" s="160">
        <v>42647</v>
      </c>
      <c r="H328" s="161">
        <v>8.5368110000000001</v>
      </c>
      <c r="I328" s="162" t="s">
        <v>228</v>
      </c>
      <c r="J328" s="162" t="s">
        <v>228</v>
      </c>
      <c r="K328" s="162" t="s">
        <v>228</v>
      </c>
      <c r="L328" s="163">
        <v>264.353048</v>
      </c>
      <c r="M328" s="160">
        <v>42760</v>
      </c>
      <c r="N328" s="150" t="s">
        <v>689</v>
      </c>
      <c r="O328" s="161">
        <v>8.5368110000000001</v>
      </c>
      <c r="P328" s="150" t="s">
        <v>690</v>
      </c>
      <c r="Q328" s="150" t="s">
        <v>690</v>
      </c>
      <c r="R328" s="162" t="s">
        <v>228</v>
      </c>
      <c r="S328" s="162" t="s">
        <v>228</v>
      </c>
      <c r="T328" s="162" t="s">
        <v>228</v>
      </c>
      <c r="U328" s="150" t="s">
        <v>904</v>
      </c>
      <c r="V328" s="163">
        <v>264.353048</v>
      </c>
      <c r="W328" s="150" t="s">
        <v>243</v>
      </c>
      <c r="X328" s="164">
        <v>3</v>
      </c>
    </row>
    <row r="329" spans="1:24" ht="12.75" customHeight="1" x14ac:dyDescent="0.2">
      <c r="A329" s="150" t="s">
        <v>784</v>
      </c>
      <c r="B329" s="151" t="s">
        <v>785</v>
      </c>
      <c r="C329" s="150" t="s">
        <v>353</v>
      </c>
      <c r="D329" s="150" t="s">
        <v>1191</v>
      </c>
      <c r="E329" s="150" t="s">
        <v>219</v>
      </c>
      <c r="F329" s="150" t="s">
        <v>701</v>
      </c>
      <c r="G329" s="160">
        <v>42647</v>
      </c>
      <c r="H329" s="161">
        <v>1.8776390000000001</v>
      </c>
      <c r="I329" s="162" t="s">
        <v>228</v>
      </c>
      <c r="J329" s="162" t="s">
        <v>228</v>
      </c>
      <c r="K329" s="162" t="s">
        <v>228</v>
      </c>
      <c r="L329" s="163">
        <v>76.232737</v>
      </c>
      <c r="M329" s="160">
        <v>42760</v>
      </c>
      <c r="N329" s="150" t="s">
        <v>689</v>
      </c>
      <c r="O329" s="161">
        <v>1.8776390000000001</v>
      </c>
      <c r="P329" s="150" t="s">
        <v>690</v>
      </c>
      <c r="Q329" s="150" t="s">
        <v>690</v>
      </c>
      <c r="R329" s="162" t="s">
        <v>228</v>
      </c>
      <c r="S329" s="162" t="s">
        <v>228</v>
      </c>
      <c r="T329" s="162" t="s">
        <v>228</v>
      </c>
      <c r="U329" s="150" t="s">
        <v>904</v>
      </c>
      <c r="V329" s="163">
        <v>76.232737</v>
      </c>
      <c r="W329" s="150" t="s">
        <v>243</v>
      </c>
      <c r="X329" s="164">
        <v>3</v>
      </c>
    </row>
    <row r="330" spans="1:24" ht="12.75" customHeight="1" x14ac:dyDescent="0.2">
      <c r="A330" s="154" t="s">
        <v>253</v>
      </c>
      <c r="B330" s="151" t="s">
        <v>998</v>
      </c>
      <c r="C330" s="154" t="s">
        <v>726</v>
      </c>
      <c r="D330" s="154" t="s">
        <v>1192</v>
      </c>
      <c r="E330" s="154" t="s">
        <v>219</v>
      </c>
      <c r="F330" s="154" t="s">
        <v>715</v>
      </c>
      <c r="G330" s="155">
        <v>42398</v>
      </c>
      <c r="H330" s="156">
        <v>158.9</v>
      </c>
      <c r="I330" s="157">
        <v>7.31</v>
      </c>
      <c r="J330" s="157">
        <v>9.75</v>
      </c>
      <c r="K330" s="157">
        <v>48</v>
      </c>
      <c r="L330" s="157">
        <v>4882.143</v>
      </c>
      <c r="M330" s="155">
        <v>42759</v>
      </c>
      <c r="N330" s="154" t="s">
        <v>710</v>
      </c>
      <c r="O330" s="156">
        <v>-5.3</v>
      </c>
      <c r="P330" s="154" t="s">
        <v>691</v>
      </c>
      <c r="Q330" s="154" t="s">
        <v>690</v>
      </c>
      <c r="R330" s="157">
        <v>6.82</v>
      </c>
      <c r="S330" s="157">
        <v>9</v>
      </c>
      <c r="T330" s="157">
        <v>48</v>
      </c>
      <c r="U330" s="154" t="s">
        <v>694</v>
      </c>
      <c r="V330" s="157">
        <v>4841</v>
      </c>
      <c r="W330" s="154" t="s">
        <v>51</v>
      </c>
      <c r="X330" s="159">
        <v>12</v>
      </c>
    </row>
    <row r="331" spans="1:24" ht="12.75" customHeight="1" x14ac:dyDescent="0.2">
      <c r="A331" s="154" t="s">
        <v>231</v>
      </c>
      <c r="B331" s="151" t="s">
        <v>278</v>
      </c>
      <c r="C331" s="154" t="s">
        <v>130</v>
      </c>
      <c r="D331" s="154" t="s">
        <v>1193</v>
      </c>
      <c r="E331" s="154" t="s">
        <v>219</v>
      </c>
      <c r="F331" s="154" t="s">
        <v>701</v>
      </c>
      <c r="G331" s="155">
        <v>42643</v>
      </c>
      <c r="H331" s="156">
        <v>3.45181</v>
      </c>
      <c r="I331" s="158" t="s">
        <v>228</v>
      </c>
      <c r="J331" s="158" t="s">
        <v>228</v>
      </c>
      <c r="K331" s="158" t="s">
        <v>228</v>
      </c>
      <c r="L331" s="157">
        <v>104.3</v>
      </c>
      <c r="M331" s="155">
        <v>42753</v>
      </c>
      <c r="N331" s="154" t="s">
        <v>689</v>
      </c>
      <c r="O331" s="156">
        <v>3.1862979999999999</v>
      </c>
      <c r="P331" s="154" t="s">
        <v>690</v>
      </c>
      <c r="Q331" s="154" t="s">
        <v>690</v>
      </c>
      <c r="R331" s="158" t="s">
        <v>228</v>
      </c>
      <c r="S331" s="158" t="s">
        <v>228</v>
      </c>
      <c r="T331" s="158" t="s">
        <v>228</v>
      </c>
      <c r="U331" s="154" t="s">
        <v>1194</v>
      </c>
      <c r="V331" s="158" t="s">
        <v>228</v>
      </c>
      <c r="W331" s="154" t="s">
        <v>228</v>
      </c>
      <c r="X331" s="159">
        <v>3</v>
      </c>
    </row>
    <row r="332" spans="1:24" ht="12.75" customHeight="1" x14ac:dyDescent="0.2">
      <c r="A332" s="154" t="s">
        <v>231</v>
      </c>
      <c r="B332" s="151" t="s">
        <v>1019</v>
      </c>
      <c r="C332" s="154" t="s">
        <v>130</v>
      </c>
      <c r="D332" s="154" t="s">
        <v>1195</v>
      </c>
      <c r="E332" s="154" t="s">
        <v>219</v>
      </c>
      <c r="F332" s="154" t="s">
        <v>701</v>
      </c>
      <c r="G332" s="155">
        <v>42643</v>
      </c>
      <c r="H332" s="156">
        <v>4.961233</v>
      </c>
      <c r="I332" s="158" t="s">
        <v>228</v>
      </c>
      <c r="J332" s="158" t="s">
        <v>228</v>
      </c>
      <c r="K332" s="158" t="s">
        <v>228</v>
      </c>
      <c r="L332" s="157">
        <v>212.7</v>
      </c>
      <c r="M332" s="155">
        <v>42753</v>
      </c>
      <c r="N332" s="154" t="s">
        <v>689</v>
      </c>
      <c r="O332" s="156">
        <v>4.5041380000000002</v>
      </c>
      <c r="P332" s="154" t="s">
        <v>690</v>
      </c>
      <c r="Q332" s="154" t="s">
        <v>690</v>
      </c>
      <c r="R332" s="158" t="s">
        <v>228</v>
      </c>
      <c r="S332" s="158" t="s">
        <v>228</v>
      </c>
      <c r="T332" s="158" t="s">
        <v>228</v>
      </c>
      <c r="U332" s="154" t="s">
        <v>1194</v>
      </c>
      <c r="V332" s="158" t="s">
        <v>228</v>
      </c>
      <c r="W332" s="154" t="s">
        <v>228</v>
      </c>
      <c r="X332" s="159">
        <v>3</v>
      </c>
    </row>
    <row r="333" spans="1:24" x14ac:dyDescent="0.2">
      <c r="G333" s="212" t="s">
        <v>1039</v>
      </c>
      <c r="H333" s="214"/>
      <c r="I333" s="212" t="s">
        <v>1039</v>
      </c>
      <c r="J333" s="212">
        <f>AVERAGE(J279:J332)</f>
        <v>10.441851851851849</v>
      </c>
      <c r="K333" s="214"/>
      <c r="L333" s="214"/>
      <c r="M333" s="167" t="s">
        <v>4640</v>
      </c>
      <c r="N333" s="214"/>
      <c r="O333" s="214"/>
      <c r="P333" s="214"/>
      <c r="Q333" s="214"/>
      <c r="R333" s="167" t="s">
        <v>1196</v>
      </c>
      <c r="S333" s="212">
        <f>AVERAGE(S279:S332)</f>
        <v>9.7220833333333321</v>
      </c>
    </row>
    <row r="334" spans="1:24" x14ac:dyDescent="0.2">
      <c r="G334" s="214"/>
      <c r="H334" s="214"/>
      <c r="I334" s="214"/>
      <c r="J334" s="214"/>
      <c r="K334" s="214"/>
      <c r="L334" s="214"/>
      <c r="M334" s="167" t="s">
        <v>1041</v>
      </c>
      <c r="N334" s="214"/>
      <c r="O334" s="214"/>
      <c r="P334" s="214"/>
      <c r="Q334" s="214"/>
      <c r="R334" s="167" t="s">
        <v>1041</v>
      </c>
      <c r="S334" s="212">
        <f>AVERAGE(S330,S326,S323,S316,S314,S313,S311,S310,S298,S297,S295,S292,S291,S289,S286,S283,S279)</f>
        <v>9.6823529411764699</v>
      </c>
    </row>
    <row r="335" spans="1:24" x14ac:dyDescent="0.2">
      <c r="G335" s="214"/>
      <c r="H335" s="214"/>
      <c r="I335" s="214"/>
      <c r="J335" s="214"/>
      <c r="K335" s="214"/>
      <c r="L335" s="214"/>
      <c r="M335" s="167" t="s">
        <v>1042</v>
      </c>
      <c r="N335" s="214"/>
      <c r="O335" s="214"/>
      <c r="P335" s="214"/>
      <c r="Q335" s="214"/>
      <c r="R335" s="167" t="s">
        <v>1042</v>
      </c>
      <c r="S335" s="212">
        <f>AVERAGE(S325,S322,S318,S307,S296,S287,S285)</f>
        <v>9.8185714285714294</v>
      </c>
    </row>
  </sheetData>
  <mergeCells count="3">
    <mergeCell ref="A1:D1"/>
    <mergeCell ref="A2:X2"/>
    <mergeCell ref="A8:X8"/>
  </mergeCells>
  <printOptions horizontalCentered="1" gridLines="1" gridLinesSet="0"/>
  <pageMargins left="0.7" right="0.7" top="1.25" bottom="0.75" header="0.3" footer="0.3"/>
  <pageSetup fitToWidth="0" fitToHeight="0" orientation="landscape" r:id="rId1"/>
  <headerFooter>
    <oddHeader>&amp;RDivision of Public Utilities
Docket No. 19-057-02
DPU Exhibit 3.10
&amp;P of &amp;N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80"/>
  <sheetViews>
    <sheetView view="pageLayout" zoomScaleNormal="136" zoomScaleSheetLayoutView="100" workbookViewId="0">
      <selection activeCell="D29" sqref="D29"/>
    </sheetView>
  </sheetViews>
  <sheetFormatPr defaultRowHeight="12.75" x14ac:dyDescent="0.2"/>
  <cols>
    <col min="1" max="1" width="12.140625" style="75" customWidth="1"/>
    <col min="2" max="3" width="9.140625" style="75"/>
    <col min="4" max="11" width="9.28515625" style="75" customWidth="1"/>
    <col min="12" max="14" width="9.140625" style="75"/>
    <col min="15" max="15" width="14.85546875" style="75" customWidth="1"/>
    <col min="16" max="16" width="9.28515625" style="75" bestFit="1" customWidth="1"/>
    <col min="17" max="17" width="15.28515625" style="75" bestFit="1" customWidth="1"/>
    <col min="18" max="18" width="9.28515625" style="75" bestFit="1" customWidth="1"/>
    <col min="19" max="22" width="9.28515625" style="89" bestFit="1" customWidth="1"/>
    <col min="23" max="24" width="11.7109375" style="89" bestFit="1" customWidth="1"/>
    <col min="25" max="27" width="9.28515625" style="89" bestFit="1" customWidth="1"/>
    <col min="28" max="28" width="9.140625" style="89"/>
    <col min="29" max="34" width="9.28515625" style="89" bestFit="1" customWidth="1"/>
    <col min="35" max="16384" width="9.140625" style="89"/>
  </cols>
  <sheetData>
    <row r="1" spans="1:31" x14ac:dyDescent="0.2">
      <c r="K1" s="175"/>
    </row>
    <row r="2" spans="1:31" x14ac:dyDescent="0.2">
      <c r="K2" s="176"/>
    </row>
    <row r="3" spans="1:31" ht="18.75" x14ac:dyDescent="0.3">
      <c r="A3" s="76" t="s">
        <v>140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80"/>
      <c r="M3" s="80"/>
      <c r="N3" s="80"/>
    </row>
    <row r="4" spans="1:31" ht="15.75" x14ac:dyDescent="0.25">
      <c r="A4" s="81" t="s">
        <v>1197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0"/>
      <c r="M4" s="80"/>
      <c r="N4" s="80"/>
    </row>
    <row r="5" spans="1:31" ht="15.75" x14ac:dyDescent="0.25">
      <c r="A5" s="84" t="s">
        <v>1198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0"/>
      <c r="M5" s="80"/>
      <c r="N5" s="80"/>
    </row>
    <row r="6" spans="1:31" x14ac:dyDescent="0.2">
      <c r="A6" s="85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31" x14ac:dyDescent="0.2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</row>
    <row r="8" spans="1:31" x14ac:dyDescent="0.2">
      <c r="A8" s="93"/>
      <c r="B8" s="177" t="s">
        <v>1199</v>
      </c>
      <c r="C8" s="178"/>
      <c r="D8" s="178"/>
      <c r="E8" s="178" t="s">
        <v>1200</v>
      </c>
      <c r="F8" s="178"/>
      <c r="G8" s="178"/>
      <c r="H8" s="178"/>
      <c r="I8" s="178" t="s">
        <v>1201</v>
      </c>
      <c r="J8" s="178" t="s">
        <v>1201</v>
      </c>
      <c r="K8" s="178" t="s">
        <v>1202</v>
      </c>
      <c r="L8" s="93"/>
      <c r="M8" s="93"/>
    </row>
    <row r="9" spans="1:31" x14ac:dyDescent="0.2">
      <c r="A9" s="93" t="s">
        <v>1203</v>
      </c>
      <c r="B9" s="178" t="s">
        <v>1204</v>
      </c>
      <c r="C9" s="178"/>
      <c r="D9" s="178" t="s">
        <v>45</v>
      </c>
      <c r="E9" s="178" t="s">
        <v>53</v>
      </c>
      <c r="F9" s="178" t="s">
        <v>45</v>
      </c>
      <c r="G9" s="178" t="s">
        <v>1205</v>
      </c>
      <c r="H9" s="178" t="s">
        <v>1205</v>
      </c>
      <c r="I9" s="178" t="s">
        <v>1206</v>
      </c>
      <c r="J9" s="178" t="s">
        <v>1206</v>
      </c>
      <c r="K9" s="178" t="s">
        <v>1207</v>
      </c>
      <c r="L9" s="93"/>
      <c r="M9" s="93"/>
    </row>
    <row r="10" spans="1:31" x14ac:dyDescent="0.2">
      <c r="A10" s="93" t="s">
        <v>1208</v>
      </c>
      <c r="B10" s="178" t="s">
        <v>50</v>
      </c>
      <c r="C10" s="178" t="s">
        <v>1209</v>
      </c>
      <c r="D10" s="178" t="s">
        <v>1210</v>
      </c>
      <c r="E10" s="178" t="s">
        <v>1210</v>
      </c>
      <c r="F10" s="178" t="s">
        <v>1211</v>
      </c>
      <c r="G10" s="178" t="s">
        <v>1212</v>
      </c>
      <c r="H10" s="178" t="s">
        <v>1211</v>
      </c>
      <c r="I10" s="178" t="s">
        <v>1213</v>
      </c>
      <c r="J10" s="178" t="s">
        <v>1211</v>
      </c>
      <c r="K10" s="178" t="s">
        <v>1214</v>
      </c>
      <c r="L10" s="93"/>
      <c r="M10" s="93"/>
      <c r="S10" s="89" t="s">
        <v>1215</v>
      </c>
      <c r="AD10" s="89" t="s">
        <v>1215</v>
      </c>
    </row>
    <row r="11" spans="1:31" ht="7.5" customHeight="1" thickBot="1" x14ac:dyDescent="0.25">
      <c r="A11" s="179"/>
      <c r="B11" s="179"/>
      <c r="C11" s="180"/>
      <c r="D11" s="179"/>
      <c r="E11" s="179"/>
      <c r="F11" s="179"/>
      <c r="G11" s="179"/>
      <c r="H11" s="179"/>
      <c r="I11" s="179"/>
      <c r="J11" s="179"/>
      <c r="K11" s="179"/>
      <c r="L11" s="93"/>
      <c r="M11" s="93"/>
    </row>
    <row r="12" spans="1:31" x14ac:dyDescent="0.2">
      <c r="A12" s="93" t="s">
        <v>1216</v>
      </c>
      <c r="B12" s="93">
        <v>9</v>
      </c>
      <c r="C12" s="181">
        <f>+'VL Data'!G418</f>
        <v>56</v>
      </c>
      <c r="D12" s="93">
        <f>+'VL Data'!G415</f>
        <v>10.053571428571429</v>
      </c>
      <c r="E12" s="93">
        <f>+'VL Data'!G417</f>
        <v>10</v>
      </c>
      <c r="F12" s="93">
        <f t="shared" ref="F12:F20" si="0">D12/$D$23</f>
        <v>0.64372611594438567</v>
      </c>
      <c r="G12" s="93">
        <f t="shared" ref="G12:G20" si="1">R34</f>
        <v>11.056711266340187</v>
      </c>
      <c r="H12" s="93">
        <f>G12/$G$23</f>
        <v>0.78325612929109034</v>
      </c>
      <c r="I12" s="93">
        <f>+'VL Data'!G416</f>
        <v>3.937787301412917</v>
      </c>
      <c r="J12" s="93">
        <f>I12/$I$23</f>
        <v>0.51940357360176781</v>
      </c>
      <c r="K12" s="93">
        <f>J12*$D$23</f>
        <v>8.1119295894960537</v>
      </c>
      <c r="L12" s="93"/>
      <c r="M12" s="93"/>
      <c r="P12" s="93">
        <f>B12</f>
        <v>9</v>
      </c>
      <c r="Q12" s="182">
        <f>P12^0.5</f>
        <v>3</v>
      </c>
      <c r="S12" s="183" t="s">
        <v>1217</v>
      </c>
      <c r="T12" s="183"/>
      <c r="AD12" s="183" t="s">
        <v>1217</v>
      </c>
      <c r="AE12" s="183"/>
    </row>
    <row r="13" spans="1:31" x14ac:dyDescent="0.2">
      <c r="A13" s="93" t="s">
        <v>1218</v>
      </c>
      <c r="B13" s="93">
        <v>8</v>
      </c>
      <c r="C13" s="181">
        <f>+'VL Data'!G339</f>
        <v>63</v>
      </c>
      <c r="D13" s="93">
        <f>+'VL Data'!G336</f>
        <v>10.571428571428571</v>
      </c>
      <c r="E13" s="93">
        <f>+'VL Data'!G338</f>
        <v>11</v>
      </c>
      <c r="F13" s="93">
        <f t="shared" si="0"/>
        <v>0.67688429953654761</v>
      </c>
      <c r="G13" s="93">
        <f t="shared" si="1"/>
        <v>10.912566357603595</v>
      </c>
      <c r="H13" s="93">
        <f t="shared" ref="H13:H20" si="2">G13/$G$23</f>
        <v>0.77304492086261767</v>
      </c>
      <c r="I13" s="93">
        <f>+'VL Data'!G337</f>
        <v>4.8683119075808081</v>
      </c>
      <c r="J13" s="93">
        <f t="shared" ref="J13:J20" si="3">I13/$I$23</f>
        <v>0.64214199718156884</v>
      </c>
      <c r="K13" s="93">
        <f t="shared" ref="K13:K20" si="4">J13*$D$23</f>
        <v>10.028831013760147</v>
      </c>
      <c r="L13" s="93"/>
      <c r="M13" s="93"/>
      <c r="P13" s="93">
        <f t="shared" ref="P13:P20" si="5">B13</f>
        <v>8</v>
      </c>
      <c r="Q13" s="182">
        <f t="shared" ref="Q13:Q20" si="6">P13^0.5</f>
        <v>2.8284271247461903</v>
      </c>
      <c r="S13" s="184" t="s">
        <v>1219</v>
      </c>
      <c r="T13" s="184">
        <v>0.99025503287059669</v>
      </c>
      <c r="AD13" s="184" t="s">
        <v>1219</v>
      </c>
      <c r="AE13" s="184">
        <v>0.98760218023351698</v>
      </c>
    </row>
    <row r="14" spans="1:31" x14ac:dyDescent="0.2">
      <c r="A14" s="93" t="s">
        <v>103</v>
      </c>
      <c r="B14" s="93">
        <v>7</v>
      </c>
      <c r="C14" s="181">
        <f>+'VL Data'!G246</f>
        <v>185</v>
      </c>
      <c r="D14" s="93">
        <f>+'VL Data'!G243</f>
        <v>12.345945945945946</v>
      </c>
      <c r="E14" s="93">
        <f>+'VL Data'!G245</f>
        <v>12</v>
      </c>
      <c r="F14" s="93">
        <f t="shared" si="0"/>
        <v>0.79050592994816105</v>
      </c>
      <c r="G14" s="93">
        <f t="shared" si="1"/>
        <v>11.256988657080967</v>
      </c>
      <c r="H14" s="93">
        <f t="shared" si="2"/>
        <v>0.79744375616108876</v>
      </c>
      <c r="I14" s="93">
        <f>+'VL Data'!G244</f>
        <v>5.4502988846342069</v>
      </c>
      <c r="J14" s="93">
        <f t="shared" si="3"/>
        <v>0.71890747295085733</v>
      </c>
      <c r="K14" s="93">
        <f t="shared" si="4"/>
        <v>11.22773715533028</v>
      </c>
      <c r="L14" s="93"/>
      <c r="M14" s="93"/>
      <c r="P14" s="93">
        <f t="shared" si="5"/>
        <v>7</v>
      </c>
      <c r="Q14" s="182">
        <f t="shared" si="6"/>
        <v>2.6457513110645907</v>
      </c>
      <c r="S14" s="184" t="s">
        <v>1220</v>
      </c>
      <c r="T14" s="184">
        <v>0.98060503012554645</v>
      </c>
      <c r="AD14" s="184" t="s">
        <v>1220</v>
      </c>
      <c r="AE14" s="184">
        <v>0.97535806640199618</v>
      </c>
    </row>
    <row r="15" spans="1:31" x14ac:dyDescent="0.2">
      <c r="A15" s="93" t="s">
        <v>99</v>
      </c>
      <c r="B15" s="93">
        <v>6</v>
      </c>
      <c r="C15" s="181">
        <f>+'VL Data'!G1606</f>
        <v>314</v>
      </c>
      <c r="D15" s="93">
        <f>+'VL Data'!G1603</f>
        <v>14.162420382165605</v>
      </c>
      <c r="E15" s="93">
        <f>+'VL Data'!G1605</f>
        <v>13</v>
      </c>
      <c r="F15" s="93">
        <f t="shared" si="0"/>
        <v>0.90681405406581128</v>
      </c>
      <c r="G15" s="93">
        <f t="shared" si="1"/>
        <v>12.199230555350113</v>
      </c>
      <c r="H15" s="93">
        <f t="shared" si="2"/>
        <v>0.86419206172107166</v>
      </c>
      <c r="I15" s="93">
        <f>+'VL Data'!G1604</f>
        <v>6.8228886915641969</v>
      </c>
      <c r="J15" s="93">
        <f t="shared" si="3"/>
        <v>0.89995535498171042</v>
      </c>
      <c r="K15" s="93">
        <f t="shared" si="4"/>
        <v>14.05530274402547</v>
      </c>
      <c r="L15" s="93"/>
      <c r="M15" s="93"/>
      <c r="P15" s="93">
        <f t="shared" si="5"/>
        <v>6</v>
      </c>
      <c r="Q15" s="182">
        <f t="shared" si="6"/>
        <v>2.4494897427831779</v>
      </c>
      <c r="S15" s="184" t="s">
        <v>1221</v>
      </c>
      <c r="T15" s="184">
        <v>0.9741400401673953</v>
      </c>
      <c r="AD15" s="184" t="s">
        <v>1221</v>
      </c>
      <c r="AE15" s="184">
        <v>0.96714408853599487</v>
      </c>
    </row>
    <row r="16" spans="1:31" x14ac:dyDescent="0.2">
      <c r="A16" s="93" t="s">
        <v>1222</v>
      </c>
      <c r="B16" s="93">
        <v>5</v>
      </c>
      <c r="C16" s="181">
        <f>+'VL Data'!G1187</f>
        <v>383</v>
      </c>
      <c r="D16" s="93">
        <f>+'VL Data'!G1184</f>
        <v>15.297650130548304</v>
      </c>
      <c r="E16" s="93">
        <f>+'VL Data'!G1186</f>
        <v>14</v>
      </c>
      <c r="F16" s="93">
        <f t="shared" si="0"/>
        <v>0.97950235611080483</v>
      </c>
      <c r="G16" s="93">
        <f t="shared" si="1"/>
        <v>13.896579725102669</v>
      </c>
      <c r="H16" s="93">
        <f t="shared" si="2"/>
        <v>0.98443207782812958</v>
      </c>
      <c r="I16" s="93">
        <f>+'VL Data'!G1185</f>
        <v>7.2419060949270886</v>
      </c>
      <c r="J16" s="93">
        <f t="shared" si="3"/>
        <v>0.95522475377070248</v>
      </c>
      <c r="K16" s="93">
        <f t="shared" si="4"/>
        <v>14.918487932223327</v>
      </c>
      <c r="L16" s="93"/>
      <c r="M16" s="93"/>
      <c r="P16" s="93">
        <f t="shared" si="5"/>
        <v>5</v>
      </c>
      <c r="Q16" s="182">
        <f t="shared" si="6"/>
        <v>2.2360679774997898</v>
      </c>
      <c r="S16" s="184" t="s">
        <v>1223</v>
      </c>
      <c r="T16" s="184">
        <v>1.4804240413924801</v>
      </c>
      <c r="AD16" s="184" t="s">
        <v>1223</v>
      </c>
      <c r="AE16" s="184">
        <v>1.4396090901654293</v>
      </c>
    </row>
    <row r="17" spans="1:38" ht="13.5" thickBot="1" x14ac:dyDescent="0.25">
      <c r="A17" s="93" t="s">
        <v>105</v>
      </c>
      <c r="B17" s="93">
        <v>4</v>
      </c>
      <c r="C17" s="181">
        <f>+'VL Data'!G729</f>
        <v>251</v>
      </c>
      <c r="D17" s="93">
        <f>+'VL Data'!G726</f>
        <v>19.231075697211157</v>
      </c>
      <c r="E17" s="93">
        <f>+'VL Data'!F728</f>
        <v>17</v>
      </c>
      <c r="F17" s="93">
        <f t="shared" si="0"/>
        <v>1.2313580056552391</v>
      </c>
      <c r="G17" s="93">
        <f t="shared" si="1"/>
        <v>16.590439570938571</v>
      </c>
      <c r="H17" s="93">
        <f t="shared" si="2"/>
        <v>1.1752647933504672</v>
      </c>
      <c r="I17" s="93">
        <f>+'VL Data'!G727</f>
        <v>10.184026239078875</v>
      </c>
      <c r="J17" s="93">
        <f t="shared" si="3"/>
        <v>1.3432974453276771</v>
      </c>
      <c r="K17" s="93">
        <f t="shared" si="4"/>
        <v>20.979320990584256</v>
      </c>
      <c r="L17" s="93"/>
      <c r="M17" s="93"/>
      <c r="P17" s="93">
        <f t="shared" si="5"/>
        <v>4</v>
      </c>
      <c r="Q17" s="182">
        <f t="shared" si="6"/>
        <v>2</v>
      </c>
      <c r="S17" s="185" t="s">
        <v>1224</v>
      </c>
      <c r="T17" s="185">
        <v>9</v>
      </c>
      <c r="AD17" s="185" t="s">
        <v>1224</v>
      </c>
      <c r="AE17" s="185">
        <v>9</v>
      </c>
    </row>
    <row r="18" spans="1:38" x14ac:dyDescent="0.2">
      <c r="A18" s="93" t="s">
        <v>1225</v>
      </c>
      <c r="B18" s="93">
        <v>3</v>
      </c>
      <c r="C18" s="181">
        <f>+'VL Data'!G1744</f>
        <v>60</v>
      </c>
      <c r="D18" s="93">
        <f>+'VL Data'!G1741</f>
        <v>24.316666666666666</v>
      </c>
      <c r="E18" s="93">
        <f>+'VL Data'!G1743</f>
        <v>21</v>
      </c>
      <c r="F18" s="93">
        <f t="shared" si="0"/>
        <v>1.5569863403528741</v>
      </c>
      <c r="G18" s="93">
        <f t="shared" si="1"/>
        <v>20.687181750561464</v>
      </c>
      <c r="H18" s="93">
        <f t="shared" si="2"/>
        <v>1.4654775288574058</v>
      </c>
      <c r="I18" s="93">
        <f>+'VL Data'!G1742</f>
        <v>12.188479788227182</v>
      </c>
      <c r="J18" s="93">
        <f t="shared" si="3"/>
        <v>1.6076896678768262</v>
      </c>
      <c r="K18" s="93">
        <f t="shared" si="4"/>
        <v>25.108539968529634</v>
      </c>
      <c r="L18" s="93"/>
      <c r="M18" s="93"/>
      <c r="P18" s="93">
        <f t="shared" si="5"/>
        <v>3</v>
      </c>
      <c r="Q18" s="182">
        <f t="shared" si="6"/>
        <v>1.7320508075688772</v>
      </c>
    </row>
    <row r="19" spans="1:38" ht="13.5" thickBot="1" x14ac:dyDescent="0.25">
      <c r="A19" s="93" t="s">
        <v>1226</v>
      </c>
      <c r="B19" s="93">
        <v>2</v>
      </c>
      <c r="C19" s="181">
        <f>+'VL Data'!G1669</f>
        <v>30</v>
      </c>
      <c r="D19" s="93">
        <f>+'VL Data'!G1666</f>
        <v>21.933333333333334</v>
      </c>
      <c r="E19" s="93">
        <f>'VL Data'!E1672</f>
        <v>24.09090909090909</v>
      </c>
      <c r="F19" s="93">
        <f t="shared" si="0"/>
        <v>1.4043824701195218</v>
      </c>
      <c r="G19" s="93">
        <f t="shared" si="1"/>
        <v>26.979168623377944</v>
      </c>
      <c r="H19" s="93">
        <f t="shared" si="2"/>
        <v>1.9112011409549343</v>
      </c>
      <c r="I19" s="93">
        <f>+'VL Data'!G1667</f>
        <v>12.613439284141048</v>
      </c>
      <c r="J19" s="93">
        <f t="shared" si="3"/>
        <v>1.6637428429008985</v>
      </c>
      <c r="K19" s="93">
        <f t="shared" si="4"/>
        <v>25.983965999794478</v>
      </c>
      <c r="L19" s="93"/>
      <c r="M19" s="93"/>
      <c r="P19" s="93">
        <f t="shared" si="5"/>
        <v>2</v>
      </c>
      <c r="Q19" s="182">
        <f t="shared" si="6"/>
        <v>1.4142135623730951</v>
      </c>
      <c r="S19" s="89" t="s">
        <v>1227</v>
      </c>
      <c r="AD19" s="89" t="s">
        <v>1227</v>
      </c>
    </row>
    <row r="20" spans="1:38" x14ac:dyDescent="0.2">
      <c r="A20" s="103" t="s">
        <v>1228</v>
      </c>
      <c r="B20" s="93">
        <v>1</v>
      </c>
      <c r="C20" s="181">
        <f>+'VL Data'!G1624</f>
        <v>8</v>
      </c>
      <c r="D20" s="93">
        <f>+'VL Data'!G1621</f>
        <v>40.125</v>
      </c>
      <c r="E20" s="93">
        <f>+'VL Data'!G1623</f>
        <v>39</v>
      </c>
      <c r="F20" s="93">
        <f t="shared" si="0"/>
        <v>2.5691875355719977</v>
      </c>
      <c r="G20" s="93">
        <f t="shared" si="1"/>
        <v>37.512042584553882</v>
      </c>
      <c r="H20" s="93">
        <f t="shared" si="2"/>
        <v>2.6573486969878721</v>
      </c>
      <c r="I20" s="93">
        <f>+'VL Data'!G1622</f>
        <v>14.672009308300522</v>
      </c>
      <c r="J20" s="93">
        <f t="shared" si="3"/>
        <v>1.9352731580792371</v>
      </c>
      <c r="K20" s="93">
        <f t="shared" si="4"/>
        <v>30.22466612217973</v>
      </c>
      <c r="L20" s="93"/>
      <c r="M20" s="93"/>
      <c r="P20" s="93">
        <f t="shared" si="5"/>
        <v>1</v>
      </c>
      <c r="Q20" s="182">
        <f t="shared" si="6"/>
        <v>1</v>
      </c>
      <c r="S20" s="186"/>
      <c r="T20" s="186" t="s">
        <v>1229</v>
      </c>
      <c r="U20" s="186" t="s">
        <v>1230</v>
      </c>
      <c r="V20" s="186" t="s">
        <v>1231</v>
      </c>
      <c r="W20" s="186" t="s">
        <v>1232</v>
      </c>
      <c r="X20" s="186" t="s">
        <v>1233</v>
      </c>
      <c r="AD20" s="186"/>
      <c r="AE20" s="186" t="s">
        <v>1229</v>
      </c>
      <c r="AF20" s="186" t="s">
        <v>1230</v>
      </c>
      <c r="AG20" s="186" t="s">
        <v>1231</v>
      </c>
      <c r="AH20" s="186" t="s">
        <v>1232</v>
      </c>
      <c r="AI20" s="186" t="s">
        <v>1233</v>
      </c>
    </row>
    <row r="21" spans="1:38" ht="7.5" customHeight="1" x14ac:dyDescent="0.2">
      <c r="A21" s="187"/>
      <c r="B21" s="93"/>
      <c r="C21" s="181"/>
      <c r="D21" s="93"/>
      <c r="E21" s="93"/>
      <c r="F21" s="93"/>
      <c r="G21" s="93"/>
      <c r="H21" s="93"/>
      <c r="I21" s="93"/>
      <c r="J21" s="93"/>
      <c r="K21" s="93"/>
      <c r="L21" s="93"/>
      <c r="M21" s="93"/>
      <c r="S21" s="184" t="s">
        <v>1205</v>
      </c>
      <c r="T21" s="184">
        <v>2</v>
      </c>
      <c r="U21" s="184">
        <v>664.85741413516723</v>
      </c>
      <c r="V21" s="184">
        <v>332.42870706758362</v>
      </c>
      <c r="W21" s="184">
        <v>151.67928124763432</v>
      </c>
      <c r="X21" s="184">
        <v>7.2957060583066565E-6</v>
      </c>
      <c r="AD21" s="184" t="s">
        <v>1205</v>
      </c>
      <c r="AE21" s="184">
        <v>2</v>
      </c>
      <c r="AF21" s="184">
        <v>492.18651196251318</v>
      </c>
      <c r="AG21" s="184">
        <v>246.09325598125659</v>
      </c>
      <c r="AH21" s="184">
        <v>118.7436930453796</v>
      </c>
      <c r="AI21" s="184">
        <v>1.496319545412723E-5</v>
      </c>
    </row>
    <row r="22" spans="1:38" x14ac:dyDescent="0.2">
      <c r="A22" s="93" t="s">
        <v>1234</v>
      </c>
      <c r="B22" s="93"/>
      <c r="C22" s="181">
        <f>SUM(C11:C21)</f>
        <v>1350</v>
      </c>
      <c r="D22" s="93"/>
      <c r="E22" s="93"/>
      <c r="F22" s="93"/>
      <c r="G22" s="93"/>
      <c r="H22" s="93"/>
      <c r="I22" s="93"/>
      <c r="J22" s="93"/>
      <c r="K22" s="93"/>
      <c r="L22" s="93"/>
      <c r="M22" s="93"/>
      <c r="S22" s="184" t="s">
        <v>1235</v>
      </c>
      <c r="T22" s="184">
        <v>6</v>
      </c>
      <c r="U22" s="184">
        <v>13.149932053997059</v>
      </c>
      <c r="V22" s="184">
        <v>2.1916553423328433</v>
      </c>
      <c r="W22" s="184"/>
      <c r="X22" s="184"/>
      <c r="AD22" s="184" t="s">
        <v>1235</v>
      </c>
      <c r="AE22" s="184">
        <v>6</v>
      </c>
      <c r="AF22" s="184">
        <v>12.434845994921609</v>
      </c>
      <c r="AG22" s="184">
        <v>2.072474332486935</v>
      </c>
      <c r="AH22" s="184"/>
      <c r="AI22" s="184"/>
    </row>
    <row r="23" spans="1:38" ht="13.5" thickBot="1" x14ac:dyDescent="0.25">
      <c r="A23" s="93" t="s">
        <v>1236</v>
      </c>
      <c r="B23" s="93">
        <f>(B12*$C$12+B13*$C$13+B14*$C$14+B15*$C$15+B16*$C$16+B17*$C$17+B18*$C$18+B19*$C$19+B20*$C$20)/$C$22</f>
        <v>5.4474074074074075</v>
      </c>
      <c r="C23" s="181"/>
      <c r="D23" s="93">
        <f>($C$12*D12+$C$13*D13+$C$14*D14+$C$15*D15+$C$16*D16+$C$17*D17+$C$18*D18+$C$19*D19+$C$20*D20)/$C$22</f>
        <v>15.617777777777778</v>
      </c>
      <c r="E23" s="93">
        <f>(E12*$C$12+E13*$C$13+E14*$C$14+E15*$C$15+E16*$C$16+E17*$C$17+E18*$C$18+E19*$C$19+E20*$C$20)/$C$22</f>
        <v>14.428686868686869</v>
      </c>
      <c r="F23" s="93"/>
      <c r="G23" s="93">
        <f>(G12*$C$12+G13*$C$13+G14*$C$14+G15*$C$15+G16*$C$16+G17*$C$17+G18*$C$18+G19*$C$19+G20*$C$20)/$C$22</f>
        <v>14.116341836159519</v>
      </c>
      <c r="H23" s="93"/>
      <c r="I23" s="93">
        <f>(I12*$C$12+I13*$C$13+I14*$C$14+I15*$C$15+I16*$C$16+I17*$C$17+I18*$C$18+I19*$C$19+I20*$C$20)/$C$22</f>
        <v>7.5813635129743258</v>
      </c>
      <c r="J23" s="93"/>
      <c r="K23" s="93">
        <f>($C$12*K12+$C$13*K13+$C$14*K14+$C$15*K15+$C$16*K16+$C$17*K17+$C$18*K18+$C$19*K19+$C$20*K20)/$C$22</f>
        <v>15.61777777777778</v>
      </c>
      <c r="L23" s="93"/>
      <c r="M23" s="93"/>
      <c r="S23" s="185" t="s">
        <v>1234</v>
      </c>
      <c r="T23" s="185">
        <v>8</v>
      </c>
      <c r="U23" s="185">
        <v>678.00734618916431</v>
      </c>
      <c r="V23" s="185"/>
      <c r="W23" s="185"/>
      <c r="X23" s="185"/>
      <c r="AD23" s="185" t="s">
        <v>1234</v>
      </c>
      <c r="AE23" s="185">
        <v>8</v>
      </c>
      <c r="AF23" s="185">
        <v>504.62135795743478</v>
      </c>
      <c r="AG23" s="185"/>
      <c r="AH23" s="185"/>
      <c r="AI23" s="185"/>
    </row>
    <row r="24" spans="1:38" ht="13.5" thickBot="1" x14ac:dyDescent="0.25">
      <c r="A24" s="187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</row>
    <row r="25" spans="1:38" x14ac:dyDescent="0.2">
      <c r="A25" s="105" t="s">
        <v>1237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S25" s="186"/>
      <c r="T25" s="186" t="s">
        <v>1238</v>
      </c>
      <c r="U25" s="186" t="s">
        <v>1223</v>
      </c>
      <c r="V25" s="186" t="s">
        <v>1239</v>
      </c>
      <c r="W25" s="186" t="s">
        <v>1240</v>
      </c>
      <c r="X25" s="186" t="s">
        <v>1241</v>
      </c>
      <c r="Y25" s="186" t="s">
        <v>1242</v>
      </c>
      <c r="Z25" s="186" t="s">
        <v>1243</v>
      </c>
      <c r="AA25" s="186" t="s">
        <v>1244</v>
      </c>
      <c r="AD25" s="186"/>
      <c r="AE25" s="186" t="s">
        <v>1238</v>
      </c>
      <c r="AF25" s="186" t="s">
        <v>1223</v>
      </c>
      <c r="AG25" s="186" t="s">
        <v>1239</v>
      </c>
      <c r="AH25" s="186" t="s">
        <v>1240</v>
      </c>
      <c r="AI25" s="186" t="s">
        <v>1241</v>
      </c>
      <c r="AJ25" s="186" t="s">
        <v>1242</v>
      </c>
      <c r="AK25" s="186" t="s">
        <v>1243</v>
      </c>
      <c r="AL25" s="186" t="s">
        <v>1244</v>
      </c>
    </row>
    <row r="26" spans="1:38" x14ac:dyDescent="0.2">
      <c r="A26" s="187"/>
      <c r="B26" s="93" t="s">
        <v>1245</v>
      </c>
      <c r="C26" s="93"/>
      <c r="D26" s="88">
        <f>+T15</f>
        <v>0.9741400401673953</v>
      </c>
      <c r="E26" s="93"/>
      <c r="F26" s="93"/>
      <c r="G26" s="93"/>
      <c r="H26" s="93"/>
      <c r="I26" s="93"/>
      <c r="J26" s="93"/>
      <c r="K26" s="93"/>
      <c r="L26" s="93"/>
      <c r="M26" s="93"/>
      <c r="S26" s="184" t="s">
        <v>1246</v>
      </c>
      <c r="T26" s="184">
        <v>73.821520307186105</v>
      </c>
      <c r="U26" s="184">
        <v>5.2401112421525076</v>
      </c>
      <c r="V26" s="184">
        <v>14.087777319181884</v>
      </c>
      <c r="W26" s="184">
        <v>7.985126636599577E-6</v>
      </c>
      <c r="X26" s="184">
        <v>60.999430007445149</v>
      </c>
      <c r="Y26" s="184">
        <v>86.643610606927069</v>
      </c>
      <c r="Z26" s="184">
        <v>60.999430007445149</v>
      </c>
      <c r="AA26" s="184">
        <v>86.643610606927069</v>
      </c>
      <c r="AD26" s="184" t="s">
        <v>1246</v>
      </c>
      <c r="AE26" s="184">
        <v>39.708641297661309</v>
      </c>
      <c r="AF26" s="184">
        <v>5.0956425772343064</v>
      </c>
      <c r="AG26" s="184">
        <v>7.7926661251844385</v>
      </c>
      <c r="AH26" s="184">
        <v>2.3531151092049678E-4</v>
      </c>
      <c r="AI26" s="184">
        <v>27.240053086227789</v>
      </c>
      <c r="AJ26" s="184">
        <v>52.177229509094829</v>
      </c>
      <c r="AK26" s="184">
        <v>27.240053086227789</v>
      </c>
      <c r="AL26" s="184">
        <v>52.177229509094829</v>
      </c>
    </row>
    <row r="27" spans="1:38" x14ac:dyDescent="0.2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S27" s="184" t="s">
        <v>1247</v>
      </c>
      <c r="T27" s="184">
        <v>7.6939373545084537</v>
      </c>
      <c r="U27" s="184">
        <v>1.3408254190909787</v>
      </c>
      <c r="V27" s="184">
        <v>5.7382096468044352</v>
      </c>
      <c r="W27" s="184">
        <v>1.2173250580720886E-3</v>
      </c>
      <c r="X27" s="184">
        <v>4.4130557462183173</v>
      </c>
      <c r="Y27" s="184">
        <v>10.97481896279859</v>
      </c>
      <c r="Z27" s="184">
        <v>4.4130557462183173</v>
      </c>
      <c r="AA27" s="184">
        <v>10.97481896279859</v>
      </c>
      <c r="AD27" s="184" t="s">
        <v>1247</v>
      </c>
      <c r="AE27" s="184">
        <v>-0.88083742370333429</v>
      </c>
      <c r="AF27" s="184">
        <v>1.3038591698582835</v>
      </c>
      <c r="AG27" s="184">
        <v>-0.67556178156807567</v>
      </c>
      <c r="AH27" s="184">
        <v>0.52448641230300963</v>
      </c>
      <c r="AI27" s="184">
        <v>-4.0712658786536107</v>
      </c>
      <c r="AJ27" s="184">
        <v>2.3095910312469417</v>
      </c>
      <c r="AK27" s="184">
        <v>-4.0712658786536107</v>
      </c>
      <c r="AL27" s="184">
        <v>2.3095910312469417</v>
      </c>
    </row>
    <row r="28" spans="1:38" ht="13.5" thickBot="1" x14ac:dyDescent="0.25">
      <c r="A28" s="103" t="s">
        <v>1248</v>
      </c>
      <c r="B28" s="93"/>
      <c r="C28" s="93"/>
      <c r="D28" s="93">
        <f>X54</f>
        <v>5.8571428571428568</v>
      </c>
      <c r="E28" s="93">
        <f>X56</f>
        <v>5</v>
      </c>
      <c r="F28" s="93">
        <f>F14+(F15-F14)*($B$14-$O$34)</f>
        <v>0.80712137625068259</v>
      </c>
      <c r="G28" s="93">
        <f>($T$27*$O$34)+($T$28*$O$34^0.5)+$T$26</f>
        <v>11.351959065210821</v>
      </c>
      <c r="H28" s="93">
        <f>G28/G23</f>
        <v>0.80417144873414503</v>
      </c>
      <c r="I28" s="93">
        <f>X55</f>
        <v>2.1930626551751344</v>
      </c>
      <c r="J28" s="93">
        <f>(0.14*0.9)+(0.86*0.72)</f>
        <v>0.74519999999999997</v>
      </c>
      <c r="K28" s="93">
        <f>+AD36</f>
        <v>12.359808959196776</v>
      </c>
      <c r="L28" s="93"/>
      <c r="M28" s="93"/>
      <c r="S28" s="185" t="s">
        <v>1249</v>
      </c>
      <c r="T28" s="185">
        <v>-44.003415077140673</v>
      </c>
      <c r="U28" s="185">
        <v>5.4842026437647533</v>
      </c>
      <c r="V28" s="185">
        <v>-8.0236668729172909</v>
      </c>
      <c r="W28" s="185">
        <v>2.0015584900730317E-4</v>
      </c>
      <c r="X28" s="185">
        <v>-57.422775520249225</v>
      </c>
      <c r="Y28" s="185">
        <v>-30.584054634032121</v>
      </c>
      <c r="Z28" s="185">
        <v>-57.422775520249225</v>
      </c>
      <c r="AA28" s="185">
        <v>-30.584054634032121</v>
      </c>
      <c r="AD28" s="185" t="s">
        <v>1249</v>
      </c>
      <c r="AE28" s="185">
        <v>-8.1374340524084392</v>
      </c>
      <c r="AF28" s="185">
        <v>5.3330044348961776</v>
      </c>
      <c r="AG28" s="185">
        <v>-1.5258629824422523</v>
      </c>
      <c r="AH28" s="185">
        <v>0.17789224428745251</v>
      </c>
      <c r="AI28" s="185">
        <v>-21.186825806364578</v>
      </c>
      <c r="AJ28" s="185">
        <v>4.9119577015476992</v>
      </c>
      <c r="AK28" s="185">
        <v>-21.186825806364578</v>
      </c>
      <c r="AL28" s="185">
        <v>4.9119577015476992</v>
      </c>
    </row>
    <row r="29" spans="1:38" x14ac:dyDescent="0.2">
      <c r="A29" s="103" t="s">
        <v>1250</v>
      </c>
      <c r="B29" s="93"/>
      <c r="C29" s="93"/>
      <c r="D29" s="188" t="s">
        <v>99</v>
      </c>
      <c r="E29" s="93"/>
      <c r="F29" s="93"/>
      <c r="G29" s="93"/>
      <c r="H29" s="93"/>
      <c r="I29" s="93"/>
      <c r="J29" s="93"/>
      <c r="K29" s="93"/>
      <c r="L29" s="93"/>
      <c r="M29" s="93"/>
    </row>
    <row r="30" spans="1:38" x14ac:dyDescent="0.2">
      <c r="A30" s="93"/>
      <c r="B30" s="93"/>
      <c r="C30" s="93"/>
      <c r="D30" s="93"/>
      <c r="E30" s="178"/>
      <c r="F30" s="178"/>
      <c r="G30" s="178"/>
      <c r="H30" s="178"/>
      <c r="I30" s="178"/>
      <c r="J30" s="178"/>
      <c r="M30" s="93"/>
    </row>
    <row r="31" spans="1:38" x14ac:dyDescent="0.2">
      <c r="A31" s="93"/>
      <c r="B31" s="93"/>
      <c r="C31" s="93"/>
      <c r="D31" s="93"/>
      <c r="E31" s="94"/>
      <c r="F31" s="94"/>
      <c r="G31" s="94"/>
      <c r="H31" s="94"/>
      <c r="I31" s="94"/>
      <c r="J31" s="94"/>
      <c r="M31" s="93"/>
    </row>
    <row r="32" spans="1:38" x14ac:dyDescent="0.2">
      <c r="A32" s="189" t="s">
        <v>1251</v>
      </c>
      <c r="B32" s="189"/>
      <c r="C32" s="189"/>
      <c r="D32" s="189"/>
      <c r="E32" s="91"/>
      <c r="F32" s="91"/>
      <c r="I32" s="91">
        <v>0.09</v>
      </c>
      <c r="J32" s="88"/>
      <c r="M32" s="93"/>
    </row>
    <row r="33" spans="1:30" ht="7.5" customHeight="1" x14ac:dyDescent="0.2">
      <c r="A33" s="190"/>
      <c r="B33" s="93"/>
      <c r="C33" s="93"/>
      <c r="D33" s="93"/>
      <c r="E33" s="88"/>
      <c r="F33" s="88"/>
      <c r="G33" s="88"/>
      <c r="I33" s="88"/>
      <c r="J33" s="88"/>
      <c r="M33" s="93"/>
    </row>
    <row r="34" spans="1:30" x14ac:dyDescent="0.2">
      <c r="A34" s="191" t="s">
        <v>1252</v>
      </c>
      <c r="B34" s="189"/>
      <c r="C34" s="189"/>
      <c r="D34" s="189"/>
      <c r="E34" s="91"/>
      <c r="F34" s="91"/>
      <c r="G34" s="91"/>
      <c r="I34" s="91">
        <f>(I32/D23)*S36</f>
        <v>6.5417521647842661E-2</v>
      </c>
      <c r="J34" s="91"/>
      <c r="M34" s="93"/>
      <c r="O34" s="93">
        <f>+U54</f>
        <v>6.8571428571428568</v>
      </c>
      <c r="Q34" s="93" t="str">
        <f t="shared" ref="Q34:Q42" si="7">A12</f>
        <v>A++</v>
      </c>
      <c r="R34" s="75">
        <f>$T$26+$T$27*P12+$T$28*Q12</f>
        <v>11.056711266340187</v>
      </c>
      <c r="AB34" s="93" t="str">
        <f>+Q34</f>
        <v>A++</v>
      </c>
      <c r="AC34" s="75">
        <f>+$AE$26+P12*$AE$27+Q12*$AE$28</f>
        <v>7.3688023271059819</v>
      </c>
    </row>
    <row r="35" spans="1:30" x14ac:dyDescent="0.2">
      <c r="A35" s="191" t="s">
        <v>1253</v>
      </c>
      <c r="B35" s="189"/>
      <c r="C35" s="189"/>
      <c r="D35" s="189"/>
      <c r="E35" s="91"/>
      <c r="F35" s="91"/>
      <c r="G35" s="91"/>
      <c r="I35" s="91">
        <f>I32/D23*$AD$36</f>
        <v>7.1225421577613746E-2</v>
      </c>
      <c r="J35" s="91"/>
      <c r="M35" s="93"/>
      <c r="O35" s="93">
        <f>SQRT(O34)</f>
        <v>2.6186146828319083</v>
      </c>
      <c r="Q35" s="93" t="str">
        <f t="shared" si="7"/>
        <v xml:space="preserve">A+ </v>
      </c>
      <c r="R35" s="75">
        <f t="shared" ref="R35:R42" si="8">$T$26+$T$27*P13+$T$28*Q13</f>
        <v>10.912566357603595</v>
      </c>
      <c r="AB35" s="93" t="str">
        <f t="shared" ref="AB35:AB42" si="9">+Q35</f>
        <v xml:space="preserve">A+ </v>
      </c>
      <c r="AC35" s="75">
        <f t="shared" ref="AC35:AC42" si="10">+$AE$26+P13*$AE$27+Q13*$AE$28</f>
        <v>9.6458027083692919</v>
      </c>
    </row>
    <row r="36" spans="1:30" x14ac:dyDescent="0.2">
      <c r="M36" s="93"/>
      <c r="O36" s="192"/>
      <c r="Q36" s="93" t="str">
        <f t="shared" si="7"/>
        <v>A</v>
      </c>
      <c r="R36" s="75">
        <f t="shared" si="8"/>
        <v>11.256988657080967</v>
      </c>
      <c r="S36" s="89">
        <f>T26+T27*O34+T28*O35</f>
        <v>11.351959065210821</v>
      </c>
      <c r="AB36" s="93" t="str">
        <f t="shared" si="9"/>
        <v>A</v>
      </c>
      <c r="AC36" s="75">
        <f t="shared" si="10"/>
        <v>12.013152518876694</v>
      </c>
      <c r="AD36" s="89">
        <f>AE26+AE27*O34+AE28*O35</f>
        <v>12.359808959196776</v>
      </c>
    </row>
    <row r="37" spans="1:30" x14ac:dyDescent="0.2">
      <c r="K37" s="193"/>
      <c r="Q37" s="93" t="str">
        <f t="shared" si="7"/>
        <v>B++</v>
      </c>
      <c r="R37" s="75">
        <f t="shared" si="8"/>
        <v>12.199230555350113</v>
      </c>
      <c r="AB37" s="93" t="str">
        <f t="shared" si="9"/>
        <v>B++</v>
      </c>
      <c r="AC37" s="75">
        <f t="shared" si="10"/>
        <v>14.491055511492281</v>
      </c>
    </row>
    <row r="38" spans="1:30" x14ac:dyDescent="0.2">
      <c r="K38" s="89"/>
      <c r="Q38" s="93" t="str">
        <f t="shared" si="7"/>
        <v xml:space="preserve">B+ </v>
      </c>
      <c r="R38" s="75">
        <f t="shared" si="8"/>
        <v>13.896579725102669</v>
      </c>
      <c r="AB38" s="93" t="str">
        <f t="shared" si="9"/>
        <v xml:space="preserve">B+ </v>
      </c>
      <c r="AC38" s="75">
        <f t="shared" si="10"/>
        <v>17.108598475537779</v>
      </c>
    </row>
    <row r="39" spans="1:30" x14ac:dyDescent="0.2">
      <c r="Q39" s="93" t="str">
        <f t="shared" si="7"/>
        <v>B</v>
      </c>
      <c r="R39" s="75">
        <f t="shared" si="8"/>
        <v>16.590439570938571</v>
      </c>
      <c r="AB39" s="93" t="str">
        <f t="shared" si="9"/>
        <v>B</v>
      </c>
      <c r="AC39" s="75">
        <f t="shared" si="10"/>
        <v>19.91042349803109</v>
      </c>
    </row>
    <row r="40" spans="1:30" x14ac:dyDescent="0.2">
      <c r="Q40" s="93" t="str">
        <f t="shared" si="7"/>
        <v>C++</v>
      </c>
      <c r="R40" s="75">
        <f t="shared" si="8"/>
        <v>20.687181750561464</v>
      </c>
      <c r="AB40" s="93" t="str">
        <f t="shared" si="9"/>
        <v>C++</v>
      </c>
      <c r="AC40" s="75">
        <f t="shared" si="10"/>
        <v>22.971679804538791</v>
      </c>
    </row>
    <row r="41" spans="1:30" x14ac:dyDescent="0.2">
      <c r="Q41" s="93" t="str">
        <f t="shared" si="7"/>
        <v xml:space="preserve">C+ </v>
      </c>
      <c r="R41" s="75">
        <f t="shared" si="8"/>
        <v>26.979168623377944</v>
      </c>
      <c r="AB41" s="93" t="str">
        <f t="shared" si="9"/>
        <v xml:space="preserve">C+ </v>
      </c>
      <c r="AC41" s="75">
        <f t="shared" si="10"/>
        <v>26.438896850421969</v>
      </c>
    </row>
    <row r="42" spans="1:30" x14ac:dyDescent="0.2">
      <c r="Q42" s="93" t="str">
        <f t="shared" si="7"/>
        <v>C</v>
      </c>
      <c r="R42" s="75">
        <f t="shared" si="8"/>
        <v>37.512042584553882</v>
      </c>
      <c r="AB42" s="93" t="str">
        <f t="shared" si="9"/>
        <v>C</v>
      </c>
      <c r="AC42" s="75">
        <f t="shared" si="10"/>
        <v>30.690369821549538</v>
      </c>
    </row>
    <row r="43" spans="1:30" x14ac:dyDescent="0.2">
      <c r="Q43" s="93"/>
    </row>
    <row r="45" spans="1:30" x14ac:dyDescent="0.2">
      <c r="O45" s="89" t="s">
        <v>54</v>
      </c>
      <c r="P45" s="89" t="s">
        <v>1254</v>
      </c>
      <c r="Q45" s="89" t="s">
        <v>1255</v>
      </c>
      <c r="R45" s="89" t="s">
        <v>1256</v>
      </c>
      <c r="S45" s="89" t="s">
        <v>1257</v>
      </c>
      <c r="T45" s="89" t="s">
        <v>81</v>
      </c>
      <c r="V45" s="89" t="s">
        <v>1258</v>
      </c>
      <c r="W45" s="89" t="s">
        <v>1259</v>
      </c>
      <c r="X45" s="89" t="s">
        <v>1258</v>
      </c>
      <c r="Y45" s="89" t="s">
        <v>1259</v>
      </c>
    </row>
    <row r="46" spans="1:30" x14ac:dyDescent="0.2">
      <c r="O46" s="89" t="s">
        <v>56</v>
      </c>
      <c r="P46" s="89" t="s">
        <v>65</v>
      </c>
      <c r="Q46" s="89" t="s">
        <v>1260</v>
      </c>
      <c r="R46" s="194">
        <v>113.14</v>
      </c>
      <c r="S46" s="89">
        <v>1.2</v>
      </c>
      <c r="T46" s="89" t="s">
        <v>136</v>
      </c>
      <c r="U46" s="89">
        <v>8</v>
      </c>
      <c r="V46" s="194">
        <v>5</v>
      </c>
      <c r="W46" s="194">
        <v>1.95</v>
      </c>
      <c r="X46" s="194">
        <v>5</v>
      </c>
      <c r="Y46" s="194">
        <v>1.95</v>
      </c>
    </row>
    <row r="47" spans="1:30" x14ac:dyDescent="0.2">
      <c r="O47" s="89" t="s">
        <v>137</v>
      </c>
      <c r="P47" s="89" t="s">
        <v>124</v>
      </c>
      <c r="Q47" s="89" t="s">
        <v>1260</v>
      </c>
      <c r="R47" s="194">
        <v>94.83</v>
      </c>
      <c r="S47" s="89">
        <v>0.7</v>
      </c>
      <c r="T47" s="89" t="s">
        <v>103</v>
      </c>
      <c r="U47" s="89">
        <v>7</v>
      </c>
      <c r="V47" s="194">
        <v>8</v>
      </c>
      <c r="W47" s="194">
        <v>1.74</v>
      </c>
      <c r="X47" s="194">
        <v>8</v>
      </c>
      <c r="Y47" s="194">
        <v>1.74</v>
      </c>
    </row>
    <row r="48" spans="1:30" x14ac:dyDescent="0.2">
      <c r="O48" s="89" t="s">
        <v>102</v>
      </c>
      <c r="P48" s="89" t="s">
        <v>101</v>
      </c>
      <c r="Q48" s="89" t="s">
        <v>1260</v>
      </c>
      <c r="R48" s="194">
        <v>43.49</v>
      </c>
      <c r="S48" s="89">
        <v>0.2</v>
      </c>
      <c r="T48" s="89" t="s">
        <v>136</v>
      </c>
      <c r="V48" s="194">
        <v>1</v>
      </c>
      <c r="W48" s="194">
        <v>2.77</v>
      </c>
      <c r="X48" s="194"/>
      <c r="Y48" s="194"/>
    </row>
    <row r="49" spans="15:25" x14ac:dyDescent="0.2">
      <c r="O49" s="89" t="s">
        <v>138</v>
      </c>
      <c r="P49" s="89" t="s">
        <v>63</v>
      </c>
      <c r="Q49" s="89" t="s">
        <v>1260</v>
      </c>
      <c r="R49" s="194">
        <v>69.930000000000007</v>
      </c>
      <c r="S49" s="89">
        <v>1.3</v>
      </c>
      <c r="T49" s="89" t="s">
        <v>103</v>
      </c>
      <c r="U49" s="89">
        <v>7</v>
      </c>
      <c r="V49" s="194">
        <v>5</v>
      </c>
      <c r="W49" s="194">
        <v>2.66</v>
      </c>
      <c r="X49" s="194">
        <v>5</v>
      </c>
      <c r="Y49" s="194">
        <v>2.66</v>
      </c>
    </row>
    <row r="50" spans="15:25" x14ac:dyDescent="0.2">
      <c r="O50" s="89" t="s">
        <v>126</v>
      </c>
      <c r="P50" s="89" t="s">
        <v>127</v>
      </c>
      <c r="Q50" s="89" t="s">
        <v>1260</v>
      </c>
      <c r="R50" s="194">
        <v>95.64</v>
      </c>
      <c r="S50" s="89">
        <v>0.9</v>
      </c>
      <c r="T50" s="89" t="s">
        <v>103</v>
      </c>
      <c r="U50" s="89">
        <v>7</v>
      </c>
      <c r="V50" s="194">
        <v>7</v>
      </c>
      <c r="W50" s="194">
        <v>2.2000000000000002</v>
      </c>
      <c r="X50" s="194">
        <v>7</v>
      </c>
      <c r="Y50" s="194">
        <v>2.2000000000000002</v>
      </c>
    </row>
    <row r="51" spans="15:25" x14ac:dyDescent="0.2">
      <c r="O51" s="89" t="s">
        <v>57</v>
      </c>
      <c r="P51" s="89" t="s">
        <v>61</v>
      </c>
      <c r="Q51" s="89" t="s">
        <v>1260</v>
      </c>
      <c r="R51" s="194">
        <v>32.32</v>
      </c>
      <c r="S51" s="89">
        <v>0.9</v>
      </c>
      <c r="T51" s="89" t="s">
        <v>103</v>
      </c>
      <c r="U51" s="89">
        <v>7</v>
      </c>
      <c r="V51" s="194">
        <v>9</v>
      </c>
      <c r="W51" s="194">
        <v>3.76</v>
      </c>
      <c r="X51" s="194">
        <v>9</v>
      </c>
      <c r="Y51" s="194">
        <v>3.76</v>
      </c>
    </row>
    <row r="52" spans="15:25" x14ac:dyDescent="0.2">
      <c r="O52" s="89" t="s">
        <v>58</v>
      </c>
      <c r="P52" s="89" t="s">
        <v>60</v>
      </c>
      <c r="Q52" s="89" t="s">
        <v>1260</v>
      </c>
      <c r="R52" s="194">
        <v>91.11</v>
      </c>
      <c r="S52" s="89">
        <v>1.2</v>
      </c>
      <c r="T52" s="89" t="s">
        <v>99</v>
      </c>
      <c r="U52" s="89">
        <v>6</v>
      </c>
      <c r="V52" s="194">
        <v>3</v>
      </c>
      <c r="W52" s="194">
        <v>2.4900000000000002</v>
      </c>
      <c r="X52" s="194">
        <v>3</v>
      </c>
      <c r="Y52" s="194">
        <v>2.4900000000000002</v>
      </c>
    </row>
    <row r="53" spans="15:25" x14ac:dyDescent="0.2">
      <c r="O53" s="89" t="s">
        <v>129</v>
      </c>
      <c r="P53" s="89" t="s">
        <v>130</v>
      </c>
      <c r="Q53" s="89" t="s">
        <v>1260</v>
      </c>
      <c r="R53" s="194">
        <v>85.62</v>
      </c>
      <c r="S53" s="89">
        <v>0.5</v>
      </c>
      <c r="T53" s="89" t="s">
        <v>99</v>
      </c>
      <c r="U53" s="89">
        <v>6</v>
      </c>
      <c r="V53" s="194">
        <v>4</v>
      </c>
      <c r="W53" s="194">
        <v>2.72</v>
      </c>
      <c r="X53" s="194">
        <v>4</v>
      </c>
      <c r="Y53" s="194">
        <v>2.72</v>
      </c>
    </row>
    <row r="54" spans="15:25" x14ac:dyDescent="0.2">
      <c r="U54" s="195">
        <f>AVERAGE(U46:U53)</f>
        <v>6.8571428571428568</v>
      </c>
      <c r="X54" s="196">
        <f>AVERAGE(X46:X53)</f>
        <v>5.8571428571428568</v>
      </c>
    </row>
    <row r="55" spans="15:25" x14ac:dyDescent="0.2">
      <c r="X55" s="89">
        <f>_xlfn.STDEV.S(X46:X53)</f>
        <v>2.1930626551751344</v>
      </c>
    </row>
    <row r="56" spans="15:25" x14ac:dyDescent="0.2">
      <c r="X56" s="196">
        <f>MEDIAN(X46:X53)</f>
        <v>5</v>
      </c>
    </row>
    <row r="57" spans="15:25" x14ac:dyDescent="0.2">
      <c r="O57" s="197" t="s">
        <v>1261</v>
      </c>
      <c r="P57" s="197"/>
    </row>
    <row r="58" spans="15:25" x14ac:dyDescent="0.2">
      <c r="O58" s="197" t="s">
        <v>1262</v>
      </c>
      <c r="P58" s="197"/>
    </row>
    <row r="59" spans="15:25" x14ac:dyDescent="0.2">
      <c r="O59" s="197" t="s">
        <v>1263</v>
      </c>
      <c r="P59" s="197"/>
    </row>
    <row r="60" spans="15:25" x14ac:dyDescent="0.2">
      <c r="O60" s="197" t="s">
        <v>1264</v>
      </c>
      <c r="P60" s="197"/>
    </row>
    <row r="61" spans="15:25" x14ac:dyDescent="0.2">
      <c r="O61" s="197" t="s">
        <v>1265</v>
      </c>
      <c r="P61" s="197"/>
    </row>
    <row r="62" spans="15:25" x14ac:dyDescent="0.2">
      <c r="O62" s="197" t="s">
        <v>1266</v>
      </c>
      <c r="P62" s="197"/>
    </row>
    <row r="64" spans="15:25" x14ac:dyDescent="0.2">
      <c r="O64" s="197" t="s">
        <v>1267</v>
      </c>
      <c r="P64" s="197" t="s">
        <v>1268</v>
      </c>
    </row>
    <row r="66" spans="15:16" x14ac:dyDescent="0.2">
      <c r="O66" s="197" t="s">
        <v>1269</v>
      </c>
      <c r="P66" s="197"/>
    </row>
    <row r="67" spans="15:16" x14ac:dyDescent="0.2">
      <c r="O67" s="197" t="s">
        <v>1270</v>
      </c>
      <c r="P67" s="197" t="s">
        <v>1267</v>
      </c>
    </row>
    <row r="68" spans="15:16" x14ac:dyDescent="0.2">
      <c r="O68" s="198">
        <v>43344</v>
      </c>
      <c r="P68" s="199">
        <v>4.88</v>
      </c>
    </row>
    <row r="69" spans="15:16" x14ac:dyDescent="0.2">
      <c r="O69" s="198">
        <v>43374</v>
      </c>
      <c r="P69" s="199">
        <v>5.07</v>
      </c>
    </row>
    <row r="70" spans="15:16" x14ac:dyDescent="0.2">
      <c r="O70" s="198">
        <v>43405</v>
      </c>
      <c r="P70" s="199">
        <v>5.22</v>
      </c>
    </row>
    <row r="71" spans="15:16" x14ac:dyDescent="0.2">
      <c r="O71" s="198">
        <v>43435</v>
      </c>
      <c r="P71" s="199">
        <v>5.13</v>
      </c>
    </row>
    <row r="72" spans="15:16" x14ac:dyDescent="0.2">
      <c r="O72" s="198">
        <v>43466</v>
      </c>
      <c r="P72" s="199">
        <v>5.12</v>
      </c>
    </row>
    <row r="73" spans="15:16" x14ac:dyDescent="0.2">
      <c r="O73" s="198">
        <v>43497</v>
      </c>
      <c r="P73" s="199">
        <v>4.95</v>
      </c>
    </row>
    <row r="74" spans="15:16" x14ac:dyDescent="0.2">
      <c r="O74" s="198">
        <v>43525</v>
      </c>
      <c r="P74" s="199">
        <v>4.84</v>
      </c>
    </row>
    <row r="75" spans="15:16" x14ac:dyDescent="0.2">
      <c r="O75" s="198">
        <v>43556</v>
      </c>
      <c r="P75" s="199">
        <v>4.7</v>
      </c>
    </row>
    <row r="76" spans="15:16" x14ac:dyDescent="0.2">
      <c r="O76" s="198">
        <v>43586</v>
      </c>
      <c r="P76" s="199">
        <v>4.63</v>
      </c>
    </row>
    <row r="77" spans="15:16" x14ac:dyDescent="0.2">
      <c r="O77" s="198">
        <v>43617</v>
      </c>
      <c r="P77" s="199">
        <v>4.46</v>
      </c>
    </row>
    <row r="78" spans="15:16" x14ac:dyDescent="0.2">
      <c r="O78" s="198">
        <v>43647</v>
      </c>
      <c r="P78" s="199">
        <v>4.28</v>
      </c>
    </row>
    <row r="79" spans="15:16" x14ac:dyDescent="0.2">
      <c r="O79" s="198">
        <v>43678</v>
      </c>
      <c r="P79" s="199">
        <v>3.87</v>
      </c>
    </row>
    <row r="80" spans="15:16" x14ac:dyDescent="0.2">
      <c r="O80" s="198">
        <v>43709</v>
      </c>
      <c r="P80" s="199">
        <v>3.91</v>
      </c>
    </row>
  </sheetData>
  <printOptions horizontalCentered="1"/>
  <pageMargins left="0.7" right="0.7" top="1.25" bottom="0.75" header="0.3" footer="0.3"/>
  <pageSetup orientation="landscape" r:id="rId1"/>
  <headerFooter>
    <oddHeader>&amp;RDivision of Public Utilities
Docket No. 19-057-02
DPU Exhibit 3.11
&amp;P of &amp;N</oddHeader>
  </headerFooter>
  <rowBreaks count="1" manualBreakCount="1">
    <brk id="36" max="10" man="1"/>
  </row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view="pageLayout" zoomScaleNormal="100" workbookViewId="0">
      <selection activeCell="D29" sqref="D29"/>
    </sheetView>
  </sheetViews>
  <sheetFormatPr defaultRowHeight="15" x14ac:dyDescent="0.25"/>
  <cols>
    <col min="1" max="1" width="12.42578125" customWidth="1"/>
    <col min="2" max="9" width="14.140625" customWidth="1"/>
  </cols>
  <sheetData>
    <row r="1" spans="1:9" ht="30" x14ac:dyDescent="0.25">
      <c r="A1" s="113" t="s">
        <v>194</v>
      </c>
      <c r="B1" s="113" t="str">
        <f>'DPU 3.01 Value Line Data'!C5</f>
        <v>Atmos Energy</v>
      </c>
      <c r="C1" s="113" t="str">
        <f>'DPU 3.01 Value Line Data'!C6</f>
        <v>Chesapeake Utilities</v>
      </c>
      <c r="D1" s="113" t="str">
        <f>'DPU 3.01 Value Line Data'!C7</f>
        <v>New Jersey Resources</v>
      </c>
      <c r="E1" s="113" t="str">
        <f>'DPU 3.01 Value Line Data'!C8</f>
        <v>Northwest Natural</v>
      </c>
      <c r="F1" s="113" t="str">
        <f>'DPU 3.01 Value Line Data'!C9</f>
        <v>ONE Gas, Inc.</v>
      </c>
      <c r="G1" s="113" t="str">
        <f>'DPU 3.01 Value Line Data'!C10</f>
        <v>South Jersey Inds.</v>
      </c>
      <c r="H1" s="113" t="str">
        <f>'DPU 3.01 Value Line Data'!C11</f>
        <v>Southwest Gas</v>
      </c>
      <c r="I1" s="113" t="str">
        <f>'DPU 3.01 Value Line Data'!C12</f>
        <v>Spire Inc.</v>
      </c>
    </row>
    <row r="2" spans="1:9" x14ac:dyDescent="0.25">
      <c r="A2" s="112">
        <v>43697</v>
      </c>
      <c r="B2" s="114">
        <v>109.689674</v>
      </c>
      <c r="C2" s="114">
        <v>94.309997999999993</v>
      </c>
      <c r="D2" s="114">
        <v>44.810001</v>
      </c>
      <c r="E2" s="114">
        <v>71.400002000000001</v>
      </c>
      <c r="F2" s="114">
        <v>90.599997999999999</v>
      </c>
      <c r="G2" s="114">
        <v>31.5</v>
      </c>
      <c r="H2" s="114">
        <v>88.900002000000001</v>
      </c>
      <c r="I2" s="114">
        <v>81.660004000000001</v>
      </c>
    </row>
    <row r="3" spans="1:9" x14ac:dyDescent="0.25">
      <c r="A3" s="112">
        <v>43698</v>
      </c>
      <c r="B3" s="114">
        <v>110.555565</v>
      </c>
      <c r="C3" s="114">
        <v>94.620002999999997</v>
      </c>
      <c r="D3" s="114">
        <v>45.060001</v>
      </c>
      <c r="E3" s="114">
        <v>71.639999000000003</v>
      </c>
      <c r="F3" s="114">
        <v>91</v>
      </c>
      <c r="G3" s="114">
        <v>31.559999000000001</v>
      </c>
      <c r="H3" s="114">
        <v>89.120002999999997</v>
      </c>
      <c r="I3" s="114">
        <v>82.019997000000004</v>
      </c>
    </row>
    <row r="4" spans="1:9" x14ac:dyDescent="0.25">
      <c r="A4" s="112">
        <v>43699</v>
      </c>
      <c r="B4" s="114">
        <v>110.674995</v>
      </c>
      <c r="C4" s="114">
        <v>94.599997999999999</v>
      </c>
      <c r="D4" s="114">
        <v>45.09</v>
      </c>
      <c r="E4" s="114">
        <v>71.339995999999999</v>
      </c>
      <c r="F4" s="114">
        <v>91.230002999999996</v>
      </c>
      <c r="G4" s="114">
        <v>31.459999</v>
      </c>
      <c r="H4" s="114">
        <v>88.93</v>
      </c>
      <c r="I4" s="114">
        <v>82.120002999999997</v>
      </c>
    </row>
    <row r="5" spans="1:9" x14ac:dyDescent="0.25">
      <c r="A5" s="112">
        <v>43700</v>
      </c>
      <c r="B5" s="114">
        <v>108.629997</v>
      </c>
      <c r="C5" s="114">
        <v>92.760002</v>
      </c>
      <c r="D5" s="114">
        <v>44.009998000000003</v>
      </c>
      <c r="E5" s="114">
        <v>69.849997999999999</v>
      </c>
      <c r="F5" s="114">
        <v>89.260002</v>
      </c>
      <c r="G5" s="114">
        <v>30.68</v>
      </c>
      <c r="H5" s="114">
        <v>86.809997999999993</v>
      </c>
      <c r="I5" s="114">
        <v>80.110000999999997</v>
      </c>
    </row>
    <row r="6" spans="1:9" x14ac:dyDescent="0.25">
      <c r="A6" s="112">
        <v>43703</v>
      </c>
      <c r="B6" s="114">
        <v>109.25</v>
      </c>
      <c r="C6" s="114">
        <v>94.110000999999997</v>
      </c>
      <c r="D6" s="114">
        <v>44.799999</v>
      </c>
      <c r="E6" s="114">
        <v>70.610000999999997</v>
      </c>
      <c r="F6" s="114">
        <v>90.379997000000003</v>
      </c>
      <c r="G6" s="114">
        <v>31.299999</v>
      </c>
      <c r="H6" s="114">
        <v>88.040001000000004</v>
      </c>
      <c r="I6" s="114">
        <v>81.800003000000004</v>
      </c>
    </row>
    <row r="7" spans="1:9" x14ac:dyDescent="0.25">
      <c r="A7" s="112">
        <v>43704</v>
      </c>
      <c r="B7" s="114">
        <v>108.040001</v>
      </c>
      <c r="C7" s="114">
        <v>93.019997000000004</v>
      </c>
      <c r="D7" s="114">
        <v>44.52</v>
      </c>
      <c r="E7" s="114">
        <v>70.239998</v>
      </c>
      <c r="F7" s="114">
        <v>89.730002999999996</v>
      </c>
      <c r="G7" s="114">
        <v>31.5</v>
      </c>
      <c r="H7" s="114">
        <v>88.040001000000004</v>
      </c>
      <c r="I7" s="114">
        <v>82.110000999999997</v>
      </c>
    </row>
    <row r="8" spans="1:9" x14ac:dyDescent="0.25">
      <c r="A8" s="112">
        <v>43705</v>
      </c>
      <c r="B8" s="114">
        <v>108.279999</v>
      </c>
      <c r="C8" s="114">
        <v>93.220000999999996</v>
      </c>
      <c r="D8" s="114">
        <v>44.740001999999997</v>
      </c>
      <c r="E8" s="114">
        <v>70.550003000000004</v>
      </c>
      <c r="F8" s="114">
        <v>89.720000999999996</v>
      </c>
      <c r="G8" s="114">
        <v>31.530000999999999</v>
      </c>
      <c r="H8" s="114">
        <v>88.639999000000003</v>
      </c>
      <c r="I8" s="114">
        <v>83.309997999999993</v>
      </c>
    </row>
    <row r="9" spans="1:9" x14ac:dyDescent="0.25">
      <c r="A9" s="112">
        <v>43706</v>
      </c>
      <c r="B9" s="114">
        <v>109.980003</v>
      </c>
      <c r="C9" s="114">
        <v>94.309997999999993</v>
      </c>
      <c r="D9" s="114">
        <v>45.439999</v>
      </c>
      <c r="E9" s="114">
        <v>71.260002</v>
      </c>
      <c r="F9" s="114">
        <v>91.650002000000001</v>
      </c>
      <c r="G9" s="114">
        <v>31.84</v>
      </c>
      <c r="H9" s="114">
        <v>90.300003000000004</v>
      </c>
      <c r="I9" s="114">
        <v>84.540001000000004</v>
      </c>
    </row>
    <row r="10" spans="1:9" x14ac:dyDescent="0.25">
      <c r="A10" s="112">
        <v>43707</v>
      </c>
      <c r="B10" s="114">
        <v>110.230003</v>
      </c>
      <c r="C10" s="114">
        <v>94.580001999999993</v>
      </c>
      <c r="D10" s="114">
        <v>45.740001999999997</v>
      </c>
      <c r="E10" s="114">
        <v>71.360000999999997</v>
      </c>
      <c r="F10" s="114">
        <v>91.610000999999997</v>
      </c>
      <c r="G10" s="114">
        <v>32.340000000000003</v>
      </c>
      <c r="H10" s="114">
        <v>91.230002999999996</v>
      </c>
      <c r="I10" s="114">
        <v>84.900002000000001</v>
      </c>
    </row>
    <row r="11" spans="1:9" x14ac:dyDescent="0.25">
      <c r="A11" s="112">
        <v>43711</v>
      </c>
      <c r="B11" s="114">
        <v>111.769997</v>
      </c>
      <c r="C11" s="114">
        <v>94.970000999999996</v>
      </c>
      <c r="D11" s="114">
        <v>45.82</v>
      </c>
      <c r="E11" s="114">
        <v>71.639999000000003</v>
      </c>
      <c r="F11" s="114">
        <v>92.18</v>
      </c>
      <c r="G11" s="114">
        <v>32.459999000000003</v>
      </c>
      <c r="H11" s="114">
        <v>91.480002999999996</v>
      </c>
      <c r="I11" s="114">
        <v>85.709998999999996</v>
      </c>
    </row>
    <row r="12" spans="1:9" x14ac:dyDescent="0.25">
      <c r="A12" s="112">
        <v>43712</v>
      </c>
      <c r="B12" s="114">
        <v>110.959999</v>
      </c>
      <c r="C12" s="114">
        <v>95.489998</v>
      </c>
      <c r="D12" s="114">
        <v>45.880001</v>
      </c>
      <c r="E12" s="114">
        <v>71.709998999999996</v>
      </c>
      <c r="F12" s="114">
        <v>92.080001999999993</v>
      </c>
      <c r="G12" s="114">
        <v>32.790000999999997</v>
      </c>
      <c r="H12" s="114">
        <v>91.139999000000003</v>
      </c>
      <c r="I12" s="114">
        <v>85.650002000000001</v>
      </c>
    </row>
    <row r="13" spans="1:9" x14ac:dyDescent="0.25">
      <c r="A13" s="112">
        <v>43713</v>
      </c>
      <c r="B13" s="114">
        <v>109.68</v>
      </c>
      <c r="C13" s="114">
        <v>95.529999000000004</v>
      </c>
      <c r="D13" s="114">
        <v>46.080002</v>
      </c>
      <c r="E13" s="114">
        <v>71.239998</v>
      </c>
      <c r="F13" s="114">
        <v>91.519997000000004</v>
      </c>
      <c r="G13" s="114">
        <v>33.119999</v>
      </c>
      <c r="H13" s="114">
        <v>90.910004000000001</v>
      </c>
      <c r="I13" s="114">
        <v>85.739998</v>
      </c>
    </row>
    <row r="14" spans="1:9" x14ac:dyDescent="0.25">
      <c r="A14" s="112">
        <v>43714</v>
      </c>
      <c r="B14" s="114">
        <v>109.089996</v>
      </c>
      <c r="C14" s="114">
        <v>94.209998999999996</v>
      </c>
      <c r="D14" s="114">
        <v>45.209999000000003</v>
      </c>
      <c r="E14" s="114">
        <v>70.550003000000004</v>
      </c>
      <c r="F14" s="114">
        <v>89.82</v>
      </c>
      <c r="G14" s="114">
        <v>32.799999</v>
      </c>
      <c r="H14" s="114">
        <v>90.07</v>
      </c>
      <c r="I14" s="114">
        <v>85.269997000000004</v>
      </c>
    </row>
    <row r="15" spans="1:9" x14ac:dyDescent="0.25">
      <c r="A15" s="112">
        <v>43717</v>
      </c>
      <c r="B15" s="114">
        <v>107.739998</v>
      </c>
      <c r="C15" s="114">
        <v>93.059997999999993</v>
      </c>
      <c r="D15" s="114">
        <v>43.889999000000003</v>
      </c>
      <c r="E15" s="114">
        <v>70.110000999999997</v>
      </c>
      <c r="F15" s="114">
        <v>88.779999000000004</v>
      </c>
      <c r="G15" s="114">
        <v>32.380001</v>
      </c>
      <c r="H15" s="114">
        <v>89.459998999999996</v>
      </c>
      <c r="I15" s="114">
        <v>84.610000999999997</v>
      </c>
    </row>
    <row r="16" spans="1:9" x14ac:dyDescent="0.25">
      <c r="A16" s="112">
        <v>43718</v>
      </c>
      <c r="B16" s="114">
        <v>108.800003</v>
      </c>
      <c r="C16" s="114">
        <v>92.639999000000003</v>
      </c>
      <c r="D16" s="114">
        <v>43.82</v>
      </c>
      <c r="E16" s="114">
        <v>69.889999000000003</v>
      </c>
      <c r="F16" s="114">
        <v>89.080001999999993</v>
      </c>
      <c r="G16" s="114">
        <v>32.599997999999999</v>
      </c>
      <c r="H16" s="114">
        <v>89.809997999999993</v>
      </c>
      <c r="I16" s="114">
        <v>84.589995999999999</v>
      </c>
    </row>
    <row r="17" spans="1:9" x14ac:dyDescent="0.25">
      <c r="A17" s="112">
        <v>43719</v>
      </c>
      <c r="B17" s="114">
        <v>109.57</v>
      </c>
      <c r="C17" s="114">
        <v>94.099997999999999</v>
      </c>
      <c r="D17" s="114">
        <v>45.349997999999999</v>
      </c>
      <c r="E17" s="114">
        <v>71.639999000000003</v>
      </c>
      <c r="F17" s="114">
        <v>91.040001000000004</v>
      </c>
      <c r="G17" s="114">
        <v>33.270000000000003</v>
      </c>
      <c r="H17" s="114">
        <v>91.169998000000007</v>
      </c>
      <c r="I17" s="114">
        <v>86.440002000000007</v>
      </c>
    </row>
    <row r="18" spans="1:9" x14ac:dyDescent="0.25">
      <c r="A18" s="112">
        <v>43720</v>
      </c>
      <c r="B18" s="114">
        <v>109.44000200000001</v>
      </c>
      <c r="C18" s="114">
        <v>93.599997999999999</v>
      </c>
      <c r="D18" s="114">
        <v>45.080002</v>
      </c>
      <c r="E18" s="114">
        <v>72.029999000000004</v>
      </c>
      <c r="F18" s="114">
        <v>91.080001999999993</v>
      </c>
      <c r="G18" s="114">
        <v>32.720001000000003</v>
      </c>
      <c r="H18" s="114">
        <v>91.839995999999999</v>
      </c>
      <c r="I18" s="114">
        <v>86.480002999999996</v>
      </c>
    </row>
    <row r="19" spans="1:9" x14ac:dyDescent="0.25">
      <c r="A19" s="112">
        <v>43721</v>
      </c>
      <c r="B19" s="114">
        <v>109.730003</v>
      </c>
      <c r="C19" s="114">
        <v>93.459998999999996</v>
      </c>
      <c r="D19" s="114">
        <v>45.099997999999999</v>
      </c>
      <c r="E19" s="114">
        <v>71.809997999999993</v>
      </c>
      <c r="F19" s="114">
        <v>91.519997000000004</v>
      </c>
      <c r="G19" s="114">
        <v>32.75</v>
      </c>
      <c r="H19" s="114">
        <v>92</v>
      </c>
      <c r="I19" s="114">
        <v>86.989998</v>
      </c>
    </row>
    <row r="20" spans="1:9" x14ac:dyDescent="0.25">
      <c r="A20" s="112">
        <v>43724</v>
      </c>
      <c r="B20" s="114">
        <v>110.110001</v>
      </c>
      <c r="C20" s="114">
        <v>93.629997000000003</v>
      </c>
      <c r="D20" s="114">
        <v>44.779998999999997</v>
      </c>
      <c r="E20" s="114">
        <v>71.440002000000007</v>
      </c>
      <c r="F20" s="114">
        <v>91.660004000000001</v>
      </c>
      <c r="G20" s="114">
        <v>32.419998</v>
      </c>
      <c r="H20" s="114">
        <v>92.139999000000003</v>
      </c>
      <c r="I20" s="114">
        <v>86.199996999999996</v>
      </c>
    </row>
    <row r="21" spans="1:9" x14ac:dyDescent="0.25">
      <c r="A21" s="112">
        <v>43725</v>
      </c>
      <c r="B21" s="114">
        <v>110.959999</v>
      </c>
      <c r="C21" s="114">
        <v>93.779999000000004</v>
      </c>
      <c r="D21" s="114">
        <v>44.669998</v>
      </c>
      <c r="E21" s="114">
        <v>71.290001000000004</v>
      </c>
      <c r="F21" s="114">
        <v>91.910004000000001</v>
      </c>
      <c r="G21" s="114">
        <v>32.259998000000003</v>
      </c>
      <c r="H21" s="114">
        <v>91.709998999999996</v>
      </c>
      <c r="I21" s="114">
        <v>86.260002</v>
      </c>
    </row>
    <row r="22" spans="1:9" x14ac:dyDescent="0.25">
      <c r="A22" s="112">
        <v>43726</v>
      </c>
      <c r="B22" s="114">
        <v>111.800003</v>
      </c>
      <c r="C22" s="114">
        <v>93.900002000000001</v>
      </c>
      <c r="D22" s="114">
        <v>44.869999</v>
      </c>
      <c r="E22" s="114">
        <v>71.519997000000004</v>
      </c>
      <c r="F22" s="114">
        <v>93.110000999999997</v>
      </c>
      <c r="G22" s="114">
        <v>32.669998</v>
      </c>
      <c r="H22" s="114">
        <v>91</v>
      </c>
      <c r="I22" s="114">
        <v>86.43</v>
      </c>
    </row>
    <row r="23" spans="1:9" x14ac:dyDescent="0.25">
      <c r="A23" s="112">
        <v>43727</v>
      </c>
      <c r="B23" s="114">
        <v>112.279999</v>
      </c>
      <c r="C23" s="114">
        <v>94.389999000000003</v>
      </c>
      <c r="D23" s="114">
        <v>44.470001000000003</v>
      </c>
      <c r="E23" s="114">
        <v>71.900002000000001</v>
      </c>
      <c r="F23" s="114">
        <v>94.010002</v>
      </c>
      <c r="G23" s="114">
        <v>33.020000000000003</v>
      </c>
      <c r="H23" s="114">
        <v>91.099997999999999</v>
      </c>
      <c r="I23" s="114">
        <v>86.739998</v>
      </c>
    </row>
    <row r="24" spans="1:9" x14ac:dyDescent="0.25">
      <c r="A24" s="112">
        <v>43728</v>
      </c>
      <c r="B24" s="114">
        <v>112.980003</v>
      </c>
      <c r="C24" s="114">
        <v>94.089995999999999</v>
      </c>
      <c r="D24" s="114">
        <v>44.360000999999997</v>
      </c>
      <c r="E24" s="114">
        <v>71.419998000000007</v>
      </c>
      <c r="F24" s="114">
        <v>94.160004000000001</v>
      </c>
      <c r="G24" s="114">
        <v>32.310001</v>
      </c>
      <c r="H24" s="114">
        <v>91.510002</v>
      </c>
      <c r="I24" s="114">
        <v>86.269997000000004</v>
      </c>
    </row>
    <row r="25" spans="1:9" x14ac:dyDescent="0.25">
      <c r="A25" s="112">
        <v>43731</v>
      </c>
      <c r="B25" s="114">
        <v>112.589996</v>
      </c>
      <c r="C25" s="114">
        <v>93.480002999999996</v>
      </c>
      <c r="D25" s="114">
        <v>44.990001999999997</v>
      </c>
      <c r="E25" s="114">
        <v>70.709998999999996</v>
      </c>
      <c r="F25" s="114">
        <v>94.440002000000007</v>
      </c>
      <c r="G25" s="114">
        <v>32.759998000000003</v>
      </c>
      <c r="H25" s="114">
        <v>90.510002</v>
      </c>
      <c r="I25" s="114">
        <v>86.139999000000003</v>
      </c>
    </row>
    <row r="26" spans="1:9" x14ac:dyDescent="0.25">
      <c r="A26" s="112">
        <v>43732</v>
      </c>
      <c r="B26" s="114">
        <v>114.290001</v>
      </c>
      <c r="C26" s="114">
        <v>94.040001000000004</v>
      </c>
      <c r="D26" s="114">
        <v>45.009998000000003</v>
      </c>
      <c r="E26" s="114">
        <v>70.849997999999999</v>
      </c>
      <c r="F26" s="114">
        <v>95.309997999999993</v>
      </c>
      <c r="G26" s="114">
        <v>32.540000999999997</v>
      </c>
      <c r="H26" s="114">
        <v>90.269997000000004</v>
      </c>
      <c r="I26" s="114">
        <v>87.169998000000007</v>
      </c>
    </row>
    <row r="27" spans="1:9" x14ac:dyDescent="0.25">
      <c r="A27" s="112">
        <v>43733</v>
      </c>
      <c r="B27" s="114">
        <v>114.41999800000001</v>
      </c>
      <c r="C27" s="114">
        <v>95.839995999999999</v>
      </c>
      <c r="D27" s="114">
        <v>45.43</v>
      </c>
      <c r="E27" s="114">
        <v>71.269997000000004</v>
      </c>
      <c r="F27" s="114">
        <v>95.910004000000001</v>
      </c>
      <c r="G27" s="114">
        <v>32.560001</v>
      </c>
      <c r="H27" s="114">
        <v>90.800003000000004</v>
      </c>
      <c r="I27" s="114">
        <v>87</v>
      </c>
    </row>
    <row r="28" spans="1:9" x14ac:dyDescent="0.25">
      <c r="A28" s="112">
        <v>43734</v>
      </c>
      <c r="B28" s="114">
        <v>114.650002</v>
      </c>
      <c r="C28" s="114">
        <v>95.120002999999997</v>
      </c>
      <c r="D28" s="114">
        <v>45.130001</v>
      </c>
      <c r="E28" s="114">
        <v>71.319999999999993</v>
      </c>
      <c r="F28" s="114">
        <v>96.269997000000004</v>
      </c>
      <c r="G28" s="114">
        <v>32.740001999999997</v>
      </c>
      <c r="H28" s="114">
        <v>90.400002000000001</v>
      </c>
      <c r="I28" s="114">
        <v>87.18</v>
      </c>
    </row>
    <row r="29" spans="1:9" x14ac:dyDescent="0.25">
      <c r="A29" s="112">
        <v>43735</v>
      </c>
      <c r="B29" s="114">
        <v>114.050003</v>
      </c>
      <c r="C29" s="114">
        <v>95.470000999999996</v>
      </c>
      <c r="D29" s="114">
        <v>45.009998000000003</v>
      </c>
      <c r="E29" s="114">
        <v>71.330001999999993</v>
      </c>
      <c r="F29" s="114">
        <v>95.25</v>
      </c>
      <c r="G29" s="114">
        <v>32.5</v>
      </c>
      <c r="H29" s="114">
        <v>90</v>
      </c>
      <c r="I29" s="114">
        <v>86.580001999999993</v>
      </c>
    </row>
    <row r="30" spans="1:9" x14ac:dyDescent="0.25">
      <c r="A30" s="112">
        <v>43738</v>
      </c>
      <c r="B30" s="114">
        <v>113.889999</v>
      </c>
      <c r="C30" s="114">
        <v>95.32</v>
      </c>
      <c r="D30" s="114">
        <v>45.220001000000003</v>
      </c>
      <c r="E30" s="114">
        <v>71.339995999999999</v>
      </c>
      <c r="F30" s="114">
        <v>96.110000999999997</v>
      </c>
      <c r="G30" s="114">
        <v>32.909999999999997</v>
      </c>
      <c r="H30" s="114">
        <v>91.040001000000004</v>
      </c>
      <c r="I30" s="114">
        <v>87.239998</v>
      </c>
    </row>
    <row r="31" spans="1:9" x14ac:dyDescent="0.25">
      <c r="A31" s="112">
        <v>43739</v>
      </c>
      <c r="B31" s="114">
        <v>112.980003</v>
      </c>
      <c r="C31" s="114">
        <v>94.769997000000004</v>
      </c>
      <c r="D31" s="114">
        <v>44.509998000000003</v>
      </c>
      <c r="E31" s="114">
        <v>70.599997999999999</v>
      </c>
      <c r="F31" s="114">
        <v>95.230002999999996</v>
      </c>
      <c r="G31" s="114">
        <v>32.279998999999997</v>
      </c>
      <c r="H31" s="114">
        <v>90.07</v>
      </c>
      <c r="I31" s="114">
        <v>86.150002000000001</v>
      </c>
    </row>
    <row r="33" spans="1:9" x14ac:dyDescent="0.25">
      <c r="A33" t="s">
        <v>51</v>
      </c>
      <c r="B33" s="114">
        <f t="shared" ref="B33:I33" si="0">AVERAGE(B2:B31)</f>
        <v>110.9036747333333</v>
      </c>
      <c r="C33" s="114">
        <f t="shared" si="0"/>
        <v>94.213999433333342</v>
      </c>
      <c r="D33" s="114">
        <f t="shared" si="0"/>
        <v>44.9629999</v>
      </c>
      <c r="E33" s="114">
        <f t="shared" si="0"/>
        <v>71.12866616666669</v>
      </c>
      <c r="F33" s="114">
        <f t="shared" si="0"/>
        <v>92.188334233333336</v>
      </c>
      <c r="G33" s="114">
        <f t="shared" si="0"/>
        <v>32.318999733333321</v>
      </c>
      <c r="H33" s="114">
        <f t="shared" si="0"/>
        <v>90.28133366666664</v>
      </c>
      <c r="I33" s="114">
        <f t="shared" si="0"/>
        <v>85.113666633333338</v>
      </c>
    </row>
  </sheetData>
  <pageMargins left="0.7" right="0.7" top="1.25" bottom="0.75" header="0.3" footer="0.3"/>
  <pageSetup scale="94" orientation="landscape" horizontalDpi="4294967295" verticalDpi="4294967295" r:id="rId1"/>
  <headerFooter>
    <oddHeader>&amp;RDivision of Public Utilities
Docket No. 19-057-02
DPU Exhibit 3.12
&amp;P of 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47"/>
  <sheetViews>
    <sheetView view="pageLayout" zoomScaleNormal="172" workbookViewId="0">
      <selection activeCell="D29" sqref="D29"/>
    </sheetView>
  </sheetViews>
  <sheetFormatPr defaultRowHeight="12.75" x14ac:dyDescent="0.2"/>
  <cols>
    <col min="1" max="1" width="31.85546875" style="75" customWidth="1"/>
    <col min="2" max="2" width="9.7109375" style="75" customWidth="1"/>
    <col min="3" max="3" width="11.5703125" style="75" customWidth="1"/>
    <col min="4" max="9" width="9.140625" style="75"/>
    <col min="10" max="10" width="9.42578125" style="75" customWidth="1"/>
    <col min="11" max="11" width="9.140625" style="75"/>
    <col min="12" max="12" width="9.140625" style="89"/>
    <col min="13" max="13" width="9.140625" style="75"/>
    <col min="14" max="16384" width="9.140625" style="89"/>
  </cols>
  <sheetData>
    <row r="1" spans="1:16" ht="18.75" x14ac:dyDescent="0.3">
      <c r="A1" s="200" t="s">
        <v>1271</v>
      </c>
    </row>
    <row r="2" spans="1:16" ht="15.75" x14ac:dyDescent="0.25">
      <c r="A2" s="201" t="s">
        <v>1272</v>
      </c>
    </row>
    <row r="4" spans="1:16" s="202" customFormat="1" ht="51" x14ac:dyDescent="0.2">
      <c r="A4" s="202" t="s">
        <v>54</v>
      </c>
      <c r="B4" s="202" t="s">
        <v>1254</v>
      </c>
      <c r="C4" s="202" t="s">
        <v>1255</v>
      </c>
      <c r="D4" s="202" t="s">
        <v>1256</v>
      </c>
      <c r="E4" s="202" t="s">
        <v>81</v>
      </c>
      <c r="F4" s="202" t="s">
        <v>1258</v>
      </c>
      <c r="G4" s="202" t="s">
        <v>1273</v>
      </c>
      <c r="H4" s="202" t="s">
        <v>1259</v>
      </c>
      <c r="I4" s="202" t="s">
        <v>80</v>
      </c>
      <c r="J4" s="202" t="s">
        <v>1274</v>
      </c>
      <c r="K4" s="202" t="s">
        <v>1275</v>
      </c>
      <c r="L4" s="202" t="s">
        <v>1276</v>
      </c>
      <c r="M4" s="202" t="s">
        <v>1277</v>
      </c>
      <c r="N4" s="202" t="s">
        <v>1278</v>
      </c>
      <c r="O4" s="202" t="s">
        <v>1279</v>
      </c>
      <c r="P4" s="202" t="s">
        <v>1280</v>
      </c>
    </row>
    <row r="5" spans="1:16" ht="12.75" customHeight="1" x14ac:dyDescent="0.2">
      <c r="A5" s="89" t="s">
        <v>1281</v>
      </c>
      <c r="B5" s="89" t="s">
        <v>1282</v>
      </c>
      <c r="C5" s="89" t="s">
        <v>1283</v>
      </c>
      <c r="D5" s="194">
        <v>184.2</v>
      </c>
      <c r="E5" s="89" t="s">
        <v>103</v>
      </c>
      <c r="F5" s="194">
        <v>-7</v>
      </c>
      <c r="G5" s="194"/>
      <c r="H5" s="194">
        <v>1.33</v>
      </c>
      <c r="I5" s="194">
        <v>0.75</v>
      </c>
      <c r="J5" s="194">
        <v>6.04</v>
      </c>
      <c r="K5" s="194">
        <v>16.38</v>
      </c>
      <c r="L5" s="194">
        <v>8</v>
      </c>
      <c r="M5" s="194">
        <v>8.5</v>
      </c>
      <c r="N5" s="194">
        <v>9.5</v>
      </c>
      <c r="O5" s="194">
        <v>7</v>
      </c>
      <c r="P5" s="194">
        <v>13</v>
      </c>
    </row>
    <row r="6" spans="1:16" ht="12.75" customHeight="1" x14ac:dyDescent="0.2">
      <c r="A6" s="89" t="s">
        <v>1284</v>
      </c>
      <c r="B6" s="89" t="s">
        <v>1285</v>
      </c>
      <c r="C6" s="89" t="s">
        <v>1286</v>
      </c>
      <c r="D6" s="194">
        <v>90.79</v>
      </c>
      <c r="E6" s="89" t="s">
        <v>103</v>
      </c>
      <c r="F6" s="194">
        <v>-6</v>
      </c>
      <c r="G6" s="194"/>
      <c r="H6" s="194">
        <v>1.35</v>
      </c>
      <c r="I6" s="194">
        <v>0.65</v>
      </c>
      <c r="J6" s="194">
        <v>7.24</v>
      </c>
      <c r="K6" s="194">
        <v>5.97</v>
      </c>
      <c r="L6" s="194">
        <v>4.5</v>
      </c>
      <c r="M6" s="194">
        <v>8</v>
      </c>
      <c r="N6" s="194">
        <v>6</v>
      </c>
      <c r="O6" s="194">
        <v>9.5</v>
      </c>
      <c r="P6" s="194">
        <v>5</v>
      </c>
    </row>
    <row r="7" spans="1:16" ht="12.75" customHeight="1" x14ac:dyDescent="0.2">
      <c r="A7" s="89" t="s">
        <v>1287</v>
      </c>
      <c r="B7" s="89" t="s">
        <v>1288</v>
      </c>
      <c r="C7" s="89" t="s">
        <v>1289</v>
      </c>
      <c r="D7" s="194">
        <v>145.21</v>
      </c>
      <c r="E7" s="89" t="s">
        <v>103</v>
      </c>
      <c r="F7" s="194">
        <v>-5</v>
      </c>
      <c r="G7" s="194"/>
      <c r="H7" s="194">
        <v>0</v>
      </c>
      <c r="I7" s="194">
        <v>1</v>
      </c>
      <c r="J7" s="194">
        <v>8.52</v>
      </c>
      <c r="K7" s="194">
        <v>7.83</v>
      </c>
      <c r="L7" s="194">
        <v>9.5</v>
      </c>
      <c r="M7" s="194">
        <v>7.5</v>
      </c>
      <c r="N7" s="194">
        <v>6</v>
      </c>
      <c r="P7" s="194">
        <v>8</v>
      </c>
    </row>
    <row r="8" spans="1:16" ht="12.75" customHeight="1" x14ac:dyDescent="0.2">
      <c r="A8" s="89" t="s">
        <v>1290</v>
      </c>
      <c r="B8" s="89" t="s">
        <v>1291</v>
      </c>
      <c r="C8" s="89" t="s">
        <v>1292</v>
      </c>
      <c r="D8" s="194">
        <v>78.59</v>
      </c>
      <c r="E8" s="89" t="s">
        <v>103</v>
      </c>
      <c r="F8" s="194">
        <v>-4</v>
      </c>
      <c r="G8" s="194"/>
      <c r="H8" s="194">
        <v>0</v>
      </c>
      <c r="I8" s="194">
        <v>0.95</v>
      </c>
      <c r="J8" s="194">
        <v>8.98</v>
      </c>
      <c r="K8" s="194">
        <v>11.85</v>
      </c>
      <c r="L8" s="194">
        <v>10.5</v>
      </c>
      <c r="M8" s="194">
        <v>17.5</v>
      </c>
      <c r="N8" s="194">
        <v>15</v>
      </c>
      <c r="P8" s="194">
        <v>17</v>
      </c>
    </row>
    <row r="9" spans="1:16" ht="12.75" customHeight="1" x14ac:dyDescent="0.2">
      <c r="A9" s="89" t="s">
        <v>1293</v>
      </c>
      <c r="B9" s="89" t="s">
        <v>1294</v>
      </c>
      <c r="C9" s="89" t="s">
        <v>1295</v>
      </c>
      <c r="D9" s="194">
        <v>277.07</v>
      </c>
      <c r="E9" s="89" t="s">
        <v>103</v>
      </c>
      <c r="F9" s="194">
        <v>-3</v>
      </c>
      <c r="G9" s="194"/>
      <c r="H9" s="194">
        <v>0.26</v>
      </c>
      <c r="I9" s="194">
        <v>1.05</v>
      </c>
      <c r="J9" s="194">
        <v>4.38</v>
      </c>
      <c r="K9" s="194">
        <v>3.96</v>
      </c>
      <c r="L9" s="194">
        <v>6</v>
      </c>
      <c r="M9" s="194">
        <v>10</v>
      </c>
      <c r="N9" s="194">
        <v>6.5</v>
      </c>
      <c r="O9" s="194">
        <v>11.5</v>
      </c>
      <c r="P9" s="194">
        <v>6.5</v>
      </c>
    </row>
    <row r="10" spans="1:16" ht="12.75" customHeight="1" x14ac:dyDescent="0.2">
      <c r="A10" s="89" t="s">
        <v>1296</v>
      </c>
      <c r="B10" s="89" t="s">
        <v>1297</v>
      </c>
      <c r="C10" s="89" t="s">
        <v>1298</v>
      </c>
      <c r="D10" s="194">
        <v>214.66</v>
      </c>
      <c r="E10" s="89" t="s">
        <v>103</v>
      </c>
      <c r="F10" s="194">
        <v>-3</v>
      </c>
      <c r="G10" s="194"/>
      <c r="H10" s="194">
        <v>1.39</v>
      </c>
      <c r="I10" s="194">
        <v>0.7</v>
      </c>
      <c r="J10" s="194">
        <v>16.5</v>
      </c>
      <c r="K10" s="194">
        <v>2.92</v>
      </c>
      <c r="L10" s="194">
        <v>5</v>
      </c>
      <c r="M10" s="194">
        <v>3</v>
      </c>
      <c r="N10" s="194">
        <v>3</v>
      </c>
      <c r="O10" s="194">
        <v>5.5</v>
      </c>
      <c r="P10" s="194">
        <v>6.5</v>
      </c>
    </row>
    <row r="11" spans="1:16" ht="12.75" customHeight="1" x14ac:dyDescent="0.2">
      <c r="A11" s="89" t="s">
        <v>1299</v>
      </c>
      <c r="B11" s="89" t="s">
        <v>1300</v>
      </c>
      <c r="C11" s="89" t="s">
        <v>1301</v>
      </c>
      <c r="D11" s="194">
        <v>124.53</v>
      </c>
      <c r="E11" s="89" t="s">
        <v>103</v>
      </c>
      <c r="F11" s="194">
        <v>-3</v>
      </c>
      <c r="G11" s="194"/>
      <c r="H11" s="194">
        <v>1.89</v>
      </c>
      <c r="I11" s="194">
        <v>0.85</v>
      </c>
      <c r="J11" s="89"/>
      <c r="K11" s="194">
        <v>1.49</v>
      </c>
      <c r="M11" s="194">
        <v>6.5</v>
      </c>
      <c r="O11" s="194">
        <v>5</v>
      </c>
      <c r="P11" s="194">
        <v>10.5</v>
      </c>
    </row>
    <row r="12" spans="1:16" ht="12.75" customHeight="1" x14ac:dyDescent="0.2">
      <c r="A12" s="89" t="s">
        <v>1302</v>
      </c>
      <c r="B12" s="89" t="s">
        <v>365</v>
      </c>
      <c r="C12" s="89" t="s">
        <v>1303</v>
      </c>
      <c r="D12" s="194">
        <v>53.31</v>
      </c>
      <c r="E12" s="89" t="s">
        <v>103</v>
      </c>
      <c r="F12" s="194">
        <v>-3</v>
      </c>
      <c r="G12" s="194"/>
      <c r="H12" s="194">
        <v>2.62</v>
      </c>
      <c r="I12" s="194">
        <v>0.6</v>
      </c>
      <c r="J12" s="194">
        <v>3.54</v>
      </c>
      <c r="K12" s="194">
        <v>2.74</v>
      </c>
      <c r="L12" s="194">
        <v>2</v>
      </c>
      <c r="M12" s="194">
        <v>6.5</v>
      </c>
      <c r="N12" s="194">
        <v>6</v>
      </c>
      <c r="O12" s="194">
        <v>5.5</v>
      </c>
      <c r="P12" s="194">
        <v>7.5</v>
      </c>
    </row>
    <row r="13" spans="1:16" ht="12.75" customHeight="1" x14ac:dyDescent="0.2">
      <c r="A13" s="89" t="s">
        <v>1304</v>
      </c>
      <c r="B13" s="89" t="s">
        <v>958</v>
      </c>
      <c r="C13" s="89" t="s">
        <v>1305</v>
      </c>
      <c r="D13" s="194">
        <v>110.33</v>
      </c>
      <c r="E13" s="89" t="s">
        <v>103</v>
      </c>
      <c r="F13" s="194">
        <v>-2</v>
      </c>
      <c r="G13" s="194"/>
      <c r="H13" s="194">
        <v>2.33</v>
      </c>
      <c r="I13" s="194">
        <v>0.55000000000000004</v>
      </c>
      <c r="J13" s="194">
        <v>4.0199999999999996</v>
      </c>
      <c r="K13" s="194">
        <v>2.35</v>
      </c>
      <c r="L13" s="194">
        <v>2.5</v>
      </c>
      <c r="M13" s="194">
        <v>3.5</v>
      </c>
      <c r="N13" s="194">
        <v>4</v>
      </c>
      <c r="O13" s="194">
        <v>6</v>
      </c>
      <c r="P13" s="194">
        <v>4</v>
      </c>
    </row>
    <row r="14" spans="1:16" ht="12.75" customHeight="1" x14ac:dyDescent="0.2">
      <c r="A14" s="89" t="s">
        <v>1306</v>
      </c>
      <c r="B14" s="89" t="s">
        <v>475</v>
      </c>
      <c r="C14" s="89" t="s">
        <v>1303</v>
      </c>
      <c r="D14" s="194">
        <v>76.95</v>
      </c>
      <c r="E14" s="89" t="s">
        <v>103</v>
      </c>
      <c r="F14" s="194">
        <v>-2</v>
      </c>
      <c r="G14" s="194"/>
      <c r="H14" s="194">
        <v>2.5099999999999998</v>
      </c>
      <c r="I14" s="194">
        <v>0.55000000000000004</v>
      </c>
      <c r="J14" s="194">
        <v>3.13</v>
      </c>
      <c r="K14" s="194">
        <v>2.52</v>
      </c>
      <c r="L14" s="194">
        <v>2</v>
      </c>
      <c r="M14" s="194">
        <v>6.5</v>
      </c>
      <c r="N14" s="194">
        <v>6</v>
      </c>
      <c r="O14" s="194">
        <v>6</v>
      </c>
      <c r="P14" s="194">
        <v>5</v>
      </c>
    </row>
    <row r="15" spans="1:16" ht="12.75" customHeight="1" x14ac:dyDescent="0.2">
      <c r="A15" s="89" t="s">
        <v>1307</v>
      </c>
      <c r="B15" s="89" t="s">
        <v>1308</v>
      </c>
      <c r="C15" s="89" t="s">
        <v>1309</v>
      </c>
      <c r="D15" s="194">
        <v>71.12</v>
      </c>
      <c r="E15" s="89" t="s">
        <v>103</v>
      </c>
      <c r="F15" s="194">
        <v>-1</v>
      </c>
      <c r="G15" s="194"/>
      <c r="H15" s="194">
        <v>0.61</v>
      </c>
      <c r="I15" s="194">
        <v>0.85</v>
      </c>
      <c r="J15" s="89"/>
      <c r="K15" s="194">
        <v>2.37</v>
      </c>
      <c r="M15" s="194">
        <v>12</v>
      </c>
      <c r="O15" s="194">
        <v>9</v>
      </c>
      <c r="P15" s="194">
        <v>9</v>
      </c>
    </row>
    <row r="16" spans="1:16" ht="12.75" customHeight="1" x14ac:dyDescent="0.2">
      <c r="A16" s="89" t="s">
        <v>1310</v>
      </c>
      <c r="B16" s="89" t="s">
        <v>1311</v>
      </c>
      <c r="C16" s="89" t="s">
        <v>1312</v>
      </c>
      <c r="D16" s="194">
        <v>226.27</v>
      </c>
      <c r="E16" s="89" t="s">
        <v>103</v>
      </c>
      <c r="F16" s="194">
        <v>-1</v>
      </c>
      <c r="G16" s="194"/>
      <c r="H16" s="194">
        <v>1.91</v>
      </c>
      <c r="I16" s="194">
        <v>0.8</v>
      </c>
      <c r="J16" s="194">
        <v>13.12</v>
      </c>
      <c r="K16" s="194">
        <v>18.68</v>
      </c>
      <c r="L16" s="194">
        <v>6</v>
      </c>
      <c r="M16" s="194">
        <v>7.5</v>
      </c>
      <c r="N16" s="194">
        <v>5.5</v>
      </c>
      <c r="O16" s="194">
        <v>10.5</v>
      </c>
      <c r="P16" s="194">
        <v>9.5</v>
      </c>
    </row>
    <row r="17" spans="1:16" ht="12.75" customHeight="1" x14ac:dyDescent="0.2">
      <c r="A17" s="89" t="s">
        <v>1313</v>
      </c>
      <c r="B17" s="89" t="s">
        <v>872</v>
      </c>
      <c r="C17" s="89" t="s">
        <v>1303</v>
      </c>
      <c r="D17" s="194">
        <v>85.44</v>
      </c>
      <c r="E17" s="89" t="s">
        <v>103</v>
      </c>
      <c r="F17" s="194">
        <v>-1</v>
      </c>
      <c r="G17" s="194"/>
      <c r="H17" s="194">
        <v>2.76</v>
      </c>
      <c r="I17" s="194">
        <v>0.65</v>
      </c>
      <c r="J17" s="194">
        <v>3.06</v>
      </c>
      <c r="K17" s="194">
        <v>2.04</v>
      </c>
      <c r="M17" s="194">
        <v>6</v>
      </c>
      <c r="N17" s="194">
        <v>4</v>
      </c>
      <c r="O17" s="194">
        <v>5</v>
      </c>
      <c r="P17" s="194">
        <v>3.5</v>
      </c>
    </row>
    <row r="18" spans="1:16" ht="12.75" customHeight="1" x14ac:dyDescent="0.2">
      <c r="A18" s="89" t="s">
        <v>1314</v>
      </c>
      <c r="B18" s="89" t="s">
        <v>1315</v>
      </c>
      <c r="C18" s="89" t="s">
        <v>1316</v>
      </c>
      <c r="D18" s="194">
        <v>109.31</v>
      </c>
      <c r="E18" s="89" t="s">
        <v>103</v>
      </c>
      <c r="F18" s="194">
        <v>1</v>
      </c>
      <c r="G18" s="194"/>
      <c r="H18" s="194">
        <v>0.99</v>
      </c>
      <c r="I18" s="194">
        <v>0.95</v>
      </c>
      <c r="J18" s="194">
        <v>2.5299999999999998</v>
      </c>
      <c r="K18" s="194">
        <v>12.01</v>
      </c>
      <c r="L18" s="194">
        <v>8.5</v>
      </c>
      <c r="M18" s="194">
        <v>9.5</v>
      </c>
      <c r="N18" s="194">
        <v>9</v>
      </c>
      <c r="O18" s="194">
        <v>12.5</v>
      </c>
      <c r="P18" s="194">
        <v>11.5</v>
      </c>
    </row>
    <row r="19" spans="1:16" ht="12.75" customHeight="1" x14ac:dyDescent="0.2">
      <c r="A19" s="89" t="s">
        <v>1317</v>
      </c>
      <c r="B19" s="89" t="s">
        <v>1318</v>
      </c>
      <c r="C19" s="89" t="s">
        <v>1319</v>
      </c>
      <c r="D19" s="194">
        <v>3648</v>
      </c>
      <c r="E19" s="89" t="s">
        <v>103</v>
      </c>
      <c r="F19" s="194">
        <v>1</v>
      </c>
      <c r="G19" s="194"/>
      <c r="H19" s="194">
        <v>0</v>
      </c>
      <c r="I19" s="194">
        <v>0.85</v>
      </c>
      <c r="J19" s="194">
        <v>1.84</v>
      </c>
      <c r="K19" s="194">
        <v>7.31</v>
      </c>
      <c r="L19" s="194">
        <v>7.5</v>
      </c>
      <c r="M19" s="194">
        <v>13.5</v>
      </c>
      <c r="N19" s="194">
        <v>11</v>
      </c>
      <c r="P19" s="194">
        <v>10</v>
      </c>
    </row>
    <row r="20" spans="1:16" ht="12.75" customHeight="1" x14ac:dyDescent="0.2">
      <c r="A20" s="89" t="s">
        <v>1320</v>
      </c>
      <c r="B20" s="89" t="s">
        <v>1321</v>
      </c>
      <c r="C20" s="89" t="s">
        <v>1322</v>
      </c>
      <c r="D20" s="194">
        <v>192.15</v>
      </c>
      <c r="E20" s="89" t="s">
        <v>103</v>
      </c>
      <c r="F20" s="194">
        <v>1</v>
      </c>
      <c r="G20" s="194"/>
      <c r="H20" s="194">
        <v>0.98</v>
      </c>
      <c r="I20" s="194">
        <v>0.9</v>
      </c>
      <c r="J20" s="194">
        <v>4.5999999999999996</v>
      </c>
      <c r="K20" s="194">
        <v>14.8</v>
      </c>
      <c r="L20" s="194">
        <v>9</v>
      </c>
      <c r="M20" s="194">
        <v>14</v>
      </c>
      <c r="N20" s="194">
        <v>11.5</v>
      </c>
      <c r="O20" s="194">
        <v>11.5</v>
      </c>
      <c r="P20" s="194">
        <v>4</v>
      </c>
    </row>
    <row r="21" spans="1:16" ht="12.75" customHeight="1" x14ac:dyDescent="0.2">
      <c r="A21" s="89" t="s">
        <v>1323</v>
      </c>
      <c r="B21" s="89" t="s">
        <v>1324</v>
      </c>
      <c r="C21" s="89" t="s">
        <v>1325</v>
      </c>
      <c r="D21" s="194">
        <v>41.88</v>
      </c>
      <c r="E21" s="89" t="s">
        <v>103</v>
      </c>
      <c r="F21" s="194">
        <v>1</v>
      </c>
      <c r="G21" s="194"/>
      <c r="H21" s="194">
        <v>2.39</v>
      </c>
      <c r="I21" s="194">
        <v>1.25</v>
      </c>
      <c r="J21" s="194">
        <v>1.26</v>
      </c>
      <c r="K21" s="194">
        <v>1.8</v>
      </c>
      <c r="L21" s="194">
        <v>-2.5</v>
      </c>
      <c r="M21" s="194">
        <v>2</v>
      </c>
      <c r="N21" s="194">
        <v>2</v>
      </c>
      <c r="O21" s="194">
        <v>3</v>
      </c>
      <c r="P21" s="194">
        <v>2</v>
      </c>
    </row>
    <row r="22" spans="1:16" ht="12.75" customHeight="1" x14ac:dyDescent="0.2">
      <c r="A22" s="89" t="s">
        <v>1326</v>
      </c>
      <c r="B22" s="89" t="s">
        <v>1327</v>
      </c>
      <c r="C22" s="89" t="s">
        <v>1301</v>
      </c>
      <c r="D22" s="194">
        <v>160.78</v>
      </c>
      <c r="E22" s="89" t="s">
        <v>103</v>
      </c>
      <c r="F22" s="194">
        <v>1</v>
      </c>
      <c r="G22" s="194"/>
      <c r="H22" s="194">
        <v>0.03</v>
      </c>
      <c r="I22" s="194">
        <v>1.1499999999999999</v>
      </c>
      <c r="J22" s="194">
        <v>6.94</v>
      </c>
      <c r="K22" s="194">
        <v>6.23</v>
      </c>
      <c r="L22" s="194">
        <v>7</v>
      </c>
      <c r="M22" s="194">
        <v>17.5</v>
      </c>
      <c r="N22" s="194">
        <v>16.5</v>
      </c>
      <c r="O22" s="194">
        <v>12</v>
      </c>
      <c r="P22" s="194">
        <v>8</v>
      </c>
    </row>
    <row r="23" spans="1:16" ht="12.75" customHeight="1" x14ac:dyDescent="0.2">
      <c r="A23" s="89" t="s">
        <v>1328</v>
      </c>
      <c r="B23" s="89" t="s">
        <v>753</v>
      </c>
      <c r="C23" s="89" t="s">
        <v>1329</v>
      </c>
      <c r="D23" s="194">
        <v>85.63</v>
      </c>
      <c r="E23" s="89" t="s">
        <v>103</v>
      </c>
      <c r="F23" s="194">
        <v>1</v>
      </c>
      <c r="G23" s="194"/>
      <c r="H23" s="194">
        <v>2.58</v>
      </c>
      <c r="I23" s="194">
        <v>0.6</v>
      </c>
      <c r="J23" s="194">
        <v>3.19</v>
      </c>
      <c r="K23" s="194">
        <v>2.37</v>
      </c>
      <c r="L23" s="194">
        <v>1.5</v>
      </c>
      <c r="M23" s="194">
        <v>5.5</v>
      </c>
      <c r="N23" s="194">
        <v>6</v>
      </c>
      <c r="O23" s="194">
        <v>5.5</v>
      </c>
      <c r="P23" s="194">
        <v>4.5</v>
      </c>
    </row>
    <row r="24" spans="1:16" ht="12.75" customHeight="1" x14ac:dyDescent="0.2">
      <c r="A24" s="89" t="s">
        <v>1330</v>
      </c>
      <c r="B24" s="89" t="s">
        <v>1331</v>
      </c>
      <c r="C24" s="89" t="s">
        <v>1332</v>
      </c>
      <c r="D24" s="194">
        <v>130.16</v>
      </c>
      <c r="E24" s="89" t="s">
        <v>103</v>
      </c>
      <c r="F24" s="194">
        <v>1</v>
      </c>
      <c r="G24" s="194"/>
      <c r="H24" s="194">
        <v>0.47</v>
      </c>
      <c r="I24" s="194">
        <v>1.05</v>
      </c>
      <c r="J24" s="194">
        <v>4.3899999999999997</v>
      </c>
      <c r="K24" s="194">
        <v>11.07</v>
      </c>
      <c r="L24" s="194">
        <v>11</v>
      </c>
      <c r="M24" s="194">
        <v>14.5</v>
      </c>
      <c r="N24" s="194">
        <v>10.5</v>
      </c>
      <c r="O24" s="194">
        <v>7</v>
      </c>
      <c r="P24" s="194">
        <v>8.5</v>
      </c>
    </row>
    <row r="25" spans="1:16" ht="12.75" customHeight="1" x14ac:dyDescent="0.2">
      <c r="A25" s="89" t="s">
        <v>1333</v>
      </c>
      <c r="B25" s="89" t="s">
        <v>1334</v>
      </c>
      <c r="C25" s="89" t="s">
        <v>1289</v>
      </c>
      <c r="D25" s="194">
        <v>132.38999999999999</v>
      </c>
      <c r="E25" s="89" t="s">
        <v>103</v>
      </c>
      <c r="F25" s="194">
        <v>2</v>
      </c>
      <c r="G25" s="194"/>
      <c r="H25" s="194">
        <v>1.1599999999999999</v>
      </c>
      <c r="I25" s="194">
        <v>0.85</v>
      </c>
      <c r="J25" s="194">
        <v>7.16</v>
      </c>
      <c r="K25" s="194">
        <v>9.02</v>
      </c>
      <c r="L25" s="194">
        <v>10.5</v>
      </c>
      <c r="M25" s="194">
        <v>15.5</v>
      </c>
      <c r="N25" s="194">
        <v>14</v>
      </c>
      <c r="O25" s="194">
        <v>6.5</v>
      </c>
      <c r="P25" s="194">
        <v>14.5</v>
      </c>
    </row>
    <row r="26" spans="1:16" ht="12.75" customHeight="1" x14ac:dyDescent="0.2">
      <c r="A26" s="89" t="s">
        <v>1335</v>
      </c>
      <c r="B26" s="89" t="s">
        <v>1336</v>
      </c>
      <c r="C26" s="89" t="s">
        <v>1337</v>
      </c>
      <c r="D26" s="194">
        <v>461.07</v>
      </c>
      <c r="E26" s="89" t="s">
        <v>103</v>
      </c>
      <c r="F26" s="194">
        <v>2</v>
      </c>
      <c r="G26" s="194"/>
      <c r="H26" s="194">
        <v>1.63</v>
      </c>
      <c r="I26" s="194">
        <v>0.95</v>
      </c>
      <c r="J26" s="194">
        <v>2.34</v>
      </c>
      <c r="K26" s="194">
        <v>10.51</v>
      </c>
      <c r="L26" s="194">
        <v>2.5</v>
      </c>
      <c r="M26" s="194">
        <v>2</v>
      </c>
      <c r="N26" s="194">
        <v>5</v>
      </c>
      <c r="O26" s="194">
        <v>4.5</v>
      </c>
      <c r="P26" s="194">
        <v>10.5</v>
      </c>
    </row>
    <row r="27" spans="1:16" ht="12.75" customHeight="1" x14ac:dyDescent="0.2">
      <c r="A27" s="89" t="s">
        <v>1338</v>
      </c>
      <c r="B27" s="89" t="s">
        <v>1339</v>
      </c>
      <c r="C27" s="89" t="s">
        <v>1340</v>
      </c>
      <c r="D27" s="194">
        <v>133.53</v>
      </c>
      <c r="E27" s="89" t="s">
        <v>103</v>
      </c>
      <c r="F27" s="194">
        <v>2</v>
      </c>
      <c r="G27" s="194"/>
      <c r="H27" s="194">
        <v>2.94</v>
      </c>
      <c r="I27" s="194">
        <v>0.7</v>
      </c>
      <c r="J27" s="194">
        <v>9.26</v>
      </c>
      <c r="K27" s="194">
        <v>2.4500000000000002</v>
      </c>
      <c r="M27" s="194">
        <v>1</v>
      </c>
      <c r="O27" s="194">
        <v>3</v>
      </c>
      <c r="P27" s="194">
        <v>8</v>
      </c>
    </row>
    <row r="28" spans="1:16" ht="12.75" customHeight="1" x14ac:dyDescent="0.2">
      <c r="A28" s="89" t="s">
        <v>1341</v>
      </c>
      <c r="B28" s="89" t="s">
        <v>1342</v>
      </c>
      <c r="C28" s="89" t="s">
        <v>1343</v>
      </c>
      <c r="D28" s="194">
        <v>265.82</v>
      </c>
      <c r="E28" s="89" t="s">
        <v>103</v>
      </c>
      <c r="F28" s="194">
        <v>2</v>
      </c>
      <c r="G28" s="194"/>
      <c r="H28" s="194">
        <v>0.81</v>
      </c>
      <c r="I28" s="194">
        <v>1.2</v>
      </c>
      <c r="J28" s="194">
        <v>3.68</v>
      </c>
      <c r="K28" s="194">
        <v>3.32</v>
      </c>
      <c r="L28" s="194">
        <v>7</v>
      </c>
      <c r="M28" s="194">
        <v>8</v>
      </c>
      <c r="N28" s="194">
        <v>8</v>
      </c>
      <c r="O28" s="194">
        <v>6.5</v>
      </c>
      <c r="P28" s="194">
        <v>8.5</v>
      </c>
    </row>
    <row r="29" spans="1:16" ht="12.75" customHeight="1" x14ac:dyDescent="0.2">
      <c r="A29" s="89" t="s">
        <v>1344</v>
      </c>
      <c r="B29" s="89" t="s">
        <v>1345</v>
      </c>
      <c r="C29" s="89" t="s">
        <v>1301</v>
      </c>
      <c r="D29" s="194">
        <v>35.409999999999997</v>
      </c>
      <c r="E29" s="89" t="s">
        <v>103</v>
      </c>
      <c r="F29" s="194">
        <v>2</v>
      </c>
      <c r="G29" s="194"/>
      <c r="H29" s="194">
        <v>0.89</v>
      </c>
      <c r="I29" s="194">
        <v>0.85</v>
      </c>
      <c r="J29" s="194">
        <v>4.45</v>
      </c>
      <c r="K29" s="194">
        <v>3.29</v>
      </c>
      <c r="L29" s="194">
        <v>8</v>
      </c>
      <c r="M29" s="194">
        <v>12</v>
      </c>
      <c r="N29" s="194">
        <v>11</v>
      </c>
      <c r="O29" s="194">
        <v>8</v>
      </c>
      <c r="P29" s="194">
        <v>6.5</v>
      </c>
    </row>
    <row r="30" spans="1:16" ht="12.75" customHeight="1" x14ac:dyDescent="0.2">
      <c r="A30" s="89" t="s">
        <v>1346</v>
      </c>
      <c r="B30" s="89" t="s">
        <v>427</v>
      </c>
      <c r="C30" s="89" t="s">
        <v>1305</v>
      </c>
      <c r="D30" s="194">
        <v>75.36</v>
      </c>
      <c r="E30" s="89" t="s">
        <v>103</v>
      </c>
      <c r="F30" s="194">
        <v>2</v>
      </c>
      <c r="G30" s="194"/>
      <c r="H30" s="194">
        <v>2.72</v>
      </c>
      <c r="I30" s="194">
        <v>0.7</v>
      </c>
      <c r="J30" s="194">
        <v>2.63</v>
      </c>
      <c r="K30" s="194">
        <v>2.0699999999999998</v>
      </c>
      <c r="L30" s="194">
        <v>1</v>
      </c>
      <c r="M30" s="194">
        <v>5</v>
      </c>
      <c r="N30" s="194">
        <v>3.5</v>
      </c>
      <c r="O30" s="194">
        <v>6.5</v>
      </c>
      <c r="P30" s="194">
        <v>5.5</v>
      </c>
    </row>
    <row r="31" spans="1:16" ht="12.75" customHeight="1" x14ac:dyDescent="0.2">
      <c r="A31" s="89" t="s">
        <v>1347</v>
      </c>
      <c r="B31" s="89" t="s">
        <v>1348</v>
      </c>
      <c r="C31" s="89" t="s">
        <v>1309</v>
      </c>
      <c r="D31" s="194">
        <v>40.93</v>
      </c>
      <c r="E31" s="89" t="s">
        <v>103</v>
      </c>
      <c r="F31" s="194">
        <v>2</v>
      </c>
      <c r="G31" s="194"/>
      <c r="H31" s="194">
        <v>0</v>
      </c>
      <c r="I31" s="194">
        <v>0.8</v>
      </c>
      <c r="J31" s="89"/>
      <c r="K31" s="194">
        <v>2.08</v>
      </c>
      <c r="M31" s="194">
        <v>15</v>
      </c>
      <c r="P31" s="194">
        <v>9</v>
      </c>
    </row>
    <row r="32" spans="1:16" ht="12.75" customHeight="1" x14ac:dyDescent="0.2">
      <c r="A32" s="89" t="s">
        <v>1349</v>
      </c>
      <c r="B32" s="89" t="s">
        <v>1350</v>
      </c>
      <c r="C32" s="89" t="s">
        <v>1309</v>
      </c>
      <c r="D32" s="194">
        <v>766.44</v>
      </c>
      <c r="E32" s="89" t="s">
        <v>103</v>
      </c>
      <c r="F32" s="194">
        <v>2</v>
      </c>
      <c r="G32" s="194"/>
      <c r="H32" s="194">
        <v>0</v>
      </c>
      <c r="I32" s="194">
        <v>0.95</v>
      </c>
      <c r="J32" s="89"/>
      <c r="K32" s="194">
        <v>1.44</v>
      </c>
      <c r="M32" s="194">
        <v>24.5</v>
      </c>
      <c r="P32" s="194">
        <v>5</v>
      </c>
    </row>
    <row r="33" spans="1:16" ht="12.75" customHeight="1" x14ac:dyDescent="0.2">
      <c r="A33" s="89" t="s">
        <v>1351</v>
      </c>
      <c r="B33" s="89" t="s">
        <v>1352</v>
      </c>
      <c r="C33" s="89" t="s">
        <v>1353</v>
      </c>
      <c r="D33" s="194">
        <v>132.06</v>
      </c>
      <c r="E33" s="89" t="s">
        <v>103</v>
      </c>
      <c r="F33" s="194">
        <v>3</v>
      </c>
      <c r="G33" s="194"/>
      <c r="H33" s="194">
        <v>0.72</v>
      </c>
      <c r="I33" s="194">
        <v>0.95</v>
      </c>
      <c r="J33" s="194">
        <v>3.42</v>
      </c>
      <c r="K33" s="194">
        <v>2.37</v>
      </c>
      <c r="L33" s="194">
        <v>2</v>
      </c>
      <c r="M33" s="194">
        <v>4.5</v>
      </c>
      <c r="N33" s="194">
        <v>4</v>
      </c>
      <c r="O33" s="194">
        <v>4</v>
      </c>
      <c r="P33" s="194">
        <v>9</v>
      </c>
    </row>
    <row r="34" spans="1:16" ht="12.75" customHeight="1" x14ac:dyDescent="0.2">
      <c r="A34" s="89" t="s">
        <v>1354</v>
      </c>
      <c r="B34" s="89" t="s">
        <v>1355</v>
      </c>
      <c r="C34" s="89" t="s">
        <v>1356</v>
      </c>
      <c r="D34" s="194">
        <v>115.04</v>
      </c>
      <c r="E34" s="89" t="s">
        <v>103</v>
      </c>
      <c r="F34" s="194">
        <v>3</v>
      </c>
      <c r="G34" s="194"/>
      <c r="H34" s="194">
        <v>1.78</v>
      </c>
      <c r="I34" s="194">
        <v>0.75</v>
      </c>
      <c r="J34" s="194">
        <v>3.18</v>
      </c>
      <c r="K34" s="194">
        <v>7.75</v>
      </c>
      <c r="L34" s="194">
        <v>5</v>
      </c>
      <c r="M34" s="194">
        <v>9</v>
      </c>
      <c r="N34" s="194">
        <v>6.5</v>
      </c>
      <c r="O34" s="194">
        <v>8</v>
      </c>
      <c r="P34" s="194">
        <v>6</v>
      </c>
    </row>
    <row r="35" spans="1:16" ht="12.75" customHeight="1" x14ac:dyDescent="0.2">
      <c r="A35" s="89" t="s">
        <v>1357</v>
      </c>
      <c r="B35" s="89" t="s">
        <v>868</v>
      </c>
      <c r="C35" s="89" t="s">
        <v>1329</v>
      </c>
      <c r="D35" s="194">
        <v>61.63</v>
      </c>
      <c r="E35" s="89" t="s">
        <v>103</v>
      </c>
      <c r="F35" s="194">
        <v>3</v>
      </c>
      <c r="G35" s="194"/>
      <c r="H35" s="194">
        <v>4.07</v>
      </c>
      <c r="I35" s="194">
        <v>0.5</v>
      </c>
      <c r="J35" s="194">
        <v>2.91</v>
      </c>
      <c r="K35" s="194">
        <v>2.59</v>
      </c>
      <c r="L35" s="194">
        <v>1</v>
      </c>
      <c r="M35" s="194">
        <v>3.5</v>
      </c>
      <c r="N35" s="194">
        <v>2.5</v>
      </c>
      <c r="O35" s="194">
        <v>3</v>
      </c>
      <c r="P35" s="194">
        <v>3.5</v>
      </c>
    </row>
    <row r="36" spans="1:16" ht="12.75" customHeight="1" x14ac:dyDescent="0.2">
      <c r="A36" s="89" t="s">
        <v>1358</v>
      </c>
      <c r="B36" s="89" t="s">
        <v>1359</v>
      </c>
      <c r="C36" s="89" t="s">
        <v>1360</v>
      </c>
      <c r="D36" s="194">
        <v>86.34</v>
      </c>
      <c r="E36" s="89" t="s">
        <v>103</v>
      </c>
      <c r="F36" s="194">
        <v>3</v>
      </c>
      <c r="G36" s="194"/>
      <c r="H36" s="194">
        <v>0.74</v>
      </c>
      <c r="I36" s="194">
        <v>1.1499999999999999</v>
      </c>
      <c r="J36" s="194">
        <v>6.34</v>
      </c>
      <c r="K36" s="194">
        <v>4.68</v>
      </c>
      <c r="L36" s="194">
        <v>5</v>
      </c>
      <c r="M36" s="194">
        <v>8</v>
      </c>
      <c r="N36" s="194">
        <v>7</v>
      </c>
      <c r="O36" s="194">
        <v>6.5</v>
      </c>
      <c r="P36" s="194">
        <v>9</v>
      </c>
    </row>
    <row r="37" spans="1:16" ht="12.75" customHeight="1" x14ac:dyDescent="0.2">
      <c r="A37" s="89" t="s">
        <v>1361</v>
      </c>
      <c r="B37" s="89" t="s">
        <v>1362</v>
      </c>
      <c r="C37" s="89" t="s">
        <v>1301</v>
      </c>
      <c r="D37" s="194">
        <v>58.08</v>
      </c>
      <c r="E37" s="89" t="s">
        <v>103</v>
      </c>
      <c r="F37" s="194">
        <v>3</v>
      </c>
      <c r="G37" s="194"/>
      <c r="H37" s="194">
        <v>2.0099999999999998</v>
      </c>
      <c r="I37" s="194">
        <v>0.95</v>
      </c>
      <c r="J37" s="89"/>
      <c r="K37" s="194">
        <v>1.67</v>
      </c>
      <c r="M37" s="194">
        <v>12.5</v>
      </c>
      <c r="O37" s="194">
        <v>5.5</v>
      </c>
      <c r="P37" s="194">
        <v>13</v>
      </c>
    </row>
    <row r="38" spans="1:16" ht="12.75" customHeight="1" x14ac:dyDescent="0.2">
      <c r="A38" s="89" t="s">
        <v>1363</v>
      </c>
      <c r="B38" s="89" t="s">
        <v>1364</v>
      </c>
      <c r="C38" s="89" t="s">
        <v>1365</v>
      </c>
      <c r="D38" s="194">
        <v>95.43</v>
      </c>
      <c r="E38" s="89" t="s">
        <v>103</v>
      </c>
      <c r="F38" s="194">
        <v>3</v>
      </c>
      <c r="G38" s="194"/>
      <c r="H38" s="194">
        <v>1.07</v>
      </c>
      <c r="I38" s="194">
        <v>0.55000000000000004</v>
      </c>
      <c r="J38" s="194">
        <v>26.18</v>
      </c>
      <c r="K38" s="194">
        <v>3.86</v>
      </c>
      <c r="L38" s="194">
        <v>7</v>
      </c>
      <c r="M38" s="194">
        <v>11.5</v>
      </c>
      <c r="N38" s="194">
        <v>6</v>
      </c>
      <c r="O38" s="194">
        <v>4</v>
      </c>
      <c r="P38" s="194">
        <v>3</v>
      </c>
    </row>
    <row r="39" spans="1:16" ht="12.75" customHeight="1" x14ac:dyDescent="0.2">
      <c r="A39" s="89" t="s">
        <v>1366</v>
      </c>
      <c r="B39" s="89" t="s">
        <v>530</v>
      </c>
      <c r="C39" s="89" t="s">
        <v>1329</v>
      </c>
      <c r="D39" s="194">
        <v>96</v>
      </c>
      <c r="E39" s="89" t="s">
        <v>103</v>
      </c>
      <c r="F39" s="194">
        <v>3</v>
      </c>
      <c r="G39" s="194"/>
      <c r="H39" s="194">
        <v>3.95</v>
      </c>
      <c r="I39" s="194">
        <v>0.5</v>
      </c>
      <c r="J39" s="194">
        <v>2.82</v>
      </c>
      <c r="K39" s="194">
        <v>1.59</v>
      </c>
      <c r="L39" s="194">
        <v>1.5</v>
      </c>
      <c r="M39" s="194">
        <v>6</v>
      </c>
      <c r="N39" s="194">
        <v>5.5</v>
      </c>
      <c r="O39" s="194">
        <v>2.5</v>
      </c>
      <c r="P39" s="194">
        <v>2.5</v>
      </c>
    </row>
    <row r="40" spans="1:16" ht="12.75" customHeight="1" x14ac:dyDescent="0.2">
      <c r="A40" s="89" t="s">
        <v>288</v>
      </c>
      <c r="B40" s="89" t="s">
        <v>289</v>
      </c>
      <c r="C40" s="89" t="s">
        <v>1305</v>
      </c>
      <c r="D40" s="194">
        <v>48.2</v>
      </c>
      <c r="E40" s="89" t="s">
        <v>103</v>
      </c>
      <c r="F40" s="194">
        <v>3</v>
      </c>
      <c r="G40" s="194"/>
      <c r="H40" s="194">
        <v>3.22</v>
      </c>
      <c r="I40" s="194">
        <v>0.6</v>
      </c>
      <c r="J40" s="194">
        <v>2.33</v>
      </c>
      <c r="K40" s="194">
        <v>1.78</v>
      </c>
      <c r="L40" s="194">
        <v>1.5</v>
      </c>
      <c r="M40" s="194">
        <v>3.5</v>
      </c>
      <c r="N40" s="194">
        <v>3</v>
      </c>
      <c r="O40" s="194">
        <v>4</v>
      </c>
      <c r="P40" s="194">
        <v>3.5</v>
      </c>
    </row>
    <row r="41" spans="1:16" ht="12.75" customHeight="1" x14ac:dyDescent="0.2">
      <c r="A41" s="89" t="s">
        <v>1367</v>
      </c>
      <c r="B41" s="89" t="s">
        <v>1368</v>
      </c>
      <c r="C41" s="89" t="s">
        <v>1369</v>
      </c>
      <c r="D41" s="194">
        <v>38.58</v>
      </c>
      <c r="E41" s="89" t="s">
        <v>103</v>
      </c>
      <c r="F41" s="194">
        <v>4</v>
      </c>
      <c r="G41" s="194"/>
      <c r="H41" s="194">
        <v>1.67</v>
      </c>
      <c r="I41" s="194">
        <v>0.55000000000000004</v>
      </c>
      <c r="J41" s="194">
        <v>1.1399999999999999</v>
      </c>
      <c r="K41" s="194">
        <v>2.78</v>
      </c>
      <c r="L41" s="194">
        <v>5</v>
      </c>
      <c r="M41" s="194">
        <v>8</v>
      </c>
      <c r="N41" s="194">
        <v>6</v>
      </c>
      <c r="O41" s="194">
        <v>5</v>
      </c>
      <c r="P41" s="194">
        <v>9</v>
      </c>
    </row>
    <row r="42" spans="1:16" ht="12.75" customHeight="1" x14ac:dyDescent="0.2">
      <c r="A42" s="89" t="s">
        <v>1370</v>
      </c>
      <c r="B42" s="89" t="s">
        <v>1371</v>
      </c>
      <c r="C42" s="89" t="s">
        <v>1372</v>
      </c>
      <c r="D42" s="194">
        <v>248.49</v>
      </c>
      <c r="E42" s="89" t="s">
        <v>103</v>
      </c>
      <c r="F42" s="194">
        <v>4</v>
      </c>
      <c r="G42" s="194">
        <v>4</v>
      </c>
      <c r="H42" s="194">
        <v>0.95</v>
      </c>
      <c r="I42" s="194">
        <v>1.1000000000000001</v>
      </c>
      <c r="J42" s="194">
        <v>9.3699999999999992</v>
      </c>
      <c r="K42" s="194">
        <v>95.65</v>
      </c>
      <c r="L42" s="194">
        <v>8</v>
      </c>
      <c r="M42" s="194">
        <v>11</v>
      </c>
      <c r="N42" s="194">
        <v>10.5</v>
      </c>
      <c r="O42" s="194">
        <v>12.5</v>
      </c>
      <c r="P42" s="194">
        <v>31</v>
      </c>
    </row>
    <row r="43" spans="1:16" ht="12.75" customHeight="1" x14ac:dyDescent="0.2">
      <c r="A43" s="89" t="s">
        <v>1373</v>
      </c>
      <c r="B43" s="89" t="s">
        <v>1374</v>
      </c>
      <c r="C43" s="89" t="s">
        <v>1309</v>
      </c>
      <c r="D43" s="194">
        <v>1151</v>
      </c>
      <c r="E43" s="89" t="s">
        <v>103</v>
      </c>
      <c r="F43" s="194">
        <v>4</v>
      </c>
      <c r="G43" s="194">
        <v>4</v>
      </c>
      <c r="H43" s="194">
        <v>0</v>
      </c>
      <c r="I43" s="194">
        <v>0.9</v>
      </c>
      <c r="J43" s="89"/>
      <c r="K43" s="194">
        <v>1.75</v>
      </c>
      <c r="M43" s="194">
        <v>45.5</v>
      </c>
      <c r="P43" s="194">
        <v>4</v>
      </c>
    </row>
    <row r="44" spans="1:16" ht="12.75" customHeight="1" x14ac:dyDescent="0.2">
      <c r="A44" s="89" t="s">
        <v>1375</v>
      </c>
      <c r="B44" s="89" t="s">
        <v>1376</v>
      </c>
      <c r="C44" s="89" t="s">
        <v>1316</v>
      </c>
      <c r="D44" s="194">
        <v>193.55</v>
      </c>
      <c r="E44" s="89" t="s">
        <v>103</v>
      </c>
      <c r="F44" s="194">
        <v>4</v>
      </c>
      <c r="G44" s="194">
        <v>4</v>
      </c>
      <c r="H44" s="194">
        <v>0</v>
      </c>
      <c r="I44" s="194">
        <v>1</v>
      </c>
      <c r="J44" s="194">
        <v>6.57</v>
      </c>
      <c r="K44" s="194">
        <v>17.32</v>
      </c>
      <c r="L44" s="194">
        <v>17</v>
      </c>
      <c r="M44" s="194">
        <v>20</v>
      </c>
      <c r="N44" s="194">
        <v>19</v>
      </c>
      <c r="P44" s="194">
        <v>10</v>
      </c>
    </row>
    <row r="45" spans="1:16" ht="12.75" customHeight="1" x14ac:dyDescent="0.2">
      <c r="A45" s="89" t="s">
        <v>1377</v>
      </c>
      <c r="B45" s="89" t="s">
        <v>1378</v>
      </c>
      <c r="C45" s="89" t="s">
        <v>1379</v>
      </c>
      <c r="D45" s="194">
        <v>147.29</v>
      </c>
      <c r="E45" s="89" t="s">
        <v>103</v>
      </c>
      <c r="F45" s="194">
        <v>4</v>
      </c>
      <c r="G45" s="194">
        <v>4</v>
      </c>
      <c r="H45" s="194">
        <v>0</v>
      </c>
      <c r="I45" s="194">
        <v>0.85</v>
      </c>
      <c r="J45" s="194">
        <v>2.97</v>
      </c>
      <c r="K45" s="194">
        <v>5.76</v>
      </c>
      <c r="L45" s="194">
        <v>9.5</v>
      </c>
      <c r="M45" s="194">
        <v>8.5</v>
      </c>
      <c r="N45" s="194">
        <v>8</v>
      </c>
      <c r="P45" s="194">
        <v>17</v>
      </c>
    </row>
    <row r="46" spans="1:16" ht="12.75" customHeight="1" x14ac:dyDescent="0.2">
      <c r="A46" s="89" t="s">
        <v>1380</v>
      </c>
      <c r="B46" s="89" t="s">
        <v>1381</v>
      </c>
      <c r="C46" s="89" t="s">
        <v>1319</v>
      </c>
      <c r="D46" s="194">
        <v>52.76</v>
      </c>
      <c r="E46" s="89" t="s">
        <v>103</v>
      </c>
      <c r="F46" s="194">
        <v>4</v>
      </c>
      <c r="G46" s="194">
        <v>4</v>
      </c>
      <c r="H46" s="194">
        <v>1.18</v>
      </c>
      <c r="I46" s="194">
        <v>1.1499999999999999</v>
      </c>
      <c r="J46" s="194">
        <v>1.1499999999999999</v>
      </c>
      <c r="K46" s="194">
        <v>2.21</v>
      </c>
      <c r="L46" s="194">
        <v>7</v>
      </c>
      <c r="M46" s="194">
        <v>7.5</v>
      </c>
      <c r="N46" s="194">
        <v>7.5</v>
      </c>
      <c r="O46" s="194">
        <v>11</v>
      </c>
      <c r="P46" s="194">
        <v>12.5</v>
      </c>
    </row>
    <row r="47" spans="1:16" ht="12.75" customHeight="1" x14ac:dyDescent="0.2">
      <c r="A47" s="89" t="s">
        <v>1382</v>
      </c>
      <c r="B47" s="89" t="s">
        <v>1383</v>
      </c>
      <c r="C47" s="89" t="s">
        <v>1325</v>
      </c>
      <c r="D47" s="194">
        <v>137.22999999999999</v>
      </c>
      <c r="E47" s="89" t="s">
        <v>103</v>
      </c>
      <c r="F47" s="194">
        <v>4</v>
      </c>
      <c r="G47" s="194">
        <v>4</v>
      </c>
      <c r="H47" s="194">
        <v>0.48</v>
      </c>
      <c r="I47" s="194">
        <v>0.9</v>
      </c>
      <c r="J47" s="194">
        <v>4.8</v>
      </c>
      <c r="K47" s="194">
        <v>3.37</v>
      </c>
      <c r="L47" s="194">
        <v>8</v>
      </c>
      <c r="M47" s="194">
        <v>13.5</v>
      </c>
      <c r="N47" s="194">
        <v>11.5</v>
      </c>
      <c r="O47" s="194">
        <v>12</v>
      </c>
      <c r="P47" s="194">
        <v>7.5</v>
      </c>
    </row>
    <row r="48" spans="1:16" ht="12.75" customHeight="1" x14ac:dyDescent="0.2">
      <c r="A48" s="89" t="s">
        <v>1384</v>
      </c>
      <c r="B48" s="89" t="s">
        <v>1385</v>
      </c>
      <c r="C48" s="89" t="s">
        <v>1286</v>
      </c>
      <c r="D48" s="194">
        <v>45.32</v>
      </c>
      <c r="E48" s="89" t="s">
        <v>103</v>
      </c>
      <c r="F48" s="194">
        <v>4</v>
      </c>
      <c r="G48" s="194">
        <v>4</v>
      </c>
      <c r="H48" s="194">
        <v>2.09</v>
      </c>
      <c r="I48" s="194">
        <v>0.65</v>
      </c>
      <c r="J48" s="194">
        <v>11.4</v>
      </c>
      <c r="K48" s="194">
        <v>3.98</v>
      </c>
      <c r="L48" s="194">
        <v>3.5</v>
      </c>
      <c r="M48" s="194">
        <v>8</v>
      </c>
      <c r="N48" s="194">
        <v>6.5</v>
      </c>
      <c r="O48" s="194">
        <v>8</v>
      </c>
      <c r="P48" s="194">
        <v>9</v>
      </c>
    </row>
    <row r="49" spans="1:16" ht="12.75" customHeight="1" x14ac:dyDescent="0.2">
      <c r="A49" s="89" t="s">
        <v>1386</v>
      </c>
      <c r="B49" s="89" t="s">
        <v>1387</v>
      </c>
      <c r="C49" s="89" t="s">
        <v>1388</v>
      </c>
      <c r="D49" s="194">
        <v>65.8</v>
      </c>
      <c r="E49" s="89" t="s">
        <v>103</v>
      </c>
      <c r="F49" s="194">
        <v>4</v>
      </c>
      <c r="G49" s="194">
        <v>4</v>
      </c>
      <c r="H49" s="194">
        <v>1.71</v>
      </c>
      <c r="I49" s="194">
        <v>0.8</v>
      </c>
      <c r="J49" s="194">
        <v>2.2999999999999998</v>
      </c>
      <c r="K49" s="194">
        <v>2.65</v>
      </c>
      <c r="L49" s="194">
        <v>5</v>
      </c>
      <c r="M49" s="194">
        <v>9</v>
      </c>
      <c r="N49" s="194">
        <v>7</v>
      </c>
      <c r="O49" s="194">
        <v>9</v>
      </c>
      <c r="P49" s="194">
        <v>5.5</v>
      </c>
    </row>
    <row r="50" spans="1:16" ht="12.75" customHeight="1" x14ac:dyDescent="0.2">
      <c r="A50" s="89" t="s">
        <v>1389</v>
      </c>
      <c r="B50" s="89" t="s">
        <v>1390</v>
      </c>
      <c r="C50" s="89" t="s">
        <v>1289</v>
      </c>
      <c r="D50" s="194">
        <v>139.91</v>
      </c>
      <c r="E50" s="89" t="s">
        <v>103</v>
      </c>
      <c r="F50" s="194">
        <v>5</v>
      </c>
      <c r="G50" s="194">
        <v>5</v>
      </c>
      <c r="H50" s="194">
        <v>0.45</v>
      </c>
      <c r="I50" s="194">
        <v>0.9</v>
      </c>
      <c r="J50" s="194">
        <v>5.75</v>
      </c>
      <c r="K50" s="194">
        <v>7.32</v>
      </c>
      <c r="L50" s="194">
        <v>9.5</v>
      </c>
      <c r="M50" s="194">
        <v>15.5</v>
      </c>
      <c r="N50" s="194">
        <v>12.5</v>
      </c>
      <c r="O50" s="194">
        <v>13.5</v>
      </c>
      <c r="P50" s="194">
        <v>10.5</v>
      </c>
    </row>
    <row r="51" spans="1:16" ht="12.75" customHeight="1" x14ac:dyDescent="0.2">
      <c r="A51" s="89" t="s">
        <v>1391</v>
      </c>
      <c r="B51" s="89" t="s">
        <v>1392</v>
      </c>
      <c r="C51" s="89" t="s">
        <v>1393</v>
      </c>
      <c r="D51" s="194">
        <v>188.91</v>
      </c>
      <c r="E51" s="89" t="s">
        <v>103</v>
      </c>
      <c r="F51" s="194">
        <v>5</v>
      </c>
      <c r="G51" s="194">
        <v>5</v>
      </c>
      <c r="H51" s="194">
        <v>0.23</v>
      </c>
      <c r="I51" s="194">
        <v>1.05</v>
      </c>
      <c r="J51" s="194">
        <v>2.04</v>
      </c>
      <c r="K51" s="194">
        <v>2.4700000000000002</v>
      </c>
      <c r="L51" s="194">
        <v>6.5</v>
      </c>
      <c r="M51" s="194">
        <v>9</v>
      </c>
      <c r="N51" s="194">
        <v>7.5</v>
      </c>
      <c r="O51" s="194">
        <v>24</v>
      </c>
      <c r="P51" s="194">
        <v>9.5</v>
      </c>
    </row>
    <row r="52" spans="1:16" ht="12.75" customHeight="1" x14ac:dyDescent="0.2">
      <c r="A52" s="89" t="s">
        <v>1394</v>
      </c>
      <c r="B52" s="89" t="s">
        <v>1395</v>
      </c>
      <c r="C52" s="89" t="s">
        <v>1353</v>
      </c>
      <c r="D52" s="194">
        <v>320.68</v>
      </c>
      <c r="E52" s="89" t="s">
        <v>103</v>
      </c>
      <c r="F52" s="194">
        <v>5</v>
      </c>
      <c r="G52" s="194">
        <v>5</v>
      </c>
      <c r="H52" s="194">
        <v>0.4</v>
      </c>
      <c r="I52" s="194">
        <v>0.95</v>
      </c>
      <c r="J52" s="194">
        <v>5.82</v>
      </c>
      <c r="K52" s="194">
        <v>5.73</v>
      </c>
      <c r="L52" s="194">
        <v>7</v>
      </c>
      <c r="M52" s="194">
        <v>15</v>
      </c>
      <c r="N52" s="194">
        <v>12</v>
      </c>
      <c r="O52" s="194">
        <v>2.5</v>
      </c>
      <c r="P52" s="194">
        <v>10.5</v>
      </c>
    </row>
    <row r="53" spans="1:16" ht="12.75" customHeight="1" x14ac:dyDescent="0.2">
      <c r="A53" s="89" t="s">
        <v>1396</v>
      </c>
      <c r="B53" s="89" t="s">
        <v>1397</v>
      </c>
      <c r="C53" s="89" t="s">
        <v>1398</v>
      </c>
      <c r="D53" s="194">
        <v>111.01</v>
      </c>
      <c r="E53" s="89" t="s">
        <v>103</v>
      </c>
      <c r="F53" s="194">
        <v>5</v>
      </c>
      <c r="G53" s="194">
        <v>5</v>
      </c>
      <c r="H53" s="194">
        <v>2.48</v>
      </c>
      <c r="I53" s="194">
        <v>0.9</v>
      </c>
      <c r="J53" s="194">
        <v>0.72</v>
      </c>
      <c r="K53" s="194">
        <v>4.97</v>
      </c>
      <c r="L53" s="194">
        <v>4.5</v>
      </c>
      <c r="M53" s="194">
        <v>8</v>
      </c>
      <c r="N53" s="194">
        <v>6.5</v>
      </c>
      <c r="O53" s="194">
        <v>5</v>
      </c>
      <c r="P53" s="194">
        <v>8</v>
      </c>
    </row>
    <row r="54" spans="1:16" ht="12.75" customHeight="1" x14ac:dyDescent="0.2">
      <c r="A54" s="89" t="s">
        <v>1399</v>
      </c>
      <c r="B54" s="89" t="s">
        <v>1400</v>
      </c>
      <c r="C54" s="89" t="s">
        <v>1353</v>
      </c>
      <c r="D54" s="194">
        <v>139.88999999999999</v>
      </c>
      <c r="E54" s="89" t="s">
        <v>103</v>
      </c>
      <c r="F54" s="194">
        <v>5</v>
      </c>
      <c r="G54" s="194">
        <v>5</v>
      </c>
      <c r="H54" s="194">
        <v>1.02</v>
      </c>
      <c r="I54" s="194">
        <v>1.05</v>
      </c>
      <c r="J54" s="194">
        <v>4.12</v>
      </c>
      <c r="K54" s="194">
        <v>3.67</v>
      </c>
      <c r="L54" s="194">
        <v>5</v>
      </c>
      <c r="M54" s="194">
        <v>9.5</v>
      </c>
      <c r="N54" s="194">
        <v>7</v>
      </c>
      <c r="O54" s="194">
        <v>7.5</v>
      </c>
      <c r="P54" s="194">
        <v>10</v>
      </c>
    </row>
    <row r="55" spans="1:16" ht="12.75" customHeight="1" x14ac:dyDescent="0.2">
      <c r="A55" s="89" t="s">
        <v>1401</v>
      </c>
      <c r="B55" s="89" t="s">
        <v>271</v>
      </c>
      <c r="C55" s="89" t="s">
        <v>1305</v>
      </c>
      <c r="D55" s="194">
        <v>146.71</v>
      </c>
      <c r="E55" s="89" t="s">
        <v>103</v>
      </c>
      <c r="F55" s="194">
        <v>5</v>
      </c>
      <c r="G55" s="194">
        <v>5</v>
      </c>
      <c r="H55" s="194">
        <v>2.79</v>
      </c>
      <c r="I55" s="194">
        <v>0.75</v>
      </c>
      <c r="J55" s="194">
        <v>3.54</v>
      </c>
      <c r="K55" s="194">
        <v>3.16</v>
      </c>
      <c r="L55" s="194">
        <v>1</v>
      </c>
      <c r="M55" s="194">
        <v>11</v>
      </c>
      <c r="N55" s="194">
        <v>6.5</v>
      </c>
      <c r="O55" s="194">
        <v>8</v>
      </c>
      <c r="P55" s="194">
        <v>6.5</v>
      </c>
    </row>
    <row r="56" spans="1:16" ht="12.75" customHeight="1" x14ac:dyDescent="0.2">
      <c r="A56" s="89" t="s">
        <v>1402</v>
      </c>
      <c r="B56" s="89" t="s">
        <v>1403</v>
      </c>
      <c r="C56" s="89" t="s">
        <v>1393</v>
      </c>
      <c r="D56" s="194">
        <v>34.380000000000003</v>
      </c>
      <c r="E56" s="89" t="s">
        <v>103</v>
      </c>
      <c r="F56" s="194">
        <v>5</v>
      </c>
      <c r="G56" s="194">
        <v>5</v>
      </c>
      <c r="H56" s="194">
        <v>1.24</v>
      </c>
      <c r="I56" s="194">
        <v>0.9</v>
      </c>
      <c r="J56" s="194">
        <v>5.92</v>
      </c>
      <c r="K56" s="194">
        <v>15.65</v>
      </c>
      <c r="L56" s="194">
        <v>6</v>
      </c>
      <c r="M56" s="194">
        <v>13</v>
      </c>
      <c r="N56" s="194">
        <v>13</v>
      </c>
      <c r="O56" s="194">
        <v>10</v>
      </c>
      <c r="P56" s="194">
        <v>10.5</v>
      </c>
    </row>
    <row r="57" spans="1:16" ht="12.75" customHeight="1" x14ac:dyDescent="0.2">
      <c r="A57" s="89" t="s">
        <v>1404</v>
      </c>
      <c r="B57" s="89" t="s">
        <v>738</v>
      </c>
      <c r="C57" s="89" t="s">
        <v>1303</v>
      </c>
      <c r="D57" s="194">
        <v>43.23</v>
      </c>
      <c r="E57" s="89" t="s">
        <v>103</v>
      </c>
      <c r="F57" s="194">
        <v>5</v>
      </c>
      <c r="G57" s="194">
        <v>5</v>
      </c>
      <c r="H57" s="194">
        <v>3.48</v>
      </c>
      <c r="I57" s="194">
        <v>0.8</v>
      </c>
      <c r="J57" s="194">
        <v>3.94</v>
      </c>
      <c r="K57" s="194">
        <v>2.17</v>
      </c>
      <c r="L57" s="194">
        <v>4</v>
      </c>
      <c r="M57" s="194">
        <v>6.5</v>
      </c>
      <c r="N57" s="194">
        <v>5.5</v>
      </c>
      <c r="O57" s="194">
        <v>7</v>
      </c>
      <c r="P57" s="194">
        <v>3.5</v>
      </c>
    </row>
    <row r="58" spans="1:16" ht="12.75" customHeight="1" x14ac:dyDescent="0.2">
      <c r="A58" s="89" t="s">
        <v>1405</v>
      </c>
      <c r="B58" s="89" t="s">
        <v>1406</v>
      </c>
      <c r="C58" s="89" t="s">
        <v>1360</v>
      </c>
      <c r="D58" s="194">
        <v>179.62</v>
      </c>
      <c r="E58" s="89" t="s">
        <v>103</v>
      </c>
      <c r="F58" s="194">
        <v>5</v>
      </c>
      <c r="G58" s="194">
        <v>5</v>
      </c>
      <c r="H58" s="194">
        <v>0.36</v>
      </c>
      <c r="I58" s="194">
        <v>1.35</v>
      </c>
      <c r="J58" s="194">
        <v>10.6</v>
      </c>
      <c r="K58" s="194">
        <v>11.49</v>
      </c>
      <c r="L58" s="194">
        <v>9</v>
      </c>
      <c r="M58" s="194">
        <v>11.5</v>
      </c>
      <c r="N58" s="194">
        <v>11</v>
      </c>
      <c r="O58" s="194">
        <v>6.5</v>
      </c>
      <c r="P58" s="194">
        <v>26.5</v>
      </c>
    </row>
    <row r="59" spans="1:16" ht="12.75" customHeight="1" x14ac:dyDescent="0.2">
      <c r="A59" s="89" t="s">
        <v>138</v>
      </c>
      <c r="B59" s="89" t="s">
        <v>63</v>
      </c>
      <c r="C59" s="89" t="s">
        <v>1260</v>
      </c>
      <c r="D59" s="194">
        <v>69.040000000000006</v>
      </c>
      <c r="E59" s="89" t="s">
        <v>103</v>
      </c>
      <c r="F59" s="194">
        <v>5</v>
      </c>
      <c r="G59" s="194">
        <v>5</v>
      </c>
      <c r="H59" s="194">
        <v>2.66</v>
      </c>
      <c r="I59" s="194">
        <v>0.6</v>
      </c>
      <c r="J59" s="194">
        <v>2.89</v>
      </c>
      <c r="K59" s="194">
        <v>2.61</v>
      </c>
      <c r="L59" s="194">
        <v>2.5</v>
      </c>
      <c r="M59" s="194">
        <v>27</v>
      </c>
      <c r="N59" s="194">
        <v>9</v>
      </c>
      <c r="O59" s="194">
        <v>2.5</v>
      </c>
      <c r="P59" s="194">
        <v>1</v>
      </c>
    </row>
    <row r="60" spans="1:16" ht="12.75" customHeight="1" x14ac:dyDescent="0.2">
      <c r="A60" s="89" t="s">
        <v>1407</v>
      </c>
      <c r="B60" s="89" t="s">
        <v>1408</v>
      </c>
      <c r="C60" s="89" t="s">
        <v>1409</v>
      </c>
      <c r="D60" s="194">
        <v>117.93</v>
      </c>
      <c r="E60" s="89" t="s">
        <v>103</v>
      </c>
      <c r="F60" s="194">
        <v>5</v>
      </c>
      <c r="G60" s="194">
        <v>5</v>
      </c>
      <c r="H60" s="194">
        <v>2.3199999999999998</v>
      </c>
      <c r="I60" s="194">
        <v>0.85</v>
      </c>
      <c r="J60" s="194">
        <v>3.15</v>
      </c>
      <c r="K60" s="194">
        <v>8.3800000000000008</v>
      </c>
      <c r="L60" s="194">
        <v>4.5</v>
      </c>
      <c r="M60" s="194">
        <v>8</v>
      </c>
      <c r="N60" s="194">
        <v>7</v>
      </c>
      <c r="O60" s="194">
        <v>5.5</v>
      </c>
      <c r="P60" s="194">
        <v>3.5</v>
      </c>
    </row>
    <row r="61" spans="1:16" ht="12.75" customHeight="1" x14ac:dyDescent="0.2">
      <c r="A61" s="89" t="s">
        <v>1410</v>
      </c>
      <c r="B61" s="89" t="s">
        <v>1411</v>
      </c>
      <c r="C61" s="89" t="s">
        <v>1289</v>
      </c>
      <c r="D61" s="194">
        <v>288.19</v>
      </c>
      <c r="E61" s="89" t="s">
        <v>103</v>
      </c>
      <c r="F61" s="194">
        <v>5</v>
      </c>
      <c r="G61" s="194">
        <v>5</v>
      </c>
      <c r="H61" s="194">
        <v>0.02</v>
      </c>
      <c r="I61" s="194">
        <v>0.95</v>
      </c>
      <c r="J61" s="194">
        <v>5.41</v>
      </c>
      <c r="K61" s="194">
        <v>4.25</v>
      </c>
      <c r="L61" s="194">
        <v>8</v>
      </c>
      <c r="M61" s="194">
        <v>14.5</v>
      </c>
      <c r="N61" s="194">
        <v>11</v>
      </c>
      <c r="P61" s="194">
        <v>11</v>
      </c>
    </row>
    <row r="62" spans="1:16" ht="12.75" customHeight="1" x14ac:dyDescent="0.2">
      <c r="A62" s="89" t="s">
        <v>1412</v>
      </c>
      <c r="B62" s="89" t="s">
        <v>1413</v>
      </c>
      <c r="C62" s="89" t="s">
        <v>1414</v>
      </c>
      <c r="D62" s="194">
        <v>94.32</v>
      </c>
      <c r="E62" s="89" t="s">
        <v>103</v>
      </c>
      <c r="F62" s="194">
        <v>5</v>
      </c>
      <c r="G62" s="194">
        <v>5</v>
      </c>
      <c r="H62" s="194">
        <v>1.04</v>
      </c>
      <c r="I62" s="194">
        <v>1.05</v>
      </c>
      <c r="J62" s="194">
        <v>3.33</v>
      </c>
      <c r="K62" s="194">
        <v>6.92</v>
      </c>
      <c r="L62" s="194">
        <v>7</v>
      </c>
      <c r="M62" s="194">
        <v>9.5</v>
      </c>
      <c r="N62" s="194">
        <v>8.5</v>
      </c>
      <c r="O62" s="194">
        <v>9</v>
      </c>
      <c r="P62" s="194">
        <v>5</v>
      </c>
    </row>
    <row r="63" spans="1:16" ht="12.75" customHeight="1" x14ac:dyDescent="0.2">
      <c r="A63" s="89" t="s">
        <v>1415</v>
      </c>
      <c r="B63" s="89" t="s">
        <v>1416</v>
      </c>
      <c r="C63" s="89" t="s">
        <v>1295</v>
      </c>
      <c r="D63" s="194">
        <v>208.01</v>
      </c>
      <c r="E63" s="89" t="s">
        <v>103</v>
      </c>
      <c r="F63" s="194">
        <v>6</v>
      </c>
      <c r="G63" s="194">
        <v>6</v>
      </c>
      <c r="H63" s="194">
        <v>0</v>
      </c>
      <c r="I63" s="194">
        <v>1</v>
      </c>
      <c r="J63" s="194">
        <v>5.85</v>
      </c>
      <c r="K63" s="194">
        <v>9.6999999999999993</v>
      </c>
      <c r="L63" s="194">
        <v>6.5</v>
      </c>
      <c r="M63" s="194">
        <v>10</v>
      </c>
      <c r="N63" s="194">
        <v>11.5</v>
      </c>
      <c r="P63" s="194">
        <v>17.5</v>
      </c>
    </row>
    <row r="64" spans="1:16" ht="12.75" customHeight="1" x14ac:dyDescent="0.2">
      <c r="A64" s="89" t="s">
        <v>1417</v>
      </c>
      <c r="B64" s="89" t="s">
        <v>1418</v>
      </c>
      <c r="C64" s="89" t="s">
        <v>1419</v>
      </c>
      <c r="D64" s="194">
        <v>88.33</v>
      </c>
      <c r="E64" s="89" t="s">
        <v>103</v>
      </c>
      <c r="F64" s="194">
        <v>6</v>
      </c>
      <c r="G64" s="194">
        <v>6</v>
      </c>
      <c r="H64" s="194">
        <v>1.95</v>
      </c>
      <c r="I64" s="194">
        <v>1.1000000000000001</v>
      </c>
      <c r="J64" s="194">
        <v>2.6</v>
      </c>
      <c r="K64" s="194">
        <v>8.02</v>
      </c>
      <c r="L64" s="194">
        <v>3.5</v>
      </c>
      <c r="M64" s="194">
        <v>7</v>
      </c>
      <c r="N64" s="194">
        <v>5.5</v>
      </c>
      <c r="O64" s="194">
        <v>4</v>
      </c>
      <c r="P64" s="194">
        <v>6</v>
      </c>
    </row>
    <row r="65" spans="1:16" ht="12.75" customHeight="1" x14ac:dyDescent="0.2">
      <c r="A65" s="89" t="s">
        <v>1420</v>
      </c>
      <c r="B65" s="89" t="s">
        <v>1421</v>
      </c>
      <c r="C65" s="89" t="s">
        <v>1301</v>
      </c>
      <c r="D65" s="194">
        <v>100.4</v>
      </c>
      <c r="E65" s="89" t="s">
        <v>103</v>
      </c>
      <c r="F65" s="194">
        <v>6</v>
      </c>
      <c r="G65" s="194">
        <v>6</v>
      </c>
      <c r="H65" s="194">
        <v>0</v>
      </c>
      <c r="I65" s="194">
        <v>1.1499999999999999</v>
      </c>
      <c r="J65" s="194">
        <v>7.15</v>
      </c>
      <c r="K65" s="194">
        <v>7.57</v>
      </c>
      <c r="L65" s="194">
        <v>16.5</v>
      </c>
      <c r="M65" s="194">
        <v>20</v>
      </c>
      <c r="N65" s="194">
        <v>17.5</v>
      </c>
      <c r="P65" s="194">
        <v>13</v>
      </c>
    </row>
    <row r="66" spans="1:16" ht="12.75" customHeight="1" x14ac:dyDescent="0.2">
      <c r="A66" s="89" t="s">
        <v>1422</v>
      </c>
      <c r="B66" s="89" t="s">
        <v>1423</v>
      </c>
      <c r="C66" s="89" t="s">
        <v>1369</v>
      </c>
      <c r="D66" s="194">
        <v>135.22</v>
      </c>
      <c r="E66" s="89" t="s">
        <v>103</v>
      </c>
      <c r="F66" s="194">
        <v>6</v>
      </c>
      <c r="G66" s="194">
        <v>6</v>
      </c>
      <c r="H66" s="194">
        <v>1.83</v>
      </c>
      <c r="I66" s="194">
        <v>0.7</v>
      </c>
      <c r="J66" s="194">
        <v>2.85</v>
      </c>
      <c r="K66" s="194">
        <v>5.12</v>
      </c>
      <c r="L66" s="194">
        <v>3.5</v>
      </c>
      <c r="M66" s="194">
        <v>7.5</v>
      </c>
      <c r="N66" s="194">
        <v>7</v>
      </c>
      <c r="O66" s="194">
        <v>7</v>
      </c>
      <c r="P66" s="194">
        <v>10.5</v>
      </c>
    </row>
    <row r="67" spans="1:16" ht="12.75" customHeight="1" x14ac:dyDescent="0.2">
      <c r="A67" s="89" t="s">
        <v>1424</v>
      </c>
      <c r="B67" s="89" t="s">
        <v>1425</v>
      </c>
      <c r="C67" s="89" t="s">
        <v>1295</v>
      </c>
      <c r="D67" s="194">
        <v>94.49</v>
      </c>
      <c r="E67" s="89" t="s">
        <v>103</v>
      </c>
      <c r="F67" s="194">
        <v>6</v>
      </c>
      <c r="G67" s="194">
        <v>6</v>
      </c>
      <c r="H67" s="194">
        <v>0</v>
      </c>
      <c r="I67" s="194">
        <v>1.05</v>
      </c>
      <c r="J67" s="194">
        <v>4.0599999999999996</v>
      </c>
      <c r="K67" s="194">
        <v>7.02</v>
      </c>
      <c r="L67" s="194">
        <v>8.5</v>
      </c>
      <c r="M67" s="194">
        <v>19</v>
      </c>
      <c r="N67" s="194">
        <v>16</v>
      </c>
      <c r="P67" s="194">
        <v>21.5</v>
      </c>
    </row>
    <row r="68" spans="1:16" ht="12.75" customHeight="1" x14ac:dyDescent="0.2">
      <c r="A68" s="89" t="s">
        <v>1426</v>
      </c>
      <c r="B68" s="89" t="s">
        <v>1427</v>
      </c>
      <c r="C68" s="89" t="s">
        <v>1298</v>
      </c>
      <c r="D68" s="194">
        <v>94.08</v>
      </c>
      <c r="E68" s="89" t="s">
        <v>103</v>
      </c>
      <c r="F68" s="194">
        <v>6</v>
      </c>
      <c r="G68" s="194">
        <v>6</v>
      </c>
      <c r="H68" s="194">
        <v>1.17</v>
      </c>
      <c r="I68" s="194">
        <v>0.85</v>
      </c>
      <c r="J68" s="194">
        <v>9.6300000000000008</v>
      </c>
      <c r="K68" s="194">
        <v>3.07</v>
      </c>
      <c r="L68" s="194">
        <v>5.5</v>
      </c>
      <c r="M68" s="194">
        <v>10.5</v>
      </c>
      <c r="N68" s="194">
        <v>8.5</v>
      </c>
      <c r="O68" s="194">
        <v>9.5</v>
      </c>
      <c r="P68" s="194">
        <v>8.5</v>
      </c>
    </row>
    <row r="69" spans="1:16" ht="12.75" customHeight="1" x14ac:dyDescent="0.2">
      <c r="A69" s="89" t="s">
        <v>1428</v>
      </c>
      <c r="B69" s="89" t="s">
        <v>1429</v>
      </c>
      <c r="C69" s="89" t="s">
        <v>1398</v>
      </c>
      <c r="D69" s="194">
        <v>114.58</v>
      </c>
      <c r="E69" s="89" t="s">
        <v>103</v>
      </c>
      <c r="F69" s="194">
        <v>6</v>
      </c>
      <c r="G69" s="194">
        <v>6</v>
      </c>
      <c r="H69" s="194">
        <v>0</v>
      </c>
      <c r="I69" s="194">
        <v>0.85</v>
      </c>
      <c r="J69" s="194">
        <v>1.1399999999999999</v>
      </c>
      <c r="K69" s="194">
        <v>4.74</v>
      </c>
      <c r="L69" s="194">
        <v>6</v>
      </c>
      <c r="M69" s="194">
        <v>11.5</v>
      </c>
      <c r="N69" s="194">
        <v>9</v>
      </c>
      <c r="P69" s="194">
        <v>14</v>
      </c>
    </row>
    <row r="70" spans="1:16" ht="12.75" customHeight="1" x14ac:dyDescent="0.2">
      <c r="A70" s="89" t="s">
        <v>1430</v>
      </c>
      <c r="B70" s="89" t="s">
        <v>1431</v>
      </c>
      <c r="C70" s="89" t="s">
        <v>1432</v>
      </c>
      <c r="D70" s="194">
        <v>58.19</v>
      </c>
      <c r="E70" s="89" t="s">
        <v>103</v>
      </c>
      <c r="F70" s="194">
        <v>6</v>
      </c>
      <c r="G70" s="194">
        <v>6</v>
      </c>
      <c r="H70" s="194">
        <v>1.72</v>
      </c>
      <c r="I70" s="194">
        <v>0.95</v>
      </c>
      <c r="J70" s="89"/>
      <c r="K70" s="194">
        <v>2.4300000000000002</v>
      </c>
      <c r="M70" s="194">
        <v>7</v>
      </c>
      <c r="O70" s="194">
        <v>7</v>
      </c>
      <c r="P70" s="194">
        <v>10</v>
      </c>
    </row>
    <row r="71" spans="1:16" ht="12.75" customHeight="1" x14ac:dyDescent="0.2">
      <c r="A71" s="89" t="s">
        <v>1433</v>
      </c>
      <c r="B71" s="89" t="s">
        <v>1434</v>
      </c>
      <c r="C71" s="89" t="s">
        <v>1295</v>
      </c>
      <c r="D71" s="194">
        <v>46.84</v>
      </c>
      <c r="E71" s="89" t="s">
        <v>103</v>
      </c>
      <c r="F71" s="194">
        <v>6</v>
      </c>
      <c r="G71" s="194">
        <v>6</v>
      </c>
      <c r="H71" s="194">
        <v>0.42</v>
      </c>
      <c r="I71" s="194">
        <v>1.35</v>
      </c>
      <c r="J71" s="194">
        <v>9.8800000000000008</v>
      </c>
      <c r="K71" s="194">
        <v>6.95</v>
      </c>
      <c r="L71" s="194">
        <v>10.5</v>
      </c>
      <c r="M71" s="194">
        <v>11.5</v>
      </c>
      <c r="N71" s="194">
        <v>10.5</v>
      </c>
      <c r="O71" s="194">
        <v>23.5</v>
      </c>
      <c r="P71" s="194">
        <v>14.5</v>
      </c>
    </row>
    <row r="72" spans="1:16" ht="12.75" customHeight="1" x14ac:dyDescent="0.2">
      <c r="A72" s="89" t="s">
        <v>1435</v>
      </c>
      <c r="B72" s="89" t="s">
        <v>1436</v>
      </c>
      <c r="C72" s="89" t="s">
        <v>1369</v>
      </c>
      <c r="D72" s="194">
        <v>63.72</v>
      </c>
      <c r="E72" s="89" t="s">
        <v>103</v>
      </c>
      <c r="F72" s="194">
        <v>7</v>
      </c>
      <c r="G72" s="194">
        <v>7</v>
      </c>
      <c r="H72" s="194">
        <v>2.14</v>
      </c>
      <c r="I72" s="194">
        <v>1.1000000000000001</v>
      </c>
      <c r="J72" s="194">
        <v>2</v>
      </c>
      <c r="K72" s="194">
        <v>3.13</v>
      </c>
      <c r="L72" s="194">
        <v>4.5</v>
      </c>
      <c r="M72" s="194">
        <v>6.5</v>
      </c>
      <c r="N72" s="194">
        <v>6</v>
      </c>
      <c r="O72" s="194">
        <v>10.5</v>
      </c>
      <c r="P72" s="194">
        <v>6.5</v>
      </c>
    </row>
    <row r="73" spans="1:16" ht="12.75" customHeight="1" x14ac:dyDescent="0.2">
      <c r="A73" s="89" t="s">
        <v>1437</v>
      </c>
      <c r="B73" s="89" t="s">
        <v>1438</v>
      </c>
      <c r="C73" s="89" t="s">
        <v>1340</v>
      </c>
      <c r="D73" s="194">
        <v>78.03</v>
      </c>
      <c r="E73" s="89" t="s">
        <v>103</v>
      </c>
      <c r="F73" s="194">
        <v>7</v>
      </c>
      <c r="G73" s="194">
        <v>7</v>
      </c>
      <c r="H73" s="194">
        <v>3.6</v>
      </c>
      <c r="I73" s="194">
        <v>0.65</v>
      </c>
      <c r="J73" s="194">
        <v>16.760000000000002</v>
      </c>
      <c r="K73" s="194">
        <v>2.92</v>
      </c>
      <c r="M73" s="194">
        <v>4.5</v>
      </c>
      <c r="O73" s="194">
        <v>5.5</v>
      </c>
      <c r="P73" s="194">
        <v>2.5</v>
      </c>
    </row>
    <row r="74" spans="1:16" ht="12.75" customHeight="1" x14ac:dyDescent="0.2">
      <c r="A74" s="89" t="s">
        <v>126</v>
      </c>
      <c r="B74" s="89" t="s">
        <v>127</v>
      </c>
      <c r="C74" s="89" t="s">
        <v>1260</v>
      </c>
      <c r="D74" s="194">
        <v>94.27</v>
      </c>
      <c r="E74" s="89" t="s">
        <v>103</v>
      </c>
      <c r="F74" s="194">
        <v>7</v>
      </c>
      <c r="G74" s="194">
        <v>7</v>
      </c>
      <c r="H74" s="194">
        <v>2.2000000000000002</v>
      </c>
      <c r="I74" s="194">
        <v>0.65</v>
      </c>
      <c r="J74" s="194">
        <v>3</v>
      </c>
      <c r="K74" s="194">
        <v>2.42</v>
      </c>
      <c r="L74" s="194">
        <v>5.5</v>
      </c>
      <c r="M74" s="194">
        <v>8</v>
      </c>
      <c r="N74" s="194">
        <v>7.5</v>
      </c>
      <c r="O74" s="194">
        <v>8.5</v>
      </c>
      <c r="P74" s="194">
        <v>4</v>
      </c>
    </row>
    <row r="75" spans="1:16" ht="12.75" customHeight="1" x14ac:dyDescent="0.2">
      <c r="A75" s="89" t="s">
        <v>1439</v>
      </c>
      <c r="B75" s="89" t="s">
        <v>1440</v>
      </c>
      <c r="C75" s="89" t="s">
        <v>1301</v>
      </c>
      <c r="D75" s="194">
        <v>95.59</v>
      </c>
      <c r="E75" s="89" t="s">
        <v>103</v>
      </c>
      <c r="F75" s="194">
        <v>7</v>
      </c>
      <c r="G75" s="194">
        <v>7</v>
      </c>
      <c r="H75" s="194">
        <v>1.84</v>
      </c>
      <c r="I75" s="194">
        <v>0.9</v>
      </c>
      <c r="J75" s="194">
        <v>3.09</v>
      </c>
      <c r="K75" s="194">
        <v>6.38</v>
      </c>
      <c r="L75" s="194">
        <v>7.5</v>
      </c>
      <c r="M75" s="194">
        <v>9</v>
      </c>
      <c r="N75" s="194">
        <v>8</v>
      </c>
      <c r="O75" s="194">
        <v>7.5</v>
      </c>
      <c r="P75" s="194">
        <v>13</v>
      </c>
    </row>
    <row r="76" spans="1:16" ht="12.75" customHeight="1" x14ac:dyDescent="0.2">
      <c r="A76" s="89" t="s">
        <v>1441</v>
      </c>
      <c r="B76" s="89" t="s">
        <v>1442</v>
      </c>
      <c r="C76" s="89" t="s">
        <v>1443</v>
      </c>
      <c r="D76" s="194">
        <v>232.26</v>
      </c>
      <c r="E76" s="89" t="s">
        <v>103</v>
      </c>
      <c r="F76" s="194">
        <v>7</v>
      </c>
      <c r="G76" s="194">
        <v>7</v>
      </c>
      <c r="H76" s="194">
        <v>1.89</v>
      </c>
      <c r="I76" s="194">
        <v>1.25</v>
      </c>
      <c r="J76" s="194">
        <v>3.41</v>
      </c>
      <c r="K76" s="194">
        <v>6.96</v>
      </c>
      <c r="L76" s="194">
        <v>8.5</v>
      </c>
      <c r="M76" s="194">
        <v>8.5</v>
      </c>
      <c r="N76" s="194">
        <v>7</v>
      </c>
      <c r="O76" s="194">
        <v>12.5</v>
      </c>
      <c r="P76" s="194">
        <v>10.5</v>
      </c>
    </row>
    <row r="77" spans="1:16" ht="12.75" customHeight="1" x14ac:dyDescent="0.2">
      <c r="A77" s="89" t="s">
        <v>1444</v>
      </c>
      <c r="B77" s="89" t="s">
        <v>1445</v>
      </c>
      <c r="C77" s="89" t="s">
        <v>1446</v>
      </c>
      <c r="D77" s="194">
        <v>250.78</v>
      </c>
      <c r="E77" s="89" t="s">
        <v>103</v>
      </c>
      <c r="F77" s="194">
        <v>7</v>
      </c>
      <c r="G77" s="194">
        <v>7</v>
      </c>
      <c r="H77" s="194">
        <v>2.21</v>
      </c>
      <c r="I77" s="194">
        <v>0.75</v>
      </c>
      <c r="J77" s="89"/>
      <c r="K77" s="194">
        <v>1.28</v>
      </c>
      <c r="M77" s="194">
        <v>18.5</v>
      </c>
      <c r="O77" s="194">
        <v>6.5</v>
      </c>
      <c r="P77" s="194">
        <v>6.5</v>
      </c>
    </row>
    <row r="78" spans="1:16" ht="12.75" customHeight="1" x14ac:dyDescent="0.2">
      <c r="A78" s="89" t="s">
        <v>1447</v>
      </c>
      <c r="B78" s="89" t="s">
        <v>1448</v>
      </c>
      <c r="C78" s="89" t="s">
        <v>1449</v>
      </c>
      <c r="D78" s="194">
        <v>48.54</v>
      </c>
      <c r="E78" s="89" t="s">
        <v>103</v>
      </c>
      <c r="F78" s="194">
        <v>7</v>
      </c>
      <c r="G78" s="194">
        <v>7</v>
      </c>
      <c r="H78" s="194">
        <v>5.04</v>
      </c>
      <c r="I78" s="194">
        <v>0.75</v>
      </c>
      <c r="J78" s="194">
        <v>2.4700000000000002</v>
      </c>
      <c r="K78" s="194">
        <v>4.8899999999999997</v>
      </c>
      <c r="L78" s="194">
        <v>2</v>
      </c>
      <c r="M78" s="194">
        <v>4.5</v>
      </c>
      <c r="N78" s="194">
        <v>5.5</v>
      </c>
      <c r="O78" s="194">
        <v>4</v>
      </c>
      <c r="P78" s="194">
        <v>8</v>
      </c>
    </row>
    <row r="79" spans="1:16" ht="12.75" customHeight="1" x14ac:dyDescent="0.2">
      <c r="A79" s="89" t="s">
        <v>1450</v>
      </c>
      <c r="B79" s="89" t="s">
        <v>1451</v>
      </c>
      <c r="C79" s="89" t="s">
        <v>1452</v>
      </c>
      <c r="D79" s="194">
        <v>137.38999999999999</v>
      </c>
      <c r="E79" s="89" t="s">
        <v>103</v>
      </c>
      <c r="F79" s="194">
        <v>8</v>
      </c>
      <c r="G79" s="194">
        <v>8</v>
      </c>
      <c r="H79" s="194">
        <v>1.94</v>
      </c>
      <c r="I79" s="194">
        <v>1.1499999999999999</v>
      </c>
      <c r="J79" s="194">
        <v>1.44</v>
      </c>
      <c r="K79" s="194">
        <v>3.22</v>
      </c>
      <c r="L79" s="194">
        <v>6</v>
      </c>
      <c r="M79" s="194">
        <v>9</v>
      </c>
      <c r="N79" s="194">
        <v>8</v>
      </c>
      <c r="O79" s="194">
        <v>6</v>
      </c>
      <c r="P79" s="194">
        <v>4</v>
      </c>
    </row>
    <row r="80" spans="1:16" ht="12.75" customHeight="1" x14ac:dyDescent="0.2">
      <c r="A80" s="89" t="s">
        <v>1453</v>
      </c>
      <c r="B80" s="89" t="s">
        <v>1454</v>
      </c>
      <c r="C80" s="89" t="s">
        <v>1455</v>
      </c>
      <c r="D80" s="194">
        <v>56.25</v>
      </c>
      <c r="E80" s="89" t="s">
        <v>103</v>
      </c>
      <c r="F80" s="194">
        <v>8</v>
      </c>
      <c r="G80" s="194">
        <v>8</v>
      </c>
      <c r="H80" s="194">
        <v>2.95</v>
      </c>
      <c r="I80" s="194">
        <v>1</v>
      </c>
      <c r="J80" s="194">
        <v>1.02</v>
      </c>
      <c r="K80" s="194">
        <v>3.15</v>
      </c>
      <c r="L80" s="194">
        <v>3.5</v>
      </c>
      <c r="M80" s="194">
        <v>7</v>
      </c>
      <c r="N80" s="194">
        <v>5.5</v>
      </c>
      <c r="O80" s="194">
        <v>4</v>
      </c>
      <c r="P80" s="194">
        <v>8</v>
      </c>
    </row>
    <row r="81" spans="1:16" ht="12.75" customHeight="1" x14ac:dyDescent="0.2">
      <c r="A81" s="89" t="s">
        <v>1456</v>
      </c>
      <c r="B81" s="89" t="s">
        <v>1457</v>
      </c>
      <c r="C81" s="89" t="s">
        <v>1458</v>
      </c>
      <c r="D81" s="194">
        <v>152.09</v>
      </c>
      <c r="E81" s="89" t="s">
        <v>103</v>
      </c>
      <c r="F81" s="194">
        <v>8</v>
      </c>
      <c r="G81" s="194">
        <v>8</v>
      </c>
      <c r="H81" s="194">
        <v>1.81</v>
      </c>
      <c r="I81" s="194">
        <v>1.05</v>
      </c>
      <c r="J81" s="89"/>
      <c r="K81" s="194">
        <v>1.1200000000000001</v>
      </c>
      <c r="M81" s="194">
        <v>8.5</v>
      </c>
      <c r="O81" s="194">
        <v>14.5</v>
      </c>
      <c r="P81" s="194">
        <v>11</v>
      </c>
    </row>
    <row r="82" spans="1:16" ht="12.75" customHeight="1" x14ac:dyDescent="0.2">
      <c r="A82" s="89" t="s">
        <v>1459</v>
      </c>
      <c r="B82" s="89" t="s">
        <v>1460</v>
      </c>
      <c r="C82" s="89" t="s">
        <v>1388</v>
      </c>
      <c r="D82" s="194">
        <v>82.96</v>
      </c>
      <c r="E82" s="89" t="s">
        <v>103</v>
      </c>
      <c r="F82" s="194">
        <v>8</v>
      </c>
      <c r="G82" s="194">
        <v>8</v>
      </c>
      <c r="H82" s="194">
        <v>3.15</v>
      </c>
      <c r="I82" s="194">
        <v>0.95</v>
      </c>
      <c r="J82" s="194">
        <v>7.82</v>
      </c>
      <c r="K82" s="194">
        <v>14.55</v>
      </c>
      <c r="L82" s="194">
        <v>9.5</v>
      </c>
      <c r="M82" s="194">
        <v>10.5</v>
      </c>
      <c r="N82" s="194">
        <v>10.5</v>
      </c>
      <c r="O82" s="194">
        <v>10.5</v>
      </c>
      <c r="P82" s="194">
        <v>8.5</v>
      </c>
    </row>
    <row r="83" spans="1:16" ht="12.75" customHeight="1" x14ac:dyDescent="0.2">
      <c r="A83" s="89" t="s">
        <v>1461</v>
      </c>
      <c r="B83" s="89" t="s">
        <v>1462</v>
      </c>
      <c r="C83" s="89" t="s">
        <v>1369</v>
      </c>
      <c r="D83" s="194">
        <v>54.55</v>
      </c>
      <c r="E83" s="89" t="s">
        <v>103</v>
      </c>
      <c r="F83" s="194">
        <v>8</v>
      </c>
      <c r="G83" s="194">
        <v>8</v>
      </c>
      <c r="H83" s="194">
        <v>2.0499999999999998</v>
      </c>
      <c r="I83" s="194">
        <v>0.95</v>
      </c>
      <c r="J83" s="194">
        <v>3.09</v>
      </c>
      <c r="K83" s="194">
        <v>3.08</v>
      </c>
      <c r="L83" s="194">
        <v>3</v>
      </c>
      <c r="M83" s="194">
        <v>8.5</v>
      </c>
      <c r="N83" s="194">
        <v>7</v>
      </c>
      <c r="O83" s="194">
        <v>9.5</v>
      </c>
      <c r="P83" s="194">
        <v>5</v>
      </c>
    </row>
    <row r="84" spans="1:16" ht="12.75" customHeight="1" x14ac:dyDescent="0.2">
      <c r="A84" s="89" t="s">
        <v>1463</v>
      </c>
      <c r="B84" s="89" t="s">
        <v>1464</v>
      </c>
      <c r="C84" s="89" t="s">
        <v>1379</v>
      </c>
      <c r="D84" s="194">
        <v>166.1</v>
      </c>
      <c r="E84" s="89" t="s">
        <v>103</v>
      </c>
      <c r="F84" s="194">
        <v>8</v>
      </c>
      <c r="G84" s="194">
        <v>8</v>
      </c>
      <c r="H84" s="194">
        <v>0</v>
      </c>
      <c r="I84" s="194">
        <v>0.95</v>
      </c>
      <c r="J84" s="194">
        <v>1.42</v>
      </c>
      <c r="K84" s="194">
        <v>2.31</v>
      </c>
      <c r="L84" s="194">
        <v>6</v>
      </c>
      <c r="M84" s="194">
        <v>8</v>
      </c>
      <c r="N84" s="194">
        <v>7</v>
      </c>
      <c r="P84" s="194">
        <v>9.5</v>
      </c>
    </row>
    <row r="85" spans="1:16" ht="12.75" customHeight="1" x14ac:dyDescent="0.2">
      <c r="A85" s="89" t="s">
        <v>1465</v>
      </c>
      <c r="B85" s="89" t="s">
        <v>1466</v>
      </c>
      <c r="C85" s="89" t="s">
        <v>1414</v>
      </c>
      <c r="D85" s="194">
        <v>209.85</v>
      </c>
      <c r="E85" s="89" t="s">
        <v>103</v>
      </c>
      <c r="F85" s="194">
        <v>8</v>
      </c>
      <c r="G85" s="194">
        <v>8</v>
      </c>
      <c r="H85" s="194">
        <v>1.41</v>
      </c>
      <c r="I85" s="194">
        <v>1</v>
      </c>
      <c r="J85" s="194">
        <v>3.65</v>
      </c>
      <c r="K85" s="194">
        <v>7.37</v>
      </c>
      <c r="L85" s="194">
        <v>13.5</v>
      </c>
      <c r="M85" s="194">
        <v>16.5</v>
      </c>
      <c r="N85" s="194">
        <v>13</v>
      </c>
      <c r="O85" s="194">
        <v>8.5</v>
      </c>
      <c r="P85" s="194">
        <v>32</v>
      </c>
    </row>
    <row r="86" spans="1:16" ht="12.75" customHeight="1" x14ac:dyDescent="0.2">
      <c r="A86" s="89" t="s">
        <v>1467</v>
      </c>
      <c r="B86" s="89" t="s">
        <v>1468</v>
      </c>
      <c r="C86" s="89" t="s">
        <v>1369</v>
      </c>
      <c r="D86" s="194">
        <v>61.94</v>
      </c>
      <c r="E86" s="89" t="s">
        <v>103</v>
      </c>
      <c r="F86" s="194">
        <v>8</v>
      </c>
      <c r="G86" s="194">
        <v>8</v>
      </c>
      <c r="H86" s="194">
        <v>3.58</v>
      </c>
      <c r="I86" s="194">
        <v>0.65</v>
      </c>
      <c r="J86" s="194">
        <v>1.53</v>
      </c>
      <c r="K86" s="194">
        <v>8.17</v>
      </c>
      <c r="L86" s="194">
        <v>3</v>
      </c>
      <c r="M86" s="194">
        <v>4</v>
      </c>
      <c r="N86" s="194">
        <v>3</v>
      </c>
      <c r="O86" s="194">
        <v>3.5</v>
      </c>
      <c r="P86" s="194">
        <v>14</v>
      </c>
    </row>
    <row r="87" spans="1:16" ht="12.75" customHeight="1" x14ac:dyDescent="0.2">
      <c r="A87" s="89" t="s">
        <v>1469</v>
      </c>
      <c r="B87" s="89" t="s">
        <v>1470</v>
      </c>
      <c r="C87" s="89" t="s">
        <v>1322</v>
      </c>
      <c r="D87" s="194">
        <v>68.75</v>
      </c>
      <c r="E87" s="89" t="s">
        <v>103</v>
      </c>
      <c r="F87" s="194">
        <v>8</v>
      </c>
      <c r="G87" s="194">
        <v>8</v>
      </c>
      <c r="H87" s="194">
        <v>1.62</v>
      </c>
      <c r="I87" s="194">
        <v>1</v>
      </c>
      <c r="J87" s="194">
        <v>3.08</v>
      </c>
      <c r="K87" s="194">
        <v>4.79</v>
      </c>
      <c r="L87" s="194">
        <v>8.5</v>
      </c>
      <c r="M87" s="194">
        <v>14</v>
      </c>
      <c r="N87" s="194">
        <v>12.5</v>
      </c>
      <c r="O87" s="194">
        <v>14.5</v>
      </c>
      <c r="P87" s="194">
        <v>8.5</v>
      </c>
    </row>
    <row r="88" spans="1:16" ht="12.75" customHeight="1" x14ac:dyDescent="0.2">
      <c r="A88" s="89" t="s">
        <v>1471</v>
      </c>
      <c r="B88" s="89" t="s">
        <v>1472</v>
      </c>
      <c r="C88" s="89" t="s">
        <v>1473</v>
      </c>
      <c r="D88" s="194">
        <v>106.2</v>
      </c>
      <c r="E88" s="89" t="s">
        <v>103</v>
      </c>
      <c r="F88" s="194">
        <v>8</v>
      </c>
      <c r="G88" s="194">
        <v>8</v>
      </c>
      <c r="H88" s="194">
        <v>0.95</v>
      </c>
      <c r="I88" s="194">
        <v>1</v>
      </c>
      <c r="J88" s="194">
        <v>1.27</v>
      </c>
      <c r="K88" s="194">
        <v>5.48</v>
      </c>
      <c r="L88" s="194">
        <v>8</v>
      </c>
      <c r="M88" s="194">
        <v>10</v>
      </c>
      <c r="N88" s="194">
        <v>8.5</v>
      </c>
      <c r="O88" s="194">
        <v>7</v>
      </c>
      <c r="P88" s="194">
        <v>16</v>
      </c>
    </row>
    <row r="89" spans="1:16" ht="12.75" customHeight="1" x14ac:dyDescent="0.2">
      <c r="A89" s="89" t="s">
        <v>1474</v>
      </c>
      <c r="B89" s="89" t="s">
        <v>1475</v>
      </c>
      <c r="C89" s="89" t="s">
        <v>1369</v>
      </c>
      <c r="D89" s="194">
        <v>53.87</v>
      </c>
      <c r="E89" s="89" t="s">
        <v>103</v>
      </c>
      <c r="F89" s="194">
        <v>8</v>
      </c>
      <c r="G89" s="194">
        <v>8</v>
      </c>
      <c r="H89" s="194">
        <v>3.6</v>
      </c>
      <c r="I89" s="194">
        <v>0.75</v>
      </c>
      <c r="J89" s="194">
        <v>1.95</v>
      </c>
      <c r="K89" s="194">
        <v>4.62</v>
      </c>
      <c r="L89" s="194">
        <v>2</v>
      </c>
      <c r="M89" s="194">
        <v>4</v>
      </c>
      <c r="N89" s="194">
        <v>2.5</v>
      </c>
      <c r="O89" s="194">
        <v>3</v>
      </c>
      <c r="P89" s="194">
        <v>12</v>
      </c>
    </row>
    <row r="90" spans="1:16" ht="12.75" customHeight="1" x14ac:dyDescent="0.2">
      <c r="A90" s="89" t="s">
        <v>137</v>
      </c>
      <c r="B90" s="89" t="s">
        <v>124</v>
      </c>
      <c r="C90" s="89" t="s">
        <v>1260</v>
      </c>
      <c r="D90" s="194">
        <v>93.27</v>
      </c>
      <c r="E90" s="89" t="s">
        <v>103</v>
      </c>
      <c r="F90" s="194">
        <v>8</v>
      </c>
      <c r="G90" s="194">
        <v>8</v>
      </c>
      <c r="H90" s="194">
        <v>1.74</v>
      </c>
      <c r="I90" s="194">
        <v>0.65</v>
      </c>
      <c r="J90" s="194">
        <v>2.19</v>
      </c>
      <c r="K90" s="194">
        <v>2.95</v>
      </c>
      <c r="L90" s="194">
        <v>9.5</v>
      </c>
      <c r="M90" s="194">
        <v>9</v>
      </c>
      <c r="N90" s="194">
        <v>8</v>
      </c>
      <c r="O90" s="194">
        <v>9</v>
      </c>
      <c r="P90" s="194">
        <v>9</v>
      </c>
    </row>
    <row r="91" spans="1:16" ht="12.75" customHeight="1" x14ac:dyDescent="0.2">
      <c r="A91" s="89" t="s">
        <v>1476</v>
      </c>
      <c r="B91" s="89" t="s">
        <v>1477</v>
      </c>
      <c r="C91" s="89" t="s">
        <v>1325</v>
      </c>
      <c r="D91" s="194">
        <v>86.72</v>
      </c>
      <c r="E91" s="89" t="s">
        <v>103</v>
      </c>
      <c r="F91" s="194">
        <v>8</v>
      </c>
      <c r="G91" s="194">
        <v>8</v>
      </c>
      <c r="H91" s="194">
        <v>0.62</v>
      </c>
      <c r="I91" s="194">
        <v>1.2</v>
      </c>
      <c r="J91" s="194">
        <v>3.89</v>
      </c>
      <c r="K91" s="194">
        <v>4.5999999999999996</v>
      </c>
      <c r="L91" s="194">
        <v>11</v>
      </c>
      <c r="M91" s="194">
        <v>15.5</v>
      </c>
      <c r="N91" s="194">
        <v>14</v>
      </c>
      <c r="O91" s="194">
        <v>13</v>
      </c>
      <c r="P91" s="194">
        <v>11</v>
      </c>
    </row>
    <row r="92" spans="1:16" ht="12.75" customHeight="1" x14ac:dyDescent="0.2">
      <c r="A92" s="89" t="s">
        <v>1478</v>
      </c>
      <c r="B92" s="89" t="s">
        <v>103</v>
      </c>
      <c r="C92" s="89" t="s">
        <v>1295</v>
      </c>
      <c r="D92" s="194">
        <v>73.19</v>
      </c>
      <c r="E92" s="89" t="s">
        <v>103</v>
      </c>
      <c r="F92" s="194">
        <v>8</v>
      </c>
      <c r="G92" s="194">
        <v>8</v>
      </c>
      <c r="H92" s="194">
        <v>0.86</v>
      </c>
      <c r="I92" s="194">
        <v>1.1000000000000001</v>
      </c>
      <c r="J92" s="194">
        <v>4.41</v>
      </c>
      <c r="K92" s="194">
        <v>5.04</v>
      </c>
      <c r="L92" s="194">
        <v>6.5</v>
      </c>
      <c r="M92" s="194">
        <v>9.5</v>
      </c>
      <c r="N92" s="194">
        <v>9</v>
      </c>
      <c r="O92" s="194">
        <v>11</v>
      </c>
      <c r="P92" s="194">
        <v>7.5</v>
      </c>
    </row>
    <row r="93" spans="1:16" ht="12.75" customHeight="1" x14ac:dyDescent="0.2">
      <c r="A93" s="89" t="s">
        <v>1479</v>
      </c>
      <c r="B93" s="89" t="s">
        <v>1480</v>
      </c>
      <c r="C93" s="89" t="s">
        <v>1481</v>
      </c>
      <c r="D93" s="194">
        <v>92.58</v>
      </c>
      <c r="E93" s="89" t="s">
        <v>103</v>
      </c>
      <c r="F93" s="194">
        <v>8</v>
      </c>
      <c r="G93" s="194">
        <v>8</v>
      </c>
      <c r="H93" s="194">
        <v>2.16</v>
      </c>
      <c r="I93" s="194">
        <v>1</v>
      </c>
      <c r="J93" s="194">
        <v>3.53</v>
      </c>
      <c r="K93" s="194">
        <v>2.87</v>
      </c>
      <c r="L93" s="194">
        <v>3.5</v>
      </c>
      <c r="M93" s="194">
        <v>20.5</v>
      </c>
      <c r="N93" s="194">
        <v>13.5</v>
      </c>
      <c r="O93" s="194">
        <v>-9</v>
      </c>
      <c r="P93" s="194">
        <v>5.5</v>
      </c>
    </row>
    <row r="94" spans="1:16" ht="12.75" customHeight="1" x14ac:dyDescent="0.2">
      <c r="A94" s="89" t="s">
        <v>1482</v>
      </c>
      <c r="B94" s="89" t="s">
        <v>1483</v>
      </c>
      <c r="C94" s="89" t="s">
        <v>1360</v>
      </c>
      <c r="D94" s="194">
        <v>90.14</v>
      </c>
      <c r="E94" s="89" t="s">
        <v>103</v>
      </c>
      <c r="F94" s="194">
        <v>9</v>
      </c>
      <c r="G94" s="194">
        <v>9</v>
      </c>
      <c r="H94" s="194">
        <v>1.52</v>
      </c>
      <c r="I94" s="194">
        <v>1.1499999999999999</v>
      </c>
      <c r="J94" s="194">
        <v>6.95</v>
      </c>
      <c r="K94" s="194">
        <v>7.92</v>
      </c>
      <c r="L94" s="194">
        <v>9.5</v>
      </c>
      <c r="M94" s="194">
        <v>9.5</v>
      </c>
      <c r="N94" s="194">
        <v>9</v>
      </c>
      <c r="O94" s="194">
        <v>5.5</v>
      </c>
      <c r="P94" s="194">
        <v>8</v>
      </c>
    </row>
    <row r="95" spans="1:16" ht="12.75" customHeight="1" x14ac:dyDescent="0.2">
      <c r="A95" s="89" t="s">
        <v>57</v>
      </c>
      <c r="B95" s="89" t="s">
        <v>61</v>
      </c>
      <c r="C95" s="89" t="s">
        <v>1260</v>
      </c>
      <c r="D95" s="194">
        <v>32.31</v>
      </c>
      <c r="E95" s="89" t="s">
        <v>103</v>
      </c>
      <c r="F95" s="194">
        <v>9</v>
      </c>
      <c r="G95" s="194">
        <v>9</v>
      </c>
      <c r="H95" s="194">
        <v>3.76</v>
      </c>
      <c r="I95" s="194">
        <v>0.8</v>
      </c>
      <c r="J95" s="194">
        <v>1.66</v>
      </c>
      <c r="K95" s="194">
        <v>2.17</v>
      </c>
      <c r="L95" s="194">
        <v>4.5</v>
      </c>
      <c r="M95" s="194">
        <v>10.5</v>
      </c>
      <c r="N95" s="194">
        <v>5</v>
      </c>
      <c r="O95" s="194">
        <v>4</v>
      </c>
      <c r="P95" s="194">
        <v>4.5</v>
      </c>
    </row>
    <row r="96" spans="1:16" ht="12.75" customHeight="1" x14ac:dyDescent="0.2">
      <c r="A96" s="89" t="s">
        <v>1484</v>
      </c>
      <c r="B96" s="89" t="s">
        <v>1485</v>
      </c>
      <c r="C96" s="89" t="s">
        <v>1325</v>
      </c>
      <c r="D96" s="194">
        <v>113.7</v>
      </c>
      <c r="E96" s="89" t="s">
        <v>103</v>
      </c>
      <c r="F96" s="194">
        <v>9</v>
      </c>
      <c r="G96" s="194">
        <v>9</v>
      </c>
      <c r="H96" s="194">
        <v>1.72</v>
      </c>
      <c r="I96" s="194">
        <v>1.2</v>
      </c>
      <c r="J96" s="194">
        <v>1.7</v>
      </c>
      <c r="K96" s="194">
        <v>3.89</v>
      </c>
      <c r="L96" s="194">
        <v>6.5</v>
      </c>
      <c r="M96" s="194">
        <v>12</v>
      </c>
      <c r="N96" s="194">
        <v>10.5</v>
      </c>
      <c r="O96" s="194">
        <v>12</v>
      </c>
      <c r="P96" s="194">
        <v>12.5</v>
      </c>
    </row>
    <row r="97" spans="1:16" ht="12.75" customHeight="1" x14ac:dyDescent="0.2">
      <c r="A97" s="89" t="s">
        <v>1486</v>
      </c>
      <c r="B97" s="89" t="s">
        <v>1487</v>
      </c>
      <c r="C97" s="89" t="s">
        <v>1369</v>
      </c>
      <c r="D97" s="194">
        <v>42.71</v>
      </c>
      <c r="E97" s="89" t="s">
        <v>103</v>
      </c>
      <c r="F97" s="194">
        <v>9</v>
      </c>
      <c r="G97" s="194">
        <v>9</v>
      </c>
      <c r="H97" s="194">
        <v>2.02</v>
      </c>
      <c r="I97" s="194">
        <v>0.65</v>
      </c>
      <c r="J97" s="194">
        <v>2.41</v>
      </c>
      <c r="K97" s="194">
        <v>4.0999999999999996</v>
      </c>
      <c r="L97" s="194">
        <v>2.5</v>
      </c>
      <c r="M97" s="194">
        <v>9</v>
      </c>
      <c r="N97" s="194">
        <v>8</v>
      </c>
      <c r="O97" s="194">
        <v>9</v>
      </c>
      <c r="P97" s="194">
        <v>8</v>
      </c>
    </row>
    <row r="98" spans="1:16" ht="12.75" customHeight="1" x14ac:dyDescent="0.2">
      <c r="A98" s="89" t="s">
        <v>1488</v>
      </c>
      <c r="B98" s="89" t="s">
        <v>1489</v>
      </c>
      <c r="C98" s="89" t="s">
        <v>1490</v>
      </c>
      <c r="D98" s="194">
        <v>44.9</v>
      </c>
      <c r="E98" s="89" t="s">
        <v>103</v>
      </c>
      <c r="F98" s="194">
        <v>9</v>
      </c>
      <c r="G98" s="194">
        <v>9</v>
      </c>
      <c r="H98" s="194">
        <v>1.37</v>
      </c>
      <c r="I98" s="194">
        <v>1.2</v>
      </c>
      <c r="J98" s="194">
        <v>1.6</v>
      </c>
      <c r="K98" s="194">
        <v>2.84</v>
      </c>
      <c r="L98" s="194">
        <v>6</v>
      </c>
      <c r="M98" s="194">
        <v>8.5</v>
      </c>
      <c r="N98" s="194">
        <v>8</v>
      </c>
      <c r="O98" s="194">
        <v>9.5</v>
      </c>
      <c r="P98" s="194">
        <v>9.5</v>
      </c>
    </row>
    <row r="99" spans="1:16" ht="12.75" customHeight="1" x14ac:dyDescent="0.2">
      <c r="A99" s="89" t="s">
        <v>1491</v>
      </c>
      <c r="B99" s="89" t="s">
        <v>1492</v>
      </c>
      <c r="C99" s="89" t="s">
        <v>1493</v>
      </c>
      <c r="D99" s="194">
        <v>141.94</v>
      </c>
      <c r="E99" s="89" t="s">
        <v>103</v>
      </c>
      <c r="F99" s="194">
        <v>9</v>
      </c>
      <c r="G99" s="194">
        <v>9</v>
      </c>
      <c r="H99" s="194">
        <v>0</v>
      </c>
      <c r="I99" s="194">
        <v>1.05</v>
      </c>
      <c r="J99" s="194">
        <v>2.02</v>
      </c>
      <c r="K99" s="194">
        <v>4.6100000000000003</v>
      </c>
      <c r="L99" s="194">
        <v>8</v>
      </c>
      <c r="M99" s="194">
        <v>14</v>
      </c>
      <c r="N99" s="194">
        <v>11.5</v>
      </c>
      <c r="P99" s="194">
        <v>12</v>
      </c>
    </row>
    <row r="100" spans="1:16" ht="12.75" customHeight="1" x14ac:dyDescent="0.2">
      <c r="A100" s="89" t="s">
        <v>1494</v>
      </c>
      <c r="B100" s="89" t="s">
        <v>1495</v>
      </c>
      <c r="C100" s="89" t="s">
        <v>1372</v>
      </c>
      <c r="D100" s="194">
        <v>589.84</v>
      </c>
      <c r="E100" s="89" t="s">
        <v>103</v>
      </c>
      <c r="F100" s="194">
        <v>9</v>
      </c>
      <c r="G100" s="194">
        <v>9</v>
      </c>
      <c r="H100" s="194">
        <v>0</v>
      </c>
      <c r="I100" s="194">
        <v>1.1000000000000001</v>
      </c>
      <c r="J100" s="194">
        <v>16.36</v>
      </c>
      <c r="K100" s="194">
        <v>6.96</v>
      </c>
      <c r="L100" s="194">
        <v>14</v>
      </c>
      <c r="M100" s="194">
        <v>21.5</v>
      </c>
      <c r="N100" s="194">
        <v>20</v>
      </c>
      <c r="P100" s="194">
        <v>10</v>
      </c>
    </row>
    <row r="101" spans="1:16" ht="12.75" customHeight="1" x14ac:dyDescent="0.2">
      <c r="A101" s="89" t="s">
        <v>1496</v>
      </c>
      <c r="B101" s="89" t="s">
        <v>1497</v>
      </c>
      <c r="C101" s="89" t="s">
        <v>1360</v>
      </c>
      <c r="D101" s="194">
        <v>53.63</v>
      </c>
      <c r="E101" s="89" t="s">
        <v>103</v>
      </c>
      <c r="F101" s="194">
        <v>9</v>
      </c>
      <c r="G101" s="194">
        <v>9</v>
      </c>
      <c r="H101" s="194">
        <v>0</v>
      </c>
      <c r="I101" s="194">
        <v>0.95</v>
      </c>
      <c r="J101" s="194">
        <v>2.63</v>
      </c>
      <c r="K101" s="194">
        <v>2.73</v>
      </c>
      <c r="L101" s="194">
        <v>2.5</v>
      </c>
      <c r="M101" s="194">
        <v>2.5</v>
      </c>
      <c r="N101" s="194">
        <v>3.5</v>
      </c>
      <c r="P101" s="194">
        <v>2.5</v>
      </c>
    </row>
    <row r="102" spans="1:16" ht="12.75" customHeight="1" x14ac:dyDescent="0.2">
      <c r="A102" s="89" t="s">
        <v>1498</v>
      </c>
      <c r="B102" s="89" t="s">
        <v>1499</v>
      </c>
      <c r="C102" s="89" t="s">
        <v>1325</v>
      </c>
      <c r="D102" s="194">
        <v>139.72</v>
      </c>
      <c r="E102" s="89" t="s">
        <v>103</v>
      </c>
      <c r="F102" s="194">
        <v>9</v>
      </c>
      <c r="G102" s="194">
        <v>9</v>
      </c>
      <c r="H102" s="194">
        <v>1.38</v>
      </c>
      <c r="I102" s="194">
        <v>1</v>
      </c>
      <c r="J102" s="194">
        <v>1.68</v>
      </c>
      <c r="K102" s="194">
        <v>3.08</v>
      </c>
      <c r="L102" s="194">
        <v>11.5</v>
      </c>
      <c r="M102" s="194">
        <v>12</v>
      </c>
      <c r="N102" s="194">
        <v>11.5</v>
      </c>
      <c r="O102" s="194">
        <v>8.5</v>
      </c>
      <c r="P102" s="194">
        <v>10.5</v>
      </c>
    </row>
    <row r="103" spans="1:16" ht="12.75" customHeight="1" x14ac:dyDescent="0.2">
      <c r="A103" s="89" t="s">
        <v>1500</v>
      </c>
      <c r="B103" s="89" t="s">
        <v>1501</v>
      </c>
      <c r="C103" s="89" t="s">
        <v>1502</v>
      </c>
      <c r="D103" s="194">
        <v>84.45</v>
      </c>
      <c r="E103" s="89" t="s">
        <v>103</v>
      </c>
      <c r="F103" s="194">
        <v>9</v>
      </c>
      <c r="G103" s="194">
        <v>9</v>
      </c>
      <c r="H103" s="194">
        <v>1.83</v>
      </c>
      <c r="I103" s="194">
        <v>1.05</v>
      </c>
      <c r="J103" s="194">
        <v>5.73</v>
      </c>
      <c r="K103" s="194">
        <v>4.6900000000000004</v>
      </c>
      <c r="L103" s="194">
        <v>9</v>
      </c>
      <c r="M103" s="194">
        <v>10</v>
      </c>
      <c r="N103" s="194">
        <v>9.5</v>
      </c>
      <c r="O103" s="194">
        <v>8</v>
      </c>
      <c r="P103" s="194">
        <v>9.5</v>
      </c>
    </row>
    <row r="104" spans="1:16" ht="12.75" customHeight="1" x14ac:dyDescent="0.2">
      <c r="A104" s="89" t="s">
        <v>1503</v>
      </c>
      <c r="B104" s="89" t="s">
        <v>1504</v>
      </c>
      <c r="C104" s="89" t="s">
        <v>1481</v>
      </c>
      <c r="D104" s="194">
        <v>61.9</v>
      </c>
      <c r="E104" s="89" t="s">
        <v>103</v>
      </c>
      <c r="F104" s="194">
        <v>9</v>
      </c>
      <c r="G104" s="194">
        <v>9</v>
      </c>
      <c r="H104" s="194">
        <v>1.07</v>
      </c>
      <c r="I104" s="194">
        <v>0.8</v>
      </c>
      <c r="J104" s="194">
        <v>8.85</v>
      </c>
      <c r="K104" s="194">
        <v>17.84</v>
      </c>
      <c r="L104" s="194">
        <v>6</v>
      </c>
      <c r="M104" s="194">
        <v>14.5</v>
      </c>
      <c r="N104" s="194">
        <v>14</v>
      </c>
      <c r="O104" s="194">
        <v>4.5</v>
      </c>
      <c r="P104" s="194">
        <v>10.5</v>
      </c>
    </row>
    <row r="105" spans="1:16" ht="12.75" customHeight="1" x14ac:dyDescent="0.2">
      <c r="A105" s="89" t="s">
        <v>1505</v>
      </c>
      <c r="B105" s="89" t="s">
        <v>1506</v>
      </c>
      <c r="C105" s="89" t="s">
        <v>1337</v>
      </c>
      <c r="D105" s="194">
        <v>110.2</v>
      </c>
      <c r="E105" s="89" t="s">
        <v>103</v>
      </c>
      <c r="F105" s="194">
        <v>9</v>
      </c>
      <c r="G105" s="194">
        <v>9</v>
      </c>
      <c r="H105" s="194">
        <v>2.17</v>
      </c>
      <c r="I105" s="194">
        <v>1</v>
      </c>
      <c r="J105" s="194">
        <v>1.3</v>
      </c>
      <c r="K105" s="194">
        <v>9.65</v>
      </c>
      <c r="L105" s="194">
        <v>5</v>
      </c>
      <c r="M105" s="194">
        <v>11</v>
      </c>
      <c r="N105" s="194">
        <v>8</v>
      </c>
      <c r="O105" s="194">
        <v>8.5</v>
      </c>
      <c r="P105" s="194">
        <v>7</v>
      </c>
    </row>
    <row r="106" spans="1:16" ht="12.75" customHeight="1" x14ac:dyDescent="0.2">
      <c r="A106" s="89" t="s">
        <v>1507</v>
      </c>
      <c r="B106" s="89" t="s">
        <v>1508</v>
      </c>
      <c r="C106" s="89" t="s">
        <v>1509</v>
      </c>
      <c r="D106" s="194">
        <v>70.58</v>
      </c>
      <c r="E106" s="89" t="s">
        <v>103</v>
      </c>
      <c r="F106" s="194">
        <v>9</v>
      </c>
      <c r="G106" s="194">
        <v>9</v>
      </c>
      <c r="H106" s="194">
        <v>0.85</v>
      </c>
      <c r="I106" s="194">
        <v>1.1000000000000001</v>
      </c>
      <c r="J106" s="194">
        <v>0.57999999999999996</v>
      </c>
      <c r="K106" s="194">
        <v>1.82</v>
      </c>
      <c r="L106" s="194">
        <v>10</v>
      </c>
      <c r="M106" s="194">
        <v>14.5</v>
      </c>
      <c r="N106" s="194">
        <v>10.5</v>
      </c>
      <c r="O106" s="194">
        <v>5.5</v>
      </c>
      <c r="P106" s="194">
        <v>12.5</v>
      </c>
    </row>
    <row r="107" spans="1:16" ht="12.75" customHeight="1" x14ac:dyDescent="0.2">
      <c r="A107" s="89" t="s">
        <v>1510</v>
      </c>
      <c r="B107" s="89" t="s">
        <v>1511</v>
      </c>
      <c r="C107" s="89" t="s">
        <v>1512</v>
      </c>
      <c r="D107" s="194">
        <v>164.97</v>
      </c>
      <c r="E107" s="89" t="s">
        <v>103</v>
      </c>
      <c r="F107" s="194">
        <v>10</v>
      </c>
      <c r="G107" s="194">
        <v>10</v>
      </c>
      <c r="H107" s="194">
        <v>3.94</v>
      </c>
      <c r="I107" s="194">
        <v>1.05</v>
      </c>
      <c r="J107" s="194">
        <v>1.37</v>
      </c>
      <c r="K107" s="194">
        <v>4.58</v>
      </c>
      <c r="L107" s="194">
        <v>3.5</v>
      </c>
      <c r="M107" s="194">
        <v>9</v>
      </c>
      <c r="N107" s="194">
        <v>8</v>
      </c>
      <c r="O107" s="194">
        <v>8.5</v>
      </c>
      <c r="P107" s="194">
        <v>5</v>
      </c>
    </row>
    <row r="108" spans="1:16" ht="12.75" customHeight="1" x14ac:dyDescent="0.2">
      <c r="A108" s="89" t="s">
        <v>1513</v>
      </c>
      <c r="B108" s="89" t="s">
        <v>1514</v>
      </c>
      <c r="C108" s="89" t="s">
        <v>1432</v>
      </c>
      <c r="D108" s="194">
        <v>52.57</v>
      </c>
      <c r="E108" s="89" t="s">
        <v>103</v>
      </c>
      <c r="F108" s="194">
        <v>10</v>
      </c>
      <c r="G108" s="194">
        <v>10</v>
      </c>
      <c r="H108" s="194">
        <v>3.06</v>
      </c>
      <c r="I108" s="194">
        <v>1</v>
      </c>
      <c r="J108" s="89"/>
      <c r="K108" s="194">
        <v>2.15</v>
      </c>
      <c r="M108" s="194">
        <v>6</v>
      </c>
      <c r="O108" s="194">
        <v>9</v>
      </c>
      <c r="P108" s="194">
        <v>8</v>
      </c>
    </row>
    <row r="109" spans="1:16" ht="12.75" customHeight="1" x14ac:dyDescent="0.2">
      <c r="A109" s="89" t="s">
        <v>1515</v>
      </c>
      <c r="B109" s="89" t="s">
        <v>1516</v>
      </c>
      <c r="C109" s="89" t="s">
        <v>1517</v>
      </c>
      <c r="D109" s="194">
        <v>105.28</v>
      </c>
      <c r="E109" s="89" t="s">
        <v>103</v>
      </c>
      <c r="F109" s="194">
        <v>10</v>
      </c>
      <c r="G109" s="194"/>
      <c r="H109" s="194">
        <v>4.0199999999999996</v>
      </c>
      <c r="I109" s="194">
        <v>0.8</v>
      </c>
      <c r="J109" s="89"/>
      <c r="K109" s="194">
        <v>2.23</v>
      </c>
      <c r="M109" s="194">
        <v>7</v>
      </c>
      <c r="O109" s="194">
        <v>7</v>
      </c>
      <c r="P109" s="194">
        <v>8</v>
      </c>
    </row>
    <row r="110" spans="1:16" ht="12.75" customHeight="1" x14ac:dyDescent="0.2">
      <c r="A110" s="89" t="s">
        <v>1518</v>
      </c>
      <c r="B110" s="89" t="s">
        <v>1519</v>
      </c>
      <c r="C110" s="89" t="s">
        <v>1517</v>
      </c>
      <c r="D110" s="194">
        <v>136.84</v>
      </c>
      <c r="E110" s="89" t="s">
        <v>103</v>
      </c>
      <c r="F110" s="194">
        <v>10</v>
      </c>
      <c r="G110" s="194">
        <v>10</v>
      </c>
      <c r="H110" s="194">
        <v>3.28</v>
      </c>
      <c r="I110" s="194">
        <v>1.05</v>
      </c>
      <c r="J110" s="89"/>
      <c r="K110" s="194">
        <v>1.56</v>
      </c>
      <c r="M110" s="194">
        <v>8</v>
      </c>
      <c r="O110" s="194">
        <v>11.5</v>
      </c>
      <c r="P110" s="194">
        <v>6</v>
      </c>
    </row>
    <row r="111" spans="1:16" ht="12.75" customHeight="1" x14ac:dyDescent="0.2">
      <c r="A111" s="89" t="s">
        <v>1520</v>
      </c>
      <c r="B111" s="89" t="s">
        <v>1521</v>
      </c>
      <c r="C111" s="89" t="s">
        <v>1502</v>
      </c>
      <c r="D111" s="194">
        <v>128.5</v>
      </c>
      <c r="E111" s="89" t="s">
        <v>103</v>
      </c>
      <c r="F111" s="194">
        <v>10</v>
      </c>
      <c r="G111" s="194">
        <v>10</v>
      </c>
      <c r="H111" s="194">
        <v>1.08</v>
      </c>
      <c r="I111" s="194">
        <v>1.1000000000000001</v>
      </c>
      <c r="J111" s="194">
        <v>4.55</v>
      </c>
      <c r="K111" s="194">
        <v>2.67</v>
      </c>
      <c r="L111" s="194">
        <v>8</v>
      </c>
      <c r="M111" s="194">
        <v>12</v>
      </c>
      <c r="N111" s="194">
        <v>10.5</v>
      </c>
      <c r="O111" s="194">
        <v>8</v>
      </c>
      <c r="P111" s="194">
        <v>8</v>
      </c>
    </row>
    <row r="112" spans="1:16" ht="12.75" customHeight="1" x14ac:dyDescent="0.2">
      <c r="A112" s="89" t="s">
        <v>1522</v>
      </c>
      <c r="B112" s="89" t="s">
        <v>1523</v>
      </c>
      <c r="C112" s="89" t="s">
        <v>1473</v>
      </c>
      <c r="D112" s="194">
        <v>21.29</v>
      </c>
      <c r="E112" s="89" t="s">
        <v>103</v>
      </c>
      <c r="F112" s="194">
        <v>10</v>
      </c>
      <c r="G112" s="194">
        <v>10</v>
      </c>
      <c r="H112" s="194">
        <v>0.38</v>
      </c>
      <c r="I112" s="194">
        <v>0.9</v>
      </c>
      <c r="J112" s="194">
        <v>3</v>
      </c>
      <c r="K112" s="194">
        <v>2.82</v>
      </c>
      <c r="L112" s="194">
        <v>4</v>
      </c>
      <c r="M112" s="194">
        <v>14</v>
      </c>
      <c r="N112" s="194">
        <v>7.5</v>
      </c>
      <c r="O112" s="194">
        <v>4</v>
      </c>
      <c r="P112" s="194">
        <v>9.5</v>
      </c>
    </row>
    <row r="113" spans="1:16" ht="12.75" customHeight="1" x14ac:dyDescent="0.2">
      <c r="A113" s="89" t="s">
        <v>1524</v>
      </c>
      <c r="B113" s="89" t="s">
        <v>1525</v>
      </c>
      <c r="C113" s="89" t="s">
        <v>1301</v>
      </c>
      <c r="D113" s="194">
        <v>87.01</v>
      </c>
      <c r="E113" s="89" t="s">
        <v>103</v>
      </c>
      <c r="F113" s="194">
        <v>10</v>
      </c>
      <c r="G113" s="194">
        <v>10</v>
      </c>
      <c r="H113" s="194">
        <v>1.91</v>
      </c>
      <c r="I113" s="194">
        <v>0.95</v>
      </c>
      <c r="J113" s="194">
        <v>2.2799999999999998</v>
      </c>
      <c r="K113" s="194">
        <v>3.49</v>
      </c>
      <c r="L113" s="194">
        <v>7</v>
      </c>
      <c r="M113" s="194">
        <v>14.5</v>
      </c>
      <c r="N113" s="194">
        <v>9.5</v>
      </c>
      <c r="O113" s="194">
        <v>3</v>
      </c>
      <c r="P113" s="194">
        <v>11.5</v>
      </c>
    </row>
    <row r="114" spans="1:16" ht="12.75" customHeight="1" x14ac:dyDescent="0.2">
      <c r="A114" s="89" t="s">
        <v>1526</v>
      </c>
      <c r="B114" s="89" t="s">
        <v>1527</v>
      </c>
      <c r="C114" s="89" t="s">
        <v>1372</v>
      </c>
      <c r="D114" s="194">
        <v>138.65</v>
      </c>
      <c r="E114" s="89" t="s">
        <v>103</v>
      </c>
      <c r="F114" s="194">
        <v>10</v>
      </c>
      <c r="G114" s="194">
        <v>10</v>
      </c>
      <c r="H114" s="194">
        <v>1.0900000000000001</v>
      </c>
      <c r="I114" s="194">
        <v>1</v>
      </c>
      <c r="J114" s="194">
        <v>4.84</v>
      </c>
      <c r="K114" s="194">
        <v>5.28</v>
      </c>
      <c r="L114" s="194">
        <v>5.5</v>
      </c>
      <c r="M114" s="194">
        <v>7.5</v>
      </c>
      <c r="N114" s="194">
        <v>7</v>
      </c>
      <c r="O114" s="194">
        <v>7</v>
      </c>
      <c r="P114" s="194">
        <v>11</v>
      </c>
    </row>
    <row r="115" spans="1:16" ht="12.75" customHeight="1" x14ac:dyDescent="0.2">
      <c r="A115" s="89" t="s">
        <v>1528</v>
      </c>
      <c r="B115" s="89" t="s">
        <v>1529</v>
      </c>
      <c r="C115" s="89" t="s">
        <v>1530</v>
      </c>
      <c r="D115" s="194">
        <v>61.42</v>
      </c>
      <c r="E115" s="89" t="s">
        <v>103</v>
      </c>
      <c r="F115" s="194">
        <v>10</v>
      </c>
      <c r="G115" s="194">
        <v>10</v>
      </c>
      <c r="H115" s="194">
        <v>1.18</v>
      </c>
      <c r="I115" s="194">
        <v>0.9</v>
      </c>
      <c r="J115" s="194">
        <v>5.0599999999999996</v>
      </c>
      <c r="K115" s="194">
        <v>2.86</v>
      </c>
      <c r="L115" s="194">
        <v>6</v>
      </c>
      <c r="M115" s="194">
        <v>11</v>
      </c>
      <c r="N115" s="194">
        <v>9.5</v>
      </c>
      <c r="O115" s="194">
        <v>10</v>
      </c>
      <c r="P115" s="194">
        <v>5.5</v>
      </c>
    </row>
    <row r="116" spans="1:16" ht="12.75" customHeight="1" x14ac:dyDescent="0.2">
      <c r="A116" s="89" t="s">
        <v>1531</v>
      </c>
      <c r="B116" s="89" t="s">
        <v>1532</v>
      </c>
      <c r="C116" s="89" t="s">
        <v>1298</v>
      </c>
      <c r="D116" s="194">
        <v>117.68</v>
      </c>
      <c r="E116" s="89" t="s">
        <v>103</v>
      </c>
      <c r="F116" s="194">
        <v>10</v>
      </c>
      <c r="G116" s="194">
        <v>10</v>
      </c>
      <c r="H116" s="194">
        <v>1.22</v>
      </c>
      <c r="I116" s="194">
        <v>0.7</v>
      </c>
      <c r="J116" s="194">
        <v>5.1100000000000003</v>
      </c>
      <c r="K116" s="194">
        <v>4.01</v>
      </c>
      <c r="L116" s="194">
        <v>12</v>
      </c>
      <c r="M116" s="194">
        <v>14.5</v>
      </c>
      <c r="N116" s="194">
        <v>12.5</v>
      </c>
      <c r="O116" s="194">
        <v>6</v>
      </c>
      <c r="P116" s="194">
        <v>19.5</v>
      </c>
    </row>
    <row r="117" spans="1:16" ht="12.75" customHeight="1" x14ac:dyDescent="0.2">
      <c r="A117" s="89" t="s">
        <v>1533</v>
      </c>
      <c r="B117" s="89" t="s">
        <v>1534</v>
      </c>
      <c r="C117" s="89" t="s">
        <v>1301</v>
      </c>
      <c r="D117" s="194">
        <v>85.81</v>
      </c>
      <c r="E117" s="89" t="s">
        <v>103</v>
      </c>
      <c r="F117" s="194">
        <v>10</v>
      </c>
      <c r="G117" s="194">
        <v>10</v>
      </c>
      <c r="H117" s="194">
        <v>1.76</v>
      </c>
      <c r="I117" s="194">
        <v>1.2</v>
      </c>
      <c r="J117" s="89"/>
      <c r="K117" s="194">
        <v>0.92</v>
      </c>
      <c r="M117" s="194">
        <v>6</v>
      </c>
      <c r="O117" s="194">
        <v>1.5</v>
      </c>
      <c r="P117" s="194">
        <v>9.5</v>
      </c>
    </row>
    <row r="118" spans="1:16" ht="12.75" customHeight="1" x14ac:dyDescent="0.2">
      <c r="A118" s="89" t="s">
        <v>1535</v>
      </c>
      <c r="B118" s="89" t="s">
        <v>1536</v>
      </c>
      <c r="C118" s="89" t="s">
        <v>1316</v>
      </c>
      <c r="D118" s="194">
        <v>19.36</v>
      </c>
      <c r="E118" s="89" t="s">
        <v>103</v>
      </c>
      <c r="F118" s="194">
        <v>10</v>
      </c>
      <c r="G118" s="194">
        <v>10</v>
      </c>
      <c r="H118" s="194">
        <v>4.99</v>
      </c>
      <c r="I118" s="194">
        <v>0.95</v>
      </c>
      <c r="J118" s="194">
        <v>1.07</v>
      </c>
      <c r="K118" s="194">
        <v>2.38</v>
      </c>
      <c r="L118" s="194">
        <v>-1</v>
      </c>
      <c r="M118" s="194">
        <v>-0.5</v>
      </c>
      <c r="N118" s="194">
        <v>-0.5</v>
      </c>
      <c r="P118" s="194">
        <v>1.5</v>
      </c>
    </row>
    <row r="119" spans="1:16" ht="12.75" customHeight="1" x14ac:dyDescent="0.2">
      <c r="A119" s="89" t="s">
        <v>1537</v>
      </c>
      <c r="B119" s="89" t="s">
        <v>1538</v>
      </c>
      <c r="C119" s="89" t="s">
        <v>1517</v>
      </c>
      <c r="D119" s="194">
        <v>50.99</v>
      </c>
      <c r="E119" s="89" t="s">
        <v>103</v>
      </c>
      <c r="F119" s="194">
        <v>10</v>
      </c>
      <c r="G119" s="194">
        <v>10</v>
      </c>
      <c r="H119" s="194">
        <v>3.4</v>
      </c>
      <c r="I119" s="194">
        <v>1.05</v>
      </c>
      <c r="J119" s="89"/>
      <c r="K119" s="194">
        <v>1.62</v>
      </c>
      <c r="M119" s="194">
        <v>8</v>
      </c>
      <c r="O119" s="194">
        <v>8</v>
      </c>
      <c r="P119" s="194">
        <v>6.5</v>
      </c>
    </row>
    <row r="120" spans="1:16" ht="12.75" customHeight="1" x14ac:dyDescent="0.2">
      <c r="A120" s="89" t="s">
        <v>1539</v>
      </c>
      <c r="B120" s="89" t="s">
        <v>1540</v>
      </c>
      <c r="C120" s="89" t="s">
        <v>1414</v>
      </c>
      <c r="D120" s="194">
        <v>72.05</v>
      </c>
      <c r="E120" s="89" t="s">
        <v>103</v>
      </c>
      <c r="F120" s="194">
        <v>10</v>
      </c>
      <c r="G120" s="194">
        <v>10</v>
      </c>
      <c r="H120" s="194">
        <v>0</v>
      </c>
      <c r="I120" s="194">
        <v>1.35</v>
      </c>
      <c r="J120" s="194">
        <v>0.2</v>
      </c>
      <c r="K120" s="194">
        <v>1.1399999999999999</v>
      </c>
      <c r="L120" s="194">
        <v>6</v>
      </c>
      <c r="M120" s="194">
        <v>7.5</v>
      </c>
      <c r="N120" s="194">
        <v>7</v>
      </c>
      <c r="P120" s="194">
        <v>7.5</v>
      </c>
    </row>
    <row r="121" spans="1:16" ht="12.75" customHeight="1" x14ac:dyDescent="0.2">
      <c r="A121" s="89" t="s">
        <v>1541</v>
      </c>
      <c r="B121" s="89" t="s">
        <v>1542</v>
      </c>
      <c r="C121" s="89" t="s">
        <v>1458</v>
      </c>
      <c r="D121" s="194">
        <v>51.55</v>
      </c>
      <c r="E121" s="89" t="s">
        <v>103</v>
      </c>
      <c r="F121" s="194">
        <v>10</v>
      </c>
      <c r="G121" s="194">
        <v>10</v>
      </c>
      <c r="H121" s="194">
        <v>2.14</v>
      </c>
      <c r="I121" s="194">
        <v>0.95</v>
      </c>
      <c r="J121" s="89"/>
      <c r="K121" s="194">
        <v>1.64</v>
      </c>
      <c r="M121" s="194">
        <v>7.5</v>
      </c>
      <c r="O121" s="194">
        <v>7.5</v>
      </c>
      <c r="P121" s="194">
        <v>11</v>
      </c>
    </row>
    <row r="122" spans="1:16" ht="12.75" customHeight="1" x14ac:dyDescent="0.2">
      <c r="A122" s="89" t="s">
        <v>1543</v>
      </c>
      <c r="B122" s="89" t="s">
        <v>1544</v>
      </c>
      <c r="C122" s="89" t="s">
        <v>1301</v>
      </c>
      <c r="D122" s="194">
        <v>53.25</v>
      </c>
      <c r="E122" s="89" t="s">
        <v>103</v>
      </c>
      <c r="F122" s="194">
        <v>11</v>
      </c>
      <c r="G122" s="194">
        <v>11</v>
      </c>
      <c r="H122" s="194">
        <v>3.88</v>
      </c>
      <c r="I122" s="194">
        <v>1.35</v>
      </c>
      <c r="J122" s="89"/>
      <c r="K122" s="194">
        <v>1.28</v>
      </c>
      <c r="M122" s="194">
        <v>5.5</v>
      </c>
      <c r="O122" s="194">
        <v>5.5</v>
      </c>
      <c r="P122" s="194">
        <v>8</v>
      </c>
    </row>
    <row r="123" spans="1:16" ht="12.75" customHeight="1" x14ac:dyDescent="0.2">
      <c r="A123" s="89" t="s">
        <v>1545</v>
      </c>
      <c r="B123" s="89" t="s">
        <v>1546</v>
      </c>
      <c r="C123" s="89" t="s">
        <v>1325</v>
      </c>
      <c r="D123" s="194">
        <v>55.73</v>
      </c>
      <c r="E123" s="89" t="s">
        <v>103</v>
      </c>
      <c r="F123" s="194">
        <v>11</v>
      </c>
      <c r="G123" s="194">
        <v>11</v>
      </c>
      <c r="H123" s="194">
        <v>0.96</v>
      </c>
      <c r="I123" s="194">
        <v>1.45</v>
      </c>
      <c r="J123" s="194">
        <v>1.75</v>
      </c>
      <c r="K123" s="194">
        <v>2.65</v>
      </c>
      <c r="L123" s="194">
        <v>7</v>
      </c>
      <c r="M123" s="194">
        <v>11.5</v>
      </c>
      <c r="N123" s="194">
        <v>10</v>
      </c>
      <c r="O123" s="194">
        <v>10</v>
      </c>
      <c r="P123" s="194">
        <v>13</v>
      </c>
    </row>
    <row r="124" spans="1:16" ht="12.75" customHeight="1" x14ac:dyDescent="0.2">
      <c r="A124" s="89" t="s">
        <v>1547</v>
      </c>
      <c r="B124" s="89" t="s">
        <v>1548</v>
      </c>
      <c r="C124" s="89" t="s">
        <v>1289</v>
      </c>
      <c r="D124" s="194">
        <v>296.14</v>
      </c>
      <c r="E124" s="89" t="s">
        <v>103</v>
      </c>
      <c r="F124" s="194">
        <v>11</v>
      </c>
      <c r="G124" s="194">
        <v>11</v>
      </c>
      <c r="H124" s="194">
        <v>0</v>
      </c>
      <c r="I124" s="194">
        <v>1.05</v>
      </c>
      <c r="J124" s="194">
        <v>12.53</v>
      </c>
      <c r="K124" s="194">
        <v>11.27</v>
      </c>
      <c r="L124" s="194">
        <v>16.5</v>
      </c>
      <c r="M124" s="194">
        <v>14</v>
      </c>
      <c r="N124" s="194">
        <v>13</v>
      </c>
      <c r="P124" s="194">
        <v>18.5</v>
      </c>
    </row>
    <row r="125" spans="1:16" ht="12.75" customHeight="1" x14ac:dyDescent="0.2">
      <c r="A125" s="89" t="s">
        <v>1549</v>
      </c>
      <c r="B125" s="89" t="s">
        <v>1550</v>
      </c>
      <c r="C125" s="89" t="s">
        <v>1490</v>
      </c>
      <c r="D125" s="194">
        <v>129.72999999999999</v>
      </c>
      <c r="E125" s="89" t="s">
        <v>103</v>
      </c>
      <c r="F125" s="194">
        <v>11</v>
      </c>
      <c r="G125" s="194">
        <v>11</v>
      </c>
      <c r="H125" s="194">
        <v>2.56</v>
      </c>
      <c r="I125" s="194">
        <v>1.2</v>
      </c>
      <c r="J125" s="194">
        <v>1.52</v>
      </c>
      <c r="K125" s="194">
        <v>3.96</v>
      </c>
      <c r="L125" s="194">
        <v>6.5</v>
      </c>
      <c r="M125" s="194">
        <v>8.5</v>
      </c>
      <c r="N125" s="194">
        <v>9</v>
      </c>
      <c r="O125" s="194">
        <v>6.5</v>
      </c>
      <c r="P125" s="194">
        <v>10</v>
      </c>
    </row>
    <row r="126" spans="1:16" ht="12.75" customHeight="1" x14ac:dyDescent="0.2">
      <c r="A126" s="89" t="s">
        <v>1551</v>
      </c>
      <c r="B126" s="89" t="s">
        <v>1552</v>
      </c>
      <c r="C126" s="89" t="s">
        <v>1309</v>
      </c>
      <c r="D126" s="194">
        <v>57.93</v>
      </c>
      <c r="E126" s="89" t="s">
        <v>103</v>
      </c>
      <c r="F126" s="194">
        <v>11</v>
      </c>
      <c r="G126" s="194">
        <v>11</v>
      </c>
      <c r="H126" s="194">
        <v>2.83</v>
      </c>
      <c r="I126" s="194">
        <v>0.9</v>
      </c>
      <c r="J126" s="89"/>
      <c r="K126" s="194">
        <v>1.72</v>
      </c>
      <c r="M126" s="194">
        <v>9.5</v>
      </c>
      <c r="O126" s="194">
        <v>8</v>
      </c>
      <c r="P126" s="194">
        <v>8</v>
      </c>
    </row>
    <row r="127" spans="1:16" ht="12.75" customHeight="1" x14ac:dyDescent="0.2">
      <c r="A127" s="89" t="s">
        <v>1553</v>
      </c>
      <c r="B127" s="89" t="s">
        <v>1554</v>
      </c>
      <c r="C127" s="89" t="s">
        <v>1340</v>
      </c>
      <c r="D127" s="194">
        <v>134.65</v>
      </c>
      <c r="E127" s="89" t="s">
        <v>103</v>
      </c>
      <c r="F127" s="194">
        <v>11</v>
      </c>
      <c r="G127" s="194">
        <v>11</v>
      </c>
      <c r="H127" s="194">
        <v>3.09</v>
      </c>
      <c r="I127" s="194">
        <v>0.75</v>
      </c>
      <c r="J127" s="194">
        <v>10.89</v>
      </c>
      <c r="K127" s="194">
        <v>4.9400000000000004</v>
      </c>
      <c r="M127" s="194">
        <v>3.5</v>
      </c>
      <c r="O127" s="194">
        <v>2</v>
      </c>
      <c r="P127" s="194">
        <v>3</v>
      </c>
    </row>
    <row r="128" spans="1:16" ht="12.75" customHeight="1" x14ac:dyDescent="0.2">
      <c r="A128" s="89" t="s">
        <v>1555</v>
      </c>
      <c r="B128" s="89" t="s">
        <v>1556</v>
      </c>
      <c r="C128" s="89" t="s">
        <v>1517</v>
      </c>
      <c r="D128" s="194">
        <v>83.13</v>
      </c>
      <c r="E128" s="89" t="s">
        <v>103</v>
      </c>
      <c r="F128" s="194">
        <v>11</v>
      </c>
      <c r="G128" s="194">
        <v>11</v>
      </c>
      <c r="H128" s="194">
        <v>3.27</v>
      </c>
      <c r="I128" s="194">
        <v>1.2</v>
      </c>
      <c r="J128" s="89"/>
      <c r="K128" s="194">
        <v>1.68</v>
      </c>
      <c r="M128" s="194">
        <v>6</v>
      </c>
      <c r="O128" s="194">
        <v>5</v>
      </c>
      <c r="P128" s="194">
        <v>8</v>
      </c>
    </row>
    <row r="129" spans="1:16" ht="12.75" customHeight="1" x14ac:dyDescent="0.2">
      <c r="A129" s="89" t="s">
        <v>1557</v>
      </c>
      <c r="B129" s="89" t="s">
        <v>1558</v>
      </c>
      <c r="C129" s="89" t="s">
        <v>1559</v>
      </c>
      <c r="D129" s="194">
        <v>96.41</v>
      </c>
      <c r="E129" s="89" t="s">
        <v>103</v>
      </c>
      <c r="F129" s="194">
        <v>11</v>
      </c>
      <c r="G129" s="194">
        <v>11</v>
      </c>
      <c r="H129" s="194">
        <v>1.46</v>
      </c>
      <c r="I129" s="194">
        <v>1.1499999999999999</v>
      </c>
      <c r="J129" s="194">
        <v>4.16</v>
      </c>
      <c r="K129" s="194">
        <v>22.82</v>
      </c>
      <c r="L129" s="194">
        <v>5</v>
      </c>
      <c r="M129" s="194">
        <v>6.5</v>
      </c>
      <c r="N129" s="194">
        <v>6.5</v>
      </c>
      <c r="O129" s="194">
        <v>60.5</v>
      </c>
      <c r="P129" s="194">
        <v>10</v>
      </c>
    </row>
    <row r="130" spans="1:16" ht="12.75" customHeight="1" x14ac:dyDescent="0.2">
      <c r="A130" s="89" t="s">
        <v>1560</v>
      </c>
      <c r="B130" s="89" t="s">
        <v>1561</v>
      </c>
      <c r="C130" s="89" t="s">
        <v>1289</v>
      </c>
      <c r="D130" s="194">
        <v>69.06</v>
      </c>
      <c r="E130" s="89" t="s">
        <v>103</v>
      </c>
      <c r="F130" s="194">
        <v>11</v>
      </c>
      <c r="G130" s="194">
        <v>11</v>
      </c>
      <c r="H130" s="194">
        <v>0.32</v>
      </c>
      <c r="I130" s="194">
        <v>0.9</v>
      </c>
      <c r="J130" s="194">
        <v>3.12</v>
      </c>
      <c r="K130" s="194">
        <v>4.7</v>
      </c>
      <c r="L130" s="194">
        <v>11</v>
      </c>
      <c r="M130" s="194">
        <v>14</v>
      </c>
      <c r="N130" s="194">
        <v>13</v>
      </c>
      <c r="O130" s="194">
        <v>15.5</v>
      </c>
      <c r="P130" s="194">
        <v>13</v>
      </c>
    </row>
    <row r="131" spans="1:16" ht="12.75" customHeight="1" x14ac:dyDescent="0.2">
      <c r="A131" s="89" t="s">
        <v>1562</v>
      </c>
      <c r="B131" s="89" t="s">
        <v>1563</v>
      </c>
      <c r="C131" s="89" t="s">
        <v>1564</v>
      </c>
      <c r="D131" s="194">
        <v>134.38999999999999</v>
      </c>
      <c r="E131" s="89" t="s">
        <v>103</v>
      </c>
      <c r="F131" s="194">
        <v>12</v>
      </c>
      <c r="G131" s="194">
        <v>12</v>
      </c>
      <c r="H131" s="194">
        <v>0</v>
      </c>
      <c r="I131" s="194">
        <v>1.1499999999999999</v>
      </c>
      <c r="J131" s="194">
        <v>1.87</v>
      </c>
      <c r="K131" s="194">
        <v>5.86</v>
      </c>
      <c r="L131" s="194">
        <v>4.5</v>
      </c>
      <c r="M131" s="194">
        <v>12</v>
      </c>
      <c r="N131" s="194">
        <v>9</v>
      </c>
      <c r="P131" s="194">
        <v>20.5</v>
      </c>
    </row>
    <row r="132" spans="1:16" ht="12.75" customHeight="1" x14ac:dyDescent="0.2">
      <c r="A132" s="89" t="s">
        <v>1565</v>
      </c>
      <c r="B132" s="89" t="s">
        <v>1566</v>
      </c>
      <c r="C132" s="89" t="s">
        <v>1567</v>
      </c>
      <c r="D132" s="194">
        <v>79.680000000000007</v>
      </c>
      <c r="E132" s="89" t="s">
        <v>103</v>
      </c>
      <c r="F132" s="194">
        <v>12</v>
      </c>
      <c r="G132" s="194">
        <v>12</v>
      </c>
      <c r="H132" s="194">
        <v>0</v>
      </c>
      <c r="I132" s="194">
        <v>0.95</v>
      </c>
      <c r="J132" s="194">
        <v>2.2599999999999998</v>
      </c>
      <c r="K132" s="194">
        <v>1.23</v>
      </c>
      <c r="L132" s="194">
        <v>-2</v>
      </c>
      <c r="M132" s="194">
        <v>-5</v>
      </c>
      <c r="N132" s="194">
        <v>-4</v>
      </c>
      <c r="P132" s="194">
        <v>7</v>
      </c>
    </row>
    <row r="133" spans="1:16" ht="12.75" customHeight="1" x14ac:dyDescent="0.2">
      <c r="A133" s="89" t="s">
        <v>1568</v>
      </c>
      <c r="B133" s="89" t="s">
        <v>1569</v>
      </c>
      <c r="C133" s="89" t="s">
        <v>1570</v>
      </c>
      <c r="D133" s="194">
        <v>113.52</v>
      </c>
      <c r="E133" s="89" t="s">
        <v>103</v>
      </c>
      <c r="F133" s="194">
        <v>12</v>
      </c>
      <c r="G133" s="194">
        <v>12</v>
      </c>
      <c r="H133" s="194">
        <v>3.39</v>
      </c>
      <c r="I133" s="194">
        <v>0.95</v>
      </c>
      <c r="J133" s="194">
        <v>1.33</v>
      </c>
      <c r="K133" s="194">
        <v>32.01</v>
      </c>
      <c r="L133" s="194">
        <v>7</v>
      </c>
      <c r="M133" s="194">
        <v>8</v>
      </c>
      <c r="N133" s="194">
        <v>7</v>
      </c>
      <c r="O133" s="194">
        <v>7</v>
      </c>
      <c r="P133" s="194">
        <v>39</v>
      </c>
    </row>
    <row r="134" spans="1:16" ht="12.75" customHeight="1" x14ac:dyDescent="0.2">
      <c r="A134" s="89" t="s">
        <v>1571</v>
      </c>
      <c r="B134" s="89" t="s">
        <v>1572</v>
      </c>
      <c r="C134" s="89" t="s">
        <v>1414</v>
      </c>
      <c r="D134" s="194">
        <v>86.86</v>
      </c>
      <c r="E134" s="89" t="s">
        <v>103</v>
      </c>
      <c r="F134" s="194">
        <v>12</v>
      </c>
      <c r="G134" s="194">
        <v>12</v>
      </c>
      <c r="H134" s="194">
        <v>1.98</v>
      </c>
      <c r="I134" s="194">
        <v>1.2</v>
      </c>
      <c r="J134" s="194">
        <v>2.11</v>
      </c>
      <c r="K134" s="194">
        <v>2.72</v>
      </c>
      <c r="L134" s="194">
        <v>4</v>
      </c>
      <c r="M134" s="194">
        <v>7.5</v>
      </c>
      <c r="N134" s="194">
        <v>7</v>
      </c>
      <c r="O134" s="194">
        <v>8</v>
      </c>
      <c r="P134" s="194">
        <v>5.5</v>
      </c>
    </row>
    <row r="135" spans="1:16" ht="12.75" customHeight="1" x14ac:dyDescent="0.2">
      <c r="A135" s="89" t="s">
        <v>1573</v>
      </c>
      <c r="B135" s="89" t="s">
        <v>1574</v>
      </c>
      <c r="C135" s="89" t="s">
        <v>1369</v>
      </c>
      <c r="D135" s="194">
        <v>105.46</v>
      </c>
      <c r="E135" s="89" t="s">
        <v>103</v>
      </c>
      <c r="F135" s="194">
        <v>12</v>
      </c>
      <c r="G135" s="194">
        <v>12</v>
      </c>
      <c r="H135" s="194">
        <v>3.22</v>
      </c>
      <c r="I135" s="194">
        <v>0.7</v>
      </c>
      <c r="J135" s="194">
        <v>1.57</v>
      </c>
      <c r="K135" s="194">
        <v>1.51</v>
      </c>
      <c r="L135" s="194">
        <v>3.5</v>
      </c>
      <c r="M135" s="194">
        <v>5</v>
      </c>
      <c r="N135" s="194">
        <v>4.5</v>
      </c>
      <c r="O135" s="194">
        <v>4.5</v>
      </c>
      <c r="P135" s="194">
        <v>5</v>
      </c>
    </row>
    <row r="136" spans="1:16" ht="12.75" customHeight="1" x14ac:dyDescent="0.2">
      <c r="A136" s="89" t="s">
        <v>1575</v>
      </c>
      <c r="B136" s="89" t="s">
        <v>1576</v>
      </c>
      <c r="C136" s="89" t="s">
        <v>1559</v>
      </c>
      <c r="D136" s="194">
        <v>116.5</v>
      </c>
      <c r="E136" s="89" t="s">
        <v>103</v>
      </c>
      <c r="F136" s="194">
        <v>12</v>
      </c>
      <c r="G136" s="194">
        <v>12</v>
      </c>
      <c r="H136" s="194">
        <v>1.42</v>
      </c>
      <c r="I136" s="194">
        <v>0.95</v>
      </c>
      <c r="J136" s="194">
        <v>4.71</v>
      </c>
      <c r="K136" s="194">
        <v>4.07</v>
      </c>
      <c r="L136" s="194">
        <v>7.5</v>
      </c>
      <c r="M136" s="194">
        <v>10.5</v>
      </c>
      <c r="N136" s="194">
        <v>10</v>
      </c>
      <c r="O136" s="194">
        <v>11.5</v>
      </c>
      <c r="P136" s="194">
        <v>9.5</v>
      </c>
    </row>
    <row r="137" spans="1:16" ht="12.75" customHeight="1" x14ac:dyDescent="0.2">
      <c r="A137" s="89" t="s">
        <v>1577</v>
      </c>
      <c r="B137" s="89" t="s">
        <v>1578</v>
      </c>
      <c r="C137" s="89" t="s">
        <v>1490</v>
      </c>
      <c r="D137" s="194">
        <v>154.25</v>
      </c>
      <c r="E137" s="89" t="s">
        <v>103</v>
      </c>
      <c r="F137" s="194">
        <v>12</v>
      </c>
      <c r="G137" s="194">
        <v>12</v>
      </c>
      <c r="H137" s="194">
        <v>2.39</v>
      </c>
      <c r="I137" s="194">
        <v>1.25</v>
      </c>
      <c r="J137" s="194">
        <v>2.68</v>
      </c>
      <c r="K137" s="194">
        <v>11.48</v>
      </c>
      <c r="L137" s="194">
        <v>6.5</v>
      </c>
      <c r="M137" s="194">
        <v>9.5</v>
      </c>
      <c r="N137" s="194">
        <v>8.5</v>
      </c>
      <c r="O137" s="194">
        <v>6</v>
      </c>
      <c r="P137" s="194">
        <v>6.5</v>
      </c>
    </row>
    <row r="138" spans="1:16" ht="12.75" customHeight="1" x14ac:dyDescent="0.2">
      <c r="A138" s="89" t="s">
        <v>1579</v>
      </c>
      <c r="B138" s="89" t="s">
        <v>1580</v>
      </c>
      <c r="C138" s="89" t="s">
        <v>1581</v>
      </c>
      <c r="D138" s="194">
        <v>268.3</v>
      </c>
      <c r="E138" s="89" t="s">
        <v>103</v>
      </c>
      <c r="F138" s="194">
        <v>12</v>
      </c>
      <c r="G138" s="194">
        <v>12</v>
      </c>
      <c r="H138" s="194">
        <v>0</v>
      </c>
      <c r="I138" s="194">
        <v>1.2</v>
      </c>
      <c r="J138" s="194">
        <v>6.72</v>
      </c>
      <c r="K138" s="194">
        <v>22.56</v>
      </c>
      <c r="L138" s="194">
        <v>16.5</v>
      </c>
      <c r="M138" s="194">
        <v>32</v>
      </c>
      <c r="N138" s="194">
        <v>14</v>
      </c>
      <c r="P138" s="194">
        <v>9</v>
      </c>
    </row>
    <row r="139" spans="1:16" ht="12.75" customHeight="1" x14ac:dyDescent="0.2">
      <c r="A139" s="89" t="s">
        <v>1582</v>
      </c>
      <c r="B139" s="89" t="s">
        <v>1583</v>
      </c>
      <c r="C139" s="89" t="s">
        <v>1458</v>
      </c>
      <c r="D139" s="194">
        <v>44.42</v>
      </c>
      <c r="E139" s="89" t="s">
        <v>103</v>
      </c>
      <c r="F139" s="194">
        <v>12</v>
      </c>
      <c r="G139" s="194">
        <v>12</v>
      </c>
      <c r="H139" s="194">
        <v>3.78</v>
      </c>
      <c r="I139" s="194">
        <v>1.3</v>
      </c>
      <c r="J139" s="89"/>
      <c r="K139" s="194">
        <v>0.91</v>
      </c>
      <c r="M139" s="194">
        <v>7.5</v>
      </c>
      <c r="O139" s="194">
        <v>5.5</v>
      </c>
      <c r="P139" s="194">
        <v>7.5</v>
      </c>
    </row>
    <row r="140" spans="1:16" ht="12.75" customHeight="1" x14ac:dyDescent="0.2">
      <c r="A140" s="89" t="s">
        <v>1584</v>
      </c>
      <c r="B140" s="89" t="s">
        <v>1585</v>
      </c>
      <c r="C140" s="89" t="s">
        <v>1379</v>
      </c>
      <c r="D140" s="194">
        <v>255.47</v>
      </c>
      <c r="E140" s="89" t="s">
        <v>103</v>
      </c>
      <c r="F140" s="194">
        <v>12</v>
      </c>
      <c r="G140" s="194">
        <v>12</v>
      </c>
      <c r="H140" s="194">
        <v>0.85</v>
      </c>
      <c r="I140" s="194">
        <v>0.9</v>
      </c>
      <c r="J140" s="194">
        <v>0.56000000000000005</v>
      </c>
      <c r="K140" s="194">
        <v>3.37</v>
      </c>
      <c r="L140" s="194">
        <v>7.5</v>
      </c>
      <c r="M140" s="194">
        <v>11.5</v>
      </c>
      <c r="N140" s="194">
        <v>10.5</v>
      </c>
      <c r="O140" s="194">
        <v>11</v>
      </c>
      <c r="P140" s="194">
        <v>13.5</v>
      </c>
    </row>
    <row r="141" spans="1:16" ht="12.75" customHeight="1" x14ac:dyDescent="0.2">
      <c r="A141" s="89" t="s">
        <v>1586</v>
      </c>
      <c r="B141" s="89" t="s">
        <v>1587</v>
      </c>
      <c r="C141" s="89" t="s">
        <v>1588</v>
      </c>
      <c r="D141" s="194">
        <v>62.13</v>
      </c>
      <c r="E141" s="89" t="s">
        <v>103</v>
      </c>
      <c r="F141" s="194">
        <v>12</v>
      </c>
      <c r="G141" s="194">
        <v>12</v>
      </c>
      <c r="H141" s="194">
        <v>3.98</v>
      </c>
      <c r="I141" s="194">
        <v>1</v>
      </c>
      <c r="J141" s="194">
        <v>3.5</v>
      </c>
      <c r="K141" s="194">
        <v>3.69</v>
      </c>
      <c r="L141" s="194">
        <v>-1.5</v>
      </c>
      <c r="M141" s="194">
        <v>-1.5</v>
      </c>
      <c r="N141" s="194">
        <v>-1</v>
      </c>
      <c r="O141" s="194">
        <v>6</v>
      </c>
      <c r="P141" s="194">
        <v>6.5</v>
      </c>
    </row>
    <row r="142" spans="1:16" ht="12.75" customHeight="1" x14ac:dyDescent="0.2">
      <c r="A142" s="89" t="s">
        <v>1589</v>
      </c>
      <c r="B142" s="89" t="s">
        <v>1590</v>
      </c>
      <c r="C142" s="89" t="s">
        <v>1591</v>
      </c>
      <c r="D142" s="194">
        <v>43.04</v>
      </c>
      <c r="E142" s="89" t="s">
        <v>103</v>
      </c>
      <c r="F142" s="194">
        <v>12</v>
      </c>
      <c r="G142" s="194">
        <v>12</v>
      </c>
      <c r="H142" s="194">
        <v>1.65</v>
      </c>
      <c r="I142" s="194">
        <v>0.85</v>
      </c>
      <c r="J142" s="194">
        <v>0.83</v>
      </c>
      <c r="K142" s="194">
        <v>0.95</v>
      </c>
      <c r="L142" s="194">
        <v>6.5</v>
      </c>
      <c r="M142" s="194">
        <v>10.5</v>
      </c>
      <c r="N142" s="194">
        <v>9</v>
      </c>
      <c r="O142" s="194">
        <v>8.5</v>
      </c>
      <c r="P142" s="194">
        <v>0.5</v>
      </c>
    </row>
    <row r="143" spans="1:16" ht="12.75" customHeight="1" x14ac:dyDescent="0.2">
      <c r="A143" s="89" t="s">
        <v>1592</v>
      </c>
      <c r="B143" s="89" t="s">
        <v>1593</v>
      </c>
      <c r="C143" s="89" t="s">
        <v>1530</v>
      </c>
      <c r="D143" s="194">
        <v>93.44</v>
      </c>
      <c r="E143" s="89" t="s">
        <v>103</v>
      </c>
      <c r="F143" s="194">
        <v>12</v>
      </c>
      <c r="G143" s="194">
        <v>12</v>
      </c>
      <c r="H143" s="194">
        <v>0</v>
      </c>
      <c r="I143" s="194">
        <v>1</v>
      </c>
      <c r="J143" s="194">
        <v>5.45</v>
      </c>
      <c r="K143" s="194">
        <v>5.17</v>
      </c>
      <c r="L143" s="194">
        <v>9</v>
      </c>
      <c r="M143" s="194">
        <v>11</v>
      </c>
      <c r="N143" s="194">
        <v>11</v>
      </c>
      <c r="P143" s="194">
        <v>14.5</v>
      </c>
    </row>
    <row r="144" spans="1:16" ht="12.75" customHeight="1" x14ac:dyDescent="0.2">
      <c r="A144" s="89" t="s">
        <v>1594</v>
      </c>
      <c r="B144" s="89" t="s">
        <v>1595</v>
      </c>
      <c r="C144" s="89" t="s">
        <v>1452</v>
      </c>
      <c r="D144" s="194">
        <v>49.94</v>
      </c>
      <c r="E144" s="89" t="s">
        <v>103</v>
      </c>
      <c r="F144" s="194">
        <v>12</v>
      </c>
      <c r="G144" s="194">
        <v>12</v>
      </c>
      <c r="H144" s="194">
        <v>1.67</v>
      </c>
      <c r="I144" s="194">
        <v>1.2</v>
      </c>
      <c r="J144" s="194">
        <v>2.23</v>
      </c>
      <c r="K144" s="194">
        <v>7.48</v>
      </c>
      <c r="L144" s="194">
        <v>9</v>
      </c>
      <c r="M144" s="194">
        <v>11.5</v>
      </c>
      <c r="N144" s="194">
        <v>10</v>
      </c>
      <c r="O144" s="194">
        <v>5</v>
      </c>
      <c r="P144" s="194">
        <v>11</v>
      </c>
    </row>
    <row r="145" spans="1:16" ht="12.75" customHeight="1" x14ac:dyDescent="0.2">
      <c r="A145" s="89" t="s">
        <v>1596</v>
      </c>
      <c r="B145" s="89" t="s">
        <v>1597</v>
      </c>
      <c r="C145" s="89" t="s">
        <v>1490</v>
      </c>
      <c r="D145" s="194">
        <v>27.72</v>
      </c>
      <c r="E145" s="89" t="s">
        <v>103</v>
      </c>
      <c r="F145" s="194">
        <v>12</v>
      </c>
      <c r="G145" s="194">
        <v>12</v>
      </c>
      <c r="H145" s="194">
        <v>2.83</v>
      </c>
      <c r="I145" s="194">
        <v>1.2</v>
      </c>
      <c r="J145" s="194">
        <v>1.8</v>
      </c>
      <c r="K145" s="194">
        <v>2.33</v>
      </c>
      <c r="L145" s="194">
        <v>10</v>
      </c>
      <c r="M145" s="194">
        <v>15</v>
      </c>
      <c r="N145" s="194">
        <v>13</v>
      </c>
      <c r="O145" s="194">
        <v>11.5</v>
      </c>
      <c r="P145" s="194">
        <v>5</v>
      </c>
    </row>
    <row r="146" spans="1:16" ht="12.75" customHeight="1" x14ac:dyDescent="0.2">
      <c r="A146" s="89" t="s">
        <v>1598</v>
      </c>
      <c r="B146" s="89" t="s">
        <v>1599</v>
      </c>
      <c r="C146" s="89" t="s">
        <v>1481</v>
      </c>
      <c r="D146" s="194">
        <v>191.44</v>
      </c>
      <c r="E146" s="89" t="s">
        <v>103</v>
      </c>
      <c r="F146" s="194">
        <v>12</v>
      </c>
      <c r="G146" s="194">
        <v>12</v>
      </c>
      <c r="H146" s="194">
        <v>1.5</v>
      </c>
      <c r="I146" s="194">
        <v>0.85</v>
      </c>
      <c r="J146" s="194">
        <v>4.45</v>
      </c>
      <c r="K146" s="194">
        <v>2.88</v>
      </c>
      <c r="L146" s="194">
        <v>6.5</v>
      </c>
      <c r="M146" s="194">
        <v>8</v>
      </c>
      <c r="N146" s="194">
        <v>7.5</v>
      </c>
      <c r="O146" s="194">
        <v>10.5</v>
      </c>
      <c r="P146" s="194">
        <v>8</v>
      </c>
    </row>
    <row r="147" spans="1:16" ht="12.75" customHeight="1" x14ac:dyDescent="0.2">
      <c r="A147" s="89" t="s">
        <v>1600</v>
      </c>
      <c r="B147" s="89" t="s">
        <v>1601</v>
      </c>
      <c r="C147" s="89" t="s">
        <v>1588</v>
      </c>
      <c r="D147" s="194">
        <v>99.34</v>
      </c>
      <c r="E147" s="89" t="s">
        <v>103</v>
      </c>
      <c r="F147" s="194">
        <v>12</v>
      </c>
      <c r="G147" s="194">
        <v>12</v>
      </c>
      <c r="H147" s="194">
        <v>0</v>
      </c>
      <c r="I147" s="194">
        <v>1.25</v>
      </c>
      <c r="J147" s="194">
        <v>4.28</v>
      </c>
      <c r="K147" s="194">
        <v>11.23</v>
      </c>
      <c r="L147" s="194">
        <v>8</v>
      </c>
      <c r="M147" s="194">
        <v>9</v>
      </c>
      <c r="N147" s="194">
        <v>10.5</v>
      </c>
      <c r="P147" s="194">
        <v>6.5</v>
      </c>
    </row>
    <row r="148" spans="1:16" ht="12.75" customHeight="1" x14ac:dyDescent="0.2">
      <c r="A148" s="89" t="s">
        <v>1602</v>
      </c>
      <c r="B148" s="89" t="s">
        <v>1603</v>
      </c>
      <c r="C148" s="89" t="s">
        <v>1517</v>
      </c>
      <c r="D148" s="194">
        <v>74.64</v>
      </c>
      <c r="E148" s="89" t="s">
        <v>103</v>
      </c>
      <c r="F148" s="194">
        <v>12</v>
      </c>
      <c r="G148" s="194"/>
      <c r="H148" s="194">
        <v>4.7300000000000004</v>
      </c>
      <c r="I148" s="194">
        <v>0.85</v>
      </c>
      <c r="J148" s="89"/>
      <c r="K148" s="194">
        <v>1.6</v>
      </c>
      <c r="M148" s="194">
        <v>5</v>
      </c>
      <c r="O148" s="194">
        <v>5</v>
      </c>
      <c r="P148" s="194">
        <v>7.5</v>
      </c>
    </row>
    <row r="149" spans="1:16" ht="12.75" customHeight="1" x14ac:dyDescent="0.2">
      <c r="A149" s="89" t="s">
        <v>1604</v>
      </c>
      <c r="B149" s="89" t="s">
        <v>1605</v>
      </c>
      <c r="C149" s="89" t="s">
        <v>1301</v>
      </c>
      <c r="D149" s="194">
        <v>131.41</v>
      </c>
      <c r="E149" s="89" t="s">
        <v>103</v>
      </c>
      <c r="F149" s="194">
        <v>12</v>
      </c>
      <c r="G149" s="194">
        <v>12</v>
      </c>
      <c r="H149" s="194">
        <v>2.65</v>
      </c>
      <c r="I149" s="194">
        <v>1.4</v>
      </c>
      <c r="J149" s="194">
        <v>1.32</v>
      </c>
      <c r="K149" s="194">
        <v>3.15</v>
      </c>
      <c r="L149" s="194">
        <v>8</v>
      </c>
      <c r="M149" s="194">
        <v>12.5</v>
      </c>
      <c r="N149" s="194">
        <v>12</v>
      </c>
      <c r="O149" s="194">
        <v>3.5</v>
      </c>
      <c r="P149" s="194">
        <v>18.5</v>
      </c>
    </row>
    <row r="150" spans="1:16" ht="12.75" customHeight="1" x14ac:dyDescent="0.2">
      <c r="A150" s="89" t="s">
        <v>1606</v>
      </c>
      <c r="B150" s="89" t="s">
        <v>1607</v>
      </c>
      <c r="C150" s="89" t="s">
        <v>1608</v>
      </c>
      <c r="D150" s="194">
        <v>14.92</v>
      </c>
      <c r="E150" s="89" t="s">
        <v>103</v>
      </c>
      <c r="F150" s="194">
        <v>12</v>
      </c>
      <c r="G150" s="194">
        <v>12</v>
      </c>
      <c r="H150" s="194">
        <v>2.5</v>
      </c>
      <c r="I150" s="194">
        <v>1.05</v>
      </c>
      <c r="J150" s="194">
        <v>0.94</v>
      </c>
      <c r="K150" s="194">
        <v>3.91</v>
      </c>
      <c r="L150" s="194">
        <v>3</v>
      </c>
      <c r="M150" s="194">
        <v>23</v>
      </c>
      <c r="N150" s="194">
        <v>6</v>
      </c>
      <c r="O150" s="194">
        <v>8</v>
      </c>
      <c r="P150" s="194">
        <v>2.5</v>
      </c>
    </row>
    <row r="151" spans="1:16" ht="12.75" customHeight="1" x14ac:dyDescent="0.2">
      <c r="A151" s="89" t="s">
        <v>1609</v>
      </c>
      <c r="B151" s="89" t="s">
        <v>1610</v>
      </c>
      <c r="C151" s="89" t="s">
        <v>1611</v>
      </c>
      <c r="D151" s="194">
        <v>56.6</v>
      </c>
      <c r="E151" s="89" t="s">
        <v>103</v>
      </c>
      <c r="F151" s="194">
        <v>13</v>
      </c>
      <c r="G151" s="194">
        <v>13</v>
      </c>
      <c r="H151" s="194">
        <v>3.24</v>
      </c>
      <c r="I151" s="194">
        <v>1.45</v>
      </c>
      <c r="J151" s="194">
        <v>0.99</v>
      </c>
      <c r="K151" s="194">
        <v>1.64</v>
      </c>
      <c r="L151" s="194">
        <v>2</v>
      </c>
      <c r="M151" s="194">
        <v>1</v>
      </c>
      <c r="O151" s="194">
        <v>3</v>
      </c>
      <c r="P151" s="194">
        <v>4.5</v>
      </c>
    </row>
    <row r="152" spans="1:16" ht="12.75" customHeight="1" x14ac:dyDescent="0.2">
      <c r="A152" s="89" t="s">
        <v>1612</v>
      </c>
      <c r="B152" s="89" t="s">
        <v>1613</v>
      </c>
      <c r="C152" s="89" t="s">
        <v>1614</v>
      </c>
      <c r="D152" s="194">
        <v>133.13</v>
      </c>
      <c r="E152" s="89" t="s">
        <v>103</v>
      </c>
      <c r="F152" s="194">
        <v>13</v>
      </c>
      <c r="G152" s="194">
        <v>13</v>
      </c>
      <c r="H152" s="194">
        <v>3.14</v>
      </c>
      <c r="I152" s="194">
        <v>1</v>
      </c>
      <c r="J152" s="194">
        <v>0.71</v>
      </c>
      <c r="K152" s="194">
        <v>1.06</v>
      </c>
      <c r="L152" s="194">
        <v>3</v>
      </c>
      <c r="M152" s="194">
        <v>4.5</v>
      </c>
      <c r="N152" s="194">
        <v>3.5</v>
      </c>
      <c r="O152" s="194">
        <v>5</v>
      </c>
      <c r="P152" s="194">
        <v>7</v>
      </c>
    </row>
    <row r="153" spans="1:16" ht="12.75" customHeight="1" x14ac:dyDescent="0.2">
      <c r="A153" s="89" t="s">
        <v>1615</v>
      </c>
      <c r="B153" s="89" t="s">
        <v>1616</v>
      </c>
      <c r="C153" s="89" t="s">
        <v>1388</v>
      </c>
      <c r="D153" s="194">
        <v>57.6</v>
      </c>
      <c r="E153" s="89" t="s">
        <v>103</v>
      </c>
      <c r="F153" s="194">
        <v>13</v>
      </c>
      <c r="G153" s="194">
        <v>13</v>
      </c>
      <c r="H153" s="194">
        <v>1.22</v>
      </c>
      <c r="I153" s="194">
        <v>1.25</v>
      </c>
      <c r="J153" s="194">
        <v>5.34</v>
      </c>
      <c r="K153" s="194">
        <v>5.54</v>
      </c>
      <c r="L153" s="194">
        <v>8.5</v>
      </c>
      <c r="M153" s="194">
        <v>10</v>
      </c>
      <c r="N153" s="194">
        <v>10</v>
      </c>
      <c r="O153" s="194">
        <v>8</v>
      </c>
      <c r="P153" s="194">
        <v>13.5</v>
      </c>
    </row>
    <row r="154" spans="1:16" ht="12.75" customHeight="1" x14ac:dyDescent="0.2">
      <c r="A154" s="89" t="s">
        <v>1617</v>
      </c>
      <c r="B154" s="89" t="s">
        <v>1618</v>
      </c>
      <c r="C154" s="89" t="s">
        <v>1611</v>
      </c>
      <c r="D154" s="194">
        <v>40.21</v>
      </c>
      <c r="E154" s="89" t="s">
        <v>103</v>
      </c>
      <c r="F154" s="194">
        <v>13</v>
      </c>
      <c r="G154" s="194">
        <v>13</v>
      </c>
      <c r="H154" s="194">
        <v>1.85</v>
      </c>
      <c r="I154" s="194">
        <v>1.05</v>
      </c>
      <c r="J154" s="194">
        <v>2.36</v>
      </c>
      <c r="K154" s="194">
        <v>5.66</v>
      </c>
      <c r="L154" s="194">
        <v>7</v>
      </c>
      <c r="M154" s="194">
        <v>13</v>
      </c>
      <c r="N154" s="194">
        <v>13.5</v>
      </c>
      <c r="O154" s="194">
        <v>9</v>
      </c>
      <c r="P154" s="194">
        <v>14</v>
      </c>
    </row>
    <row r="155" spans="1:16" ht="12.75" customHeight="1" x14ac:dyDescent="0.2">
      <c r="A155" s="89" t="s">
        <v>1619</v>
      </c>
      <c r="B155" s="89" t="s">
        <v>1620</v>
      </c>
      <c r="C155" s="89" t="s">
        <v>1452</v>
      </c>
      <c r="D155" s="194">
        <v>80.77</v>
      </c>
      <c r="E155" s="89" t="s">
        <v>103</v>
      </c>
      <c r="F155" s="194">
        <v>13</v>
      </c>
      <c r="G155" s="194">
        <v>13</v>
      </c>
      <c r="H155" s="194">
        <v>2.1800000000000002</v>
      </c>
      <c r="I155" s="194">
        <v>1.25</v>
      </c>
      <c r="J155" s="194">
        <v>1.65</v>
      </c>
      <c r="K155" s="194">
        <v>5.77</v>
      </c>
      <c r="L155" s="194">
        <v>7.5</v>
      </c>
      <c r="M155" s="194">
        <v>10.5</v>
      </c>
      <c r="N155" s="194">
        <v>8</v>
      </c>
      <c r="O155" s="194">
        <v>7.5</v>
      </c>
      <c r="P155" s="194">
        <v>13.5</v>
      </c>
    </row>
    <row r="156" spans="1:16" ht="12.75" customHeight="1" x14ac:dyDescent="0.2">
      <c r="A156" s="89" t="s">
        <v>1621</v>
      </c>
      <c r="B156" s="89" t="s">
        <v>1622</v>
      </c>
      <c r="C156" s="89" t="s">
        <v>1623</v>
      </c>
      <c r="D156" s="194">
        <v>79.27</v>
      </c>
      <c r="E156" s="89" t="s">
        <v>103</v>
      </c>
      <c r="F156" s="194">
        <v>13</v>
      </c>
      <c r="G156" s="194">
        <v>13</v>
      </c>
      <c r="H156" s="194">
        <v>1.94</v>
      </c>
      <c r="I156" s="194">
        <v>1.35</v>
      </c>
      <c r="J156" s="194">
        <v>2.2200000000000002</v>
      </c>
      <c r="K156" s="194">
        <v>3.34</v>
      </c>
      <c r="L156" s="194">
        <v>13</v>
      </c>
      <c r="M156" s="194">
        <v>15</v>
      </c>
      <c r="N156" s="194">
        <v>14.5</v>
      </c>
      <c r="O156" s="194">
        <v>25</v>
      </c>
      <c r="P156" s="194">
        <v>12</v>
      </c>
    </row>
    <row r="157" spans="1:16" ht="12.75" customHeight="1" x14ac:dyDescent="0.2">
      <c r="A157" s="89" t="s">
        <v>1624</v>
      </c>
      <c r="B157" s="89" t="s">
        <v>1625</v>
      </c>
      <c r="C157" s="89" t="s">
        <v>1398</v>
      </c>
      <c r="D157" s="194">
        <v>143.77000000000001</v>
      </c>
      <c r="E157" s="89" t="s">
        <v>103</v>
      </c>
      <c r="F157" s="194">
        <v>13</v>
      </c>
      <c r="G157" s="194"/>
      <c r="H157" s="194">
        <v>2.8</v>
      </c>
      <c r="I157" s="194">
        <v>0.7</v>
      </c>
      <c r="J157" s="194">
        <v>0.65</v>
      </c>
      <c r="K157" s="194">
        <v>2.04</v>
      </c>
      <c r="L157" s="194">
        <v>5</v>
      </c>
      <c r="M157" s="194">
        <v>8</v>
      </c>
      <c r="N157" s="194">
        <v>7</v>
      </c>
      <c r="O157" s="194">
        <v>10.5</v>
      </c>
      <c r="P157" s="194">
        <v>8.5</v>
      </c>
    </row>
    <row r="158" spans="1:16" ht="12.75" customHeight="1" x14ac:dyDescent="0.2">
      <c r="A158" s="89" t="s">
        <v>1626</v>
      </c>
      <c r="B158" s="89" t="s">
        <v>1627</v>
      </c>
      <c r="C158" s="89" t="s">
        <v>1588</v>
      </c>
      <c r="D158" s="194">
        <v>223.04</v>
      </c>
      <c r="E158" s="89" t="s">
        <v>103</v>
      </c>
      <c r="F158" s="194">
        <v>13</v>
      </c>
      <c r="G158" s="194">
        <v>13</v>
      </c>
      <c r="H158" s="194">
        <v>0</v>
      </c>
      <c r="I158" s="194">
        <v>1.1000000000000001</v>
      </c>
      <c r="J158" s="194">
        <v>3.29</v>
      </c>
      <c r="K158" s="194">
        <v>3.35</v>
      </c>
      <c r="L158" s="194">
        <v>6</v>
      </c>
      <c r="M158" s="194">
        <v>8</v>
      </c>
      <c r="N158" s="194">
        <v>8</v>
      </c>
      <c r="P158" s="194">
        <v>7.5</v>
      </c>
    </row>
    <row r="159" spans="1:16" ht="12.75" customHeight="1" x14ac:dyDescent="0.2">
      <c r="A159" s="89" t="s">
        <v>1628</v>
      </c>
      <c r="B159" s="89" t="s">
        <v>1629</v>
      </c>
      <c r="C159" s="89" t="s">
        <v>1325</v>
      </c>
      <c r="D159" s="194">
        <v>130.85</v>
      </c>
      <c r="E159" s="89" t="s">
        <v>103</v>
      </c>
      <c r="F159" s="194">
        <v>14</v>
      </c>
      <c r="G159" s="194">
        <v>14</v>
      </c>
      <c r="H159" s="194">
        <v>1.08</v>
      </c>
      <c r="I159" s="194">
        <v>1.1000000000000001</v>
      </c>
      <c r="J159" s="194">
        <v>1.01</v>
      </c>
      <c r="K159" s="194">
        <v>2.67</v>
      </c>
      <c r="L159" s="194">
        <v>6</v>
      </c>
      <c r="M159" s="194">
        <v>10</v>
      </c>
      <c r="N159" s="194">
        <v>9.5</v>
      </c>
      <c r="O159" s="194">
        <v>6</v>
      </c>
      <c r="P159" s="194">
        <v>12.5</v>
      </c>
    </row>
    <row r="160" spans="1:16" ht="12.75" customHeight="1" x14ac:dyDescent="0.2">
      <c r="A160" s="89" t="s">
        <v>1630</v>
      </c>
      <c r="B160" s="89" t="s">
        <v>1631</v>
      </c>
      <c r="C160" s="89" t="s">
        <v>1517</v>
      </c>
      <c r="D160" s="194">
        <v>72.84</v>
      </c>
      <c r="E160" s="89" t="s">
        <v>103</v>
      </c>
      <c r="F160" s="194">
        <v>14</v>
      </c>
      <c r="G160" s="194"/>
      <c r="H160" s="194">
        <v>4.04</v>
      </c>
      <c r="I160" s="194">
        <v>0.75</v>
      </c>
      <c r="J160" s="89"/>
      <c r="K160" s="194">
        <v>1.93</v>
      </c>
      <c r="M160" s="194">
        <v>9.5</v>
      </c>
      <c r="O160" s="194">
        <v>9</v>
      </c>
      <c r="P160" s="194">
        <v>8</v>
      </c>
    </row>
    <row r="161" spans="1:16" ht="12.75" customHeight="1" x14ac:dyDescent="0.2">
      <c r="A161" s="89" t="s">
        <v>1632</v>
      </c>
      <c r="B161" s="89" t="s">
        <v>1633</v>
      </c>
      <c r="C161" s="89" t="s">
        <v>1634</v>
      </c>
      <c r="D161" s="194">
        <v>82.67</v>
      </c>
      <c r="E161" s="89" t="s">
        <v>103</v>
      </c>
      <c r="F161" s="194">
        <v>14</v>
      </c>
      <c r="G161" s="194">
        <v>14</v>
      </c>
      <c r="H161" s="194">
        <v>0.56999999999999995</v>
      </c>
      <c r="I161" s="194">
        <v>1.2</v>
      </c>
      <c r="J161" s="194">
        <v>1.1200000000000001</v>
      </c>
      <c r="K161" s="194">
        <v>6.95</v>
      </c>
      <c r="L161" s="194">
        <v>7.5</v>
      </c>
      <c r="M161" s="194">
        <v>10.5</v>
      </c>
      <c r="N161" s="194">
        <v>9</v>
      </c>
      <c r="O161" s="194">
        <v>16.5</v>
      </c>
      <c r="P161" s="194">
        <v>16</v>
      </c>
    </row>
    <row r="162" spans="1:16" ht="12.75" customHeight="1" x14ac:dyDescent="0.2">
      <c r="A162" s="89" t="s">
        <v>1635</v>
      </c>
      <c r="B162" s="89" t="s">
        <v>1636</v>
      </c>
      <c r="C162" s="89" t="s">
        <v>1360</v>
      </c>
      <c r="D162" s="194">
        <v>43.07</v>
      </c>
      <c r="E162" s="89" t="s">
        <v>103</v>
      </c>
      <c r="F162" s="194">
        <v>14</v>
      </c>
      <c r="G162" s="194">
        <v>14</v>
      </c>
      <c r="H162" s="194">
        <v>0</v>
      </c>
      <c r="I162" s="194">
        <v>1.7</v>
      </c>
      <c r="J162" s="194">
        <v>2.0099999999999998</v>
      </c>
      <c r="K162" s="194">
        <v>1.53</v>
      </c>
      <c r="L162" s="194">
        <v>8</v>
      </c>
      <c r="M162" s="194">
        <v>12</v>
      </c>
      <c r="N162" s="194">
        <v>11</v>
      </c>
      <c r="P162" s="194">
        <v>22.5</v>
      </c>
    </row>
    <row r="163" spans="1:16" ht="12.75" customHeight="1" x14ac:dyDescent="0.2">
      <c r="A163" s="89" t="s">
        <v>1637</v>
      </c>
      <c r="B163" s="89" t="s">
        <v>1638</v>
      </c>
      <c r="C163" s="89" t="s">
        <v>1639</v>
      </c>
      <c r="D163" s="194">
        <v>81.17</v>
      </c>
      <c r="E163" s="89" t="s">
        <v>103</v>
      </c>
      <c r="F163" s="194">
        <v>14</v>
      </c>
      <c r="G163" s="194">
        <v>14</v>
      </c>
      <c r="H163" s="194">
        <v>2.69</v>
      </c>
      <c r="I163" s="194">
        <v>1.4</v>
      </c>
      <c r="J163" s="194">
        <v>0.23</v>
      </c>
      <c r="K163" s="194">
        <v>1.86</v>
      </c>
      <c r="L163" s="194">
        <v>3.5</v>
      </c>
      <c r="M163" s="194">
        <v>4.5</v>
      </c>
      <c r="N163" s="194">
        <v>3.5</v>
      </c>
      <c r="O163" s="194">
        <v>7</v>
      </c>
      <c r="P163" s="194">
        <v>10</v>
      </c>
    </row>
    <row r="164" spans="1:16" ht="12.75" customHeight="1" x14ac:dyDescent="0.2">
      <c r="A164" s="89" t="s">
        <v>1640</v>
      </c>
      <c r="B164" s="89" t="s">
        <v>1641</v>
      </c>
      <c r="C164" s="89" t="s">
        <v>1642</v>
      </c>
      <c r="D164" s="194">
        <v>24.66</v>
      </c>
      <c r="E164" s="89" t="s">
        <v>103</v>
      </c>
      <c r="F164" s="194">
        <v>14</v>
      </c>
      <c r="G164" s="194">
        <v>14</v>
      </c>
      <c r="H164" s="194">
        <v>2.48</v>
      </c>
      <c r="I164" s="194">
        <v>0.8</v>
      </c>
      <c r="J164" s="194">
        <v>0.16</v>
      </c>
      <c r="K164" s="194">
        <v>2.4700000000000002</v>
      </c>
      <c r="L164" s="194">
        <v>4.5</v>
      </c>
      <c r="M164" s="194">
        <v>4.5</v>
      </c>
      <c r="N164" s="194">
        <v>3.5</v>
      </c>
      <c r="O164" s="194">
        <v>12</v>
      </c>
      <c r="P164" s="194">
        <v>12</v>
      </c>
    </row>
    <row r="165" spans="1:16" ht="12.75" customHeight="1" x14ac:dyDescent="0.2">
      <c r="A165" s="89" t="s">
        <v>1643</v>
      </c>
      <c r="B165" s="89" t="s">
        <v>1644</v>
      </c>
      <c r="C165" s="89" t="s">
        <v>1325</v>
      </c>
      <c r="D165" s="194">
        <v>647.79</v>
      </c>
      <c r="E165" s="89" t="s">
        <v>103</v>
      </c>
      <c r="F165" s="194">
        <v>14</v>
      </c>
      <c r="G165" s="194">
        <v>14</v>
      </c>
      <c r="H165" s="194">
        <v>0.83</v>
      </c>
      <c r="I165" s="194">
        <v>0.9</v>
      </c>
      <c r="J165" s="194">
        <v>1.23</v>
      </c>
      <c r="K165" s="194">
        <v>1.17</v>
      </c>
      <c r="L165" s="194">
        <v>10</v>
      </c>
      <c r="M165" s="194">
        <v>11</v>
      </c>
      <c r="N165" s="194">
        <v>10</v>
      </c>
      <c r="O165" s="194">
        <v>10</v>
      </c>
      <c r="P165" s="194">
        <v>10</v>
      </c>
    </row>
    <row r="166" spans="1:16" ht="12.75" customHeight="1" x14ac:dyDescent="0.2">
      <c r="A166" s="89" t="s">
        <v>1645</v>
      </c>
      <c r="B166" s="89" t="s">
        <v>1646</v>
      </c>
      <c r="C166" s="89" t="s">
        <v>1647</v>
      </c>
      <c r="D166" s="194">
        <v>159.66</v>
      </c>
      <c r="E166" s="89" t="s">
        <v>103</v>
      </c>
      <c r="F166" s="194">
        <v>14</v>
      </c>
      <c r="G166" s="194">
        <v>14</v>
      </c>
      <c r="H166" s="194">
        <v>3.19</v>
      </c>
      <c r="I166" s="194">
        <v>0.7</v>
      </c>
      <c r="J166" s="194">
        <v>1.25</v>
      </c>
      <c r="K166" s="194">
        <v>6.6</v>
      </c>
      <c r="L166" s="194">
        <v>2.5</v>
      </c>
      <c r="M166" s="194">
        <v>10</v>
      </c>
      <c r="N166" s="194">
        <v>9</v>
      </c>
      <c r="O166" s="194">
        <v>7</v>
      </c>
      <c r="P166" s="194">
        <v>12</v>
      </c>
    </row>
    <row r="167" spans="1:16" ht="12.75" customHeight="1" x14ac:dyDescent="0.2">
      <c r="A167" s="89" t="s">
        <v>1648</v>
      </c>
      <c r="B167" s="89" t="s">
        <v>1649</v>
      </c>
      <c r="C167" s="89" t="s">
        <v>1301</v>
      </c>
      <c r="D167" s="194">
        <v>20.309999999999999</v>
      </c>
      <c r="E167" s="89" t="s">
        <v>103</v>
      </c>
      <c r="F167" s="194">
        <v>14</v>
      </c>
      <c r="G167" s="194">
        <v>14</v>
      </c>
      <c r="H167" s="194">
        <v>2.67</v>
      </c>
      <c r="I167" s="89"/>
      <c r="J167" s="89"/>
      <c r="K167" s="194">
        <v>0.77</v>
      </c>
      <c r="M167" s="89"/>
    </row>
    <row r="168" spans="1:16" ht="12.75" customHeight="1" x14ac:dyDescent="0.2">
      <c r="A168" s="89" t="s">
        <v>1650</v>
      </c>
      <c r="B168" s="89" t="s">
        <v>1651</v>
      </c>
      <c r="C168" s="89" t="s">
        <v>1414</v>
      </c>
      <c r="D168" s="194">
        <v>39.590000000000003</v>
      </c>
      <c r="E168" s="89" t="s">
        <v>103</v>
      </c>
      <c r="F168" s="194">
        <v>14</v>
      </c>
      <c r="G168" s="194">
        <v>14</v>
      </c>
      <c r="H168" s="194">
        <v>1.9</v>
      </c>
      <c r="I168" s="194">
        <v>1.25</v>
      </c>
      <c r="J168" s="194">
        <v>0.21</v>
      </c>
      <c r="K168" s="194">
        <v>0.96</v>
      </c>
      <c r="L168" s="194">
        <v>5</v>
      </c>
      <c r="M168" s="194">
        <v>10</v>
      </c>
      <c r="N168" s="194">
        <v>11</v>
      </c>
      <c r="O168" s="194">
        <v>7.5</v>
      </c>
      <c r="P168" s="194">
        <v>3.5</v>
      </c>
    </row>
    <row r="169" spans="1:16" ht="12.75" customHeight="1" x14ac:dyDescent="0.2">
      <c r="A169" s="89" t="s">
        <v>1652</v>
      </c>
      <c r="B169" s="89" t="s">
        <v>1653</v>
      </c>
      <c r="C169" s="89" t="s">
        <v>1654</v>
      </c>
      <c r="D169" s="194">
        <v>89.29</v>
      </c>
      <c r="E169" s="89" t="s">
        <v>103</v>
      </c>
      <c r="F169" s="194">
        <v>14</v>
      </c>
      <c r="G169" s="194">
        <v>14</v>
      </c>
      <c r="H169" s="194">
        <v>0</v>
      </c>
      <c r="I169" s="194">
        <v>1.1000000000000001</v>
      </c>
      <c r="J169" s="194">
        <v>5.15</v>
      </c>
      <c r="K169" s="194">
        <v>4.49</v>
      </c>
      <c r="L169" s="194">
        <v>11</v>
      </c>
      <c r="M169" s="194">
        <v>18</v>
      </c>
      <c r="N169" s="194">
        <v>13</v>
      </c>
      <c r="P169" s="194">
        <v>11</v>
      </c>
    </row>
    <row r="170" spans="1:16" ht="12.75" customHeight="1" x14ac:dyDescent="0.2">
      <c r="A170" s="89" t="s">
        <v>1655</v>
      </c>
      <c r="B170" s="89" t="s">
        <v>1656</v>
      </c>
      <c r="C170" s="89" t="s">
        <v>1567</v>
      </c>
      <c r="D170" s="194">
        <v>170.2</v>
      </c>
      <c r="E170" s="89" t="s">
        <v>103</v>
      </c>
      <c r="F170" s="194">
        <v>15</v>
      </c>
      <c r="G170" s="194">
        <v>15</v>
      </c>
      <c r="H170" s="194">
        <v>0</v>
      </c>
      <c r="I170" s="194">
        <v>1.2</v>
      </c>
      <c r="J170" s="194">
        <v>12.6</v>
      </c>
      <c r="K170" s="194">
        <v>9.75</v>
      </c>
      <c r="L170" s="194">
        <v>18</v>
      </c>
      <c r="M170" s="194">
        <v>50</v>
      </c>
      <c r="N170" s="194">
        <v>45</v>
      </c>
      <c r="P170" s="194">
        <v>34</v>
      </c>
    </row>
    <row r="171" spans="1:16" ht="12.75" customHeight="1" x14ac:dyDescent="0.2">
      <c r="A171" s="89" t="s">
        <v>1657</v>
      </c>
      <c r="B171" s="89" t="s">
        <v>1658</v>
      </c>
      <c r="C171" s="89" t="s">
        <v>1360</v>
      </c>
      <c r="D171" s="194">
        <v>80.8</v>
      </c>
      <c r="E171" s="89" t="s">
        <v>103</v>
      </c>
      <c r="F171" s="194">
        <v>15</v>
      </c>
      <c r="G171" s="194">
        <v>15</v>
      </c>
      <c r="H171" s="194">
        <v>2.19</v>
      </c>
      <c r="I171" s="194">
        <v>1.1499999999999999</v>
      </c>
      <c r="J171" s="194">
        <v>3.81</v>
      </c>
      <c r="K171" s="194">
        <v>3.42</v>
      </c>
      <c r="L171" s="194">
        <v>4.5</v>
      </c>
      <c r="M171" s="194">
        <v>6</v>
      </c>
      <c r="N171" s="194">
        <v>6.5</v>
      </c>
      <c r="O171" s="194">
        <v>11</v>
      </c>
      <c r="P171" s="194">
        <v>15.5</v>
      </c>
    </row>
    <row r="172" spans="1:16" ht="12.75" customHeight="1" x14ac:dyDescent="0.2">
      <c r="A172" s="89" t="s">
        <v>1659</v>
      </c>
      <c r="B172" s="89" t="s">
        <v>1660</v>
      </c>
      <c r="C172" s="89" t="s">
        <v>1661</v>
      </c>
      <c r="D172" s="194">
        <v>77.7</v>
      </c>
      <c r="E172" s="89" t="s">
        <v>103</v>
      </c>
      <c r="F172" s="194">
        <v>15</v>
      </c>
      <c r="G172" s="194">
        <v>15</v>
      </c>
      <c r="H172" s="194">
        <v>1.65</v>
      </c>
      <c r="I172" s="194">
        <v>1.25</v>
      </c>
      <c r="J172" s="194">
        <v>1.35</v>
      </c>
      <c r="K172" s="194">
        <v>1.74</v>
      </c>
      <c r="L172" s="194">
        <v>7.5</v>
      </c>
      <c r="M172" s="194">
        <v>10</v>
      </c>
      <c r="O172" s="194">
        <v>13.5</v>
      </c>
      <c r="P172" s="194">
        <v>11</v>
      </c>
    </row>
    <row r="173" spans="1:16" ht="12.75" customHeight="1" x14ac:dyDescent="0.2">
      <c r="A173" s="89" t="s">
        <v>1662</v>
      </c>
      <c r="B173" s="89" t="s">
        <v>1663</v>
      </c>
      <c r="C173" s="89" t="s">
        <v>1369</v>
      </c>
      <c r="D173" s="194">
        <v>98.8</v>
      </c>
      <c r="E173" s="89" t="s">
        <v>103</v>
      </c>
      <c r="F173" s="194">
        <v>15</v>
      </c>
      <c r="G173" s="194">
        <v>15</v>
      </c>
      <c r="H173" s="194">
        <v>3</v>
      </c>
      <c r="I173" s="194">
        <v>0.9</v>
      </c>
      <c r="J173" s="194">
        <v>1.82</v>
      </c>
      <c r="K173" s="194">
        <v>10.7</v>
      </c>
      <c r="L173" s="194">
        <v>22</v>
      </c>
      <c r="M173" s="194">
        <v>20.5</v>
      </c>
      <c r="N173" s="194">
        <v>19</v>
      </c>
      <c r="O173" s="194">
        <v>12.5</v>
      </c>
      <c r="P173" s="194">
        <v>25</v>
      </c>
    </row>
    <row r="174" spans="1:16" ht="12.75" customHeight="1" x14ac:dyDescent="0.2">
      <c r="A174" s="89" t="s">
        <v>1664</v>
      </c>
      <c r="B174" s="89" t="s">
        <v>1665</v>
      </c>
      <c r="C174" s="89" t="s">
        <v>1301</v>
      </c>
      <c r="D174" s="194">
        <v>76.63</v>
      </c>
      <c r="E174" s="89" t="s">
        <v>103</v>
      </c>
      <c r="F174" s="194">
        <v>15</v>
      </c>
      <c r="G174" s="194">
        <v>15</v>
      </c>
      <c r="H174" s="194">
        <v>2.16</v>
      </c>
      <c r="I174" s="194">
        <v>1.1000000000000001</v>
      </c>
      <c r="J174" s="89"/>
      <c r="K174" s="194">
        <v>2.4900000000000002</v>
      </c>
      <c r="M174" s="194">
        <v>7.5</v>
      </c>
      <c r="O174" s="194">
        <v>13.5</v>
      </c>
      <c r="P174" s="194">
        <v>15.5</v>
      </c>
    </row>
    <row r="175" spans="1:16" ht="12.75" customHeight="1" x14ac:dyDescent="0.2">
      <c r="A175" s="89" t="s">
        <v>1666</v>
      </c>
      <c r="B175" s="89" t="s">
        <v>1667</v>
      </c>
      <c r="C175" s="89" t="s">
        <v>1668</v>
      </c>
      <c r="D175" s="194">
        <v>66.040000000000006</v>
      </c>
      <c r="E175" s="89" t="s">
        <v>103</v>
      </c>
      <c r="F175" s="194">
        <v>15</v>
      </c>
      <c r="G175" s="194">
        <v>15</v>
      </c>
      <c r="H175" s="194">
        <v>3.14</v>
      </c>
      <c r="I175" s="194">
        <v>1.1499999999999999</v>
      </c>
      <c r="J175" s="194">
        <v>0.4</v>
      </c>
      <c r="K175" s="194">
        <v>5.24</v>
      </c>
      <c r="L175" s="194">
        <v>5</v>
      </c>
      <c r="M175" s="194">
        <v>8.5</v>
      </c>
      <c r="N175" s="194">
        <v>7</v>
      </c>
      <c r="O175" s="194">
        <v>14.5</v>
      </c>
      <c r="P175" s="194">
        <v>4</v>
      </c>
    </row>
    <row r="176" spans="1:16" ht="12.75" customHeight="1" x14ac:dyDescent="0.2">
      <c r="A176" s="89" t="s">
        <v>1669</v>
      </c>
      <c r="B176" s="89" t="s">
        <v>1670</v>
      </c>
      <c r="C176" s="89" t="s">
        <v>1325</v>
      </c>
      <c r="D176" s="194">
        <v>18.02</v>
      </c>
      <c r="E176" s="89" t="s">
        <v>103</v>
      </c>
      <c r="F176" s="194">
        <v>15</v>
      </c>
      <c r="G176" s="194">
        <v>15</v>
      </c>
      <c r="H176" s="194">
        <v>4.0599999999999996</v>
      </c>
      <c r="I176" s="194">
        <v>1.1000000000000001</v>
      </c>
      <c r="J176" s="89"/>
      <c r="K176" s="194">
        <v>2.73</v>
      </c>
      <c r="L176" s="194">
        <v>6.5</v>
      </c>
      <c r="M176" s="194">
        <v>13</v>
      </c>
      <c r="N176" s="194">
        <v>11</v>
      </c>
      <c r="O176" s="194">
        <v>14.5</v>
      </c>
      <c r="P176" s="194">
        <v>10</v>
      </c>
    </row>
    <row r="177" spans="1:16" ht="12.75" customHeight="1" x14ac:dyDescent="0.2">
      <c r="A177" s="89" t="s">
        <v>1671</v>
      </c>
      <c r="B177" s="89" t="s">
        <v>1672</v>
      </c>
      <c r="C177" s="89" t="s">
        <v>1379</v>
      </c>
      <c r="D177" s="194">
        <v>261.54000000000002</v>
      </c>
      <c r="E177" s="89" t="s">
        <v>103</v>
      </c>
      <c r="F177" s="194">
        <v>16</v>
      </c>
      <c r="G177" s="194">
        <v>16</v>
      </c>
      <c r="H177" s="194">
        <v>0</v>
      </c>
      <c r="I177" s="194">
        <v>1.1000000000000001</v>
      </c>
      <c r="J177" s="194">
        <v>0.52</v>
      </c>
      <c r="K177" s="194">
        <v>3.06</v>
      </c>
      <c r="L177" s="194">
        <v>13</v>
      </c>
      <c r="M177" s="194">
        <v>20</v>
      </c>
      <c r="N177" s="194">
        <v>19.5</v>
      </c>
      <c r="P177" s="194">
        <v>20</v>
      </c>
    </row>
    <row r="178" spans="1:16" ht="12.75" customHeight="1" x14ac:dyDescent="0.2">
      <c r="A178" s="89" t="s">
        <v>1673</v>
      </c>
      <c r="B178" s="89" t="s">
        <v>1674</v>
      </c>
      <c r="C178" s="89" t="s">
        <v>1409</v>
      </c>
      <c r="D178" s="194">
        <v>44.2</v>
      </c>
      <c r="E178" s="89" t="s">
        <v>103</v>
      </c>
      <c r="F178" s="194">
        <v>16</v>
      </c>
      <c r="G178" s="194">
        <v>16</v>
      </c>
      <c r="H178" s="194">
        <v>1.36</v>
      </c>
      <c r="I178" s="194">
        <v>0.8</v>
      </c>
      <c r="J178" s="194">
        <v>1.7</v>
      </c>
      <c r="K178" s="194">
        <v>2.87</v>
      </c>
      <c r="L178" s="194">
        <v>2</v>
      </c>
      <c r="M178" s="194">
        <v>6.5</v>
      </c>
      <c r="N178" s="194">
        <v>6.5</v>
      </c>
      <c r="O178" s="194">
        <v>6</v>
      </c>
      <c r="P178" s="194">
        <v>7.5</v>
      </c>
    </row>
    <row r="179" spans="1:16" ht="12.75" customHeight="1" x14ac:dyDescent="0.2">
      <c r="A179" s="89" t="s">
        <v>1675</v>
      </c>
      <c r="B179" s="89" t="s">
        <v>1676</v>
      </c>
      <c r="C179" s="89" t="s">
        <v>1509</v>
      </c>
      <c r="D179" s="194">
        <v>66.709999999999994</v>
      </c>
      <c r="E179" s="89" t="s">
        <v>103</v>
      </c>
      <c r="F179" s="194">
        <v>16</v>
      </c>
      <c r="G179" s="194">
        <v>16</v>
      </c>
      <c r="H179" s="194">
        <v>4.8</v>
      </c>
      <c r="I179" s="194">
        <v>1.1499999999999999</v>
      </c>
      <c r="J179" s="194">
        <v>0.97</v>
      </c>
      <c r="K179" s="194">
        <v>2.68</v>
      </c>
      <c r="L179" s="194">
        <v>5</v>
      </c>
      <c r="M179" s="194">
        <v>7.5</v>
      </c>
      <c r="N179" s="194">
        <v>5.5</v>
      </c>
      <c r="O179" s="194">
        <v>6.5</v>
      </c>
      <c r="P179" s="194">
        <v>11</v>
      </c>
    </row>
    <row r="180" spans="1:16" ht="12.75" customHeight="1" x14ac:dyDescent="0.2">
      <c r="A180" s="89" t="s">
        <v>1677</v>
      </c>
      <c r="B180" s="89" t="s">
        <v>1678</v>
      </c>
      <c r="C180" s="89" t="s">
        <v>1611</v>
      </c>
      <c r="D180" s="194">
        <v>51.55</v>
      </c>
      <c r="E180" s="89" t="s">
        <v>103</v>
      </c>
      <c r="F180" s="194">
        <v>16</v>
      </c>
      <c r="G180" s="194">
        <v>16</v>
      </c>
      <c r="H180" s="194">
        <v>3.58</v>
      </c>
      <c r="I180" s="194">
        <v>1.2</v>
      </c>
      <c r="J180" s="194">
        <v>2.0499999999999998</v>
      </c>
      <c r="K180" s="194">
        <v>11.13</v>
      </c>
      <c r="L180" s="194">
        <v>6</v>
      </c>
      <c r="M180" s="194">
        <v>10</v>
      </c>
      <c r="N180" s="194">
        <v>8.5</v>
      </c>
      <c r="O180" s="194">
        <v>16.5</v>
      </c>
      <c r="P180" s="194">
        <v>1</v>
      </c>
    </row>
    <row r="181" spans="1:16" ht="12.75" customHeight="1" x14ac:dyDescent="0.2">
      <c r="A181" s="89" t="s">
        <v>1679</v>
      </c>
      <c r="B181" s="89" t="s">
        <v>1680</v>
      </c>
      <c r="C181" s="89" t="s">
        <v>1360</v>
      </c>
      <c r="D181" s="194">
        <v>91.24</v>
      </c>
      <c r="E181" s="89" t="s">
        <v>103</v>
      </c>
      <c r="F181" s="194">
        <v>16</v>
      </c>
      <c r="G181" s="194">
        <v>16</v>
      </c>
      <c r="H181" s="194">
        <v>1.62</v>
      </c>
      <c r="I181" s="194">
        <v>1.25</v>
      </c>
      <c r="J181" s="194">
        <v>3.81</v>
      </c>
      <c r="K181" s="194">
        <v>4.01</v>
      </c>
      <c r="L181" s="194">
        <v>8.5</v>
      </c>
      <c r="M181" s="194">
        <v>10.5</v>
      </c>
      <c r="N181" s="194">
        <v>10</v>
      </c>
      <c r="O181" s="194">
        <v>5.5</v>
      </c>
      <c r="P181" s="194">
        <v>20</v>
      </c>
    </row>
    <row r="182" spans="1:16" ht="12.75" customHeight="1" x14ac:dyDescent="0.2">
      <c r="A182" s="89" t="s">
        <v>1681</v>
      </c>
      <c r="B182" s="89" t="s">
        <v>951</v>
      </c>
      <c r="C182" s="89" t="s">
        <v>1682</v>
      </c>
      <c r="D182" s="194">
        <v>27.3</v>
      </c>
      <c r="E182" s="89" t="s">
        <v>103</v>
      </c>
      <c r="F182" s="194">
        <v>16</v>
      </c>
      <c r="G182" s="194">
        <v>16</v>
      </c>
      <c r="H182" s="194">
        <v>2.83</v>
      </c>
      <c r="I182" s="194">
        <v>1</v>
      </c>
      <c r="J182" s="194">
        <v>1.1100000000000001</v>
      </c>
      <c r="K182" s="194">
        <v>2.09</v>
      </c>
      <c r="L182" s="194">
        <v>6</v>
      </c>
      <c r="M182" s="194">
        <v>12.5</v>
      </c>
      <c r="N182" s="194">
        <v>9</v>
      </c>
      <c r="O182" s="194">
        <v>2</v>
      </c>
      <c r="P182" s="194">
        <v>7.5</v>
      </c>
    </row>
    <row r="183" spans="1:16" ht="12.75" customHeight="1" x14ac:dyDescent="0.2">
      <c r="A183" s="89" t="s">
        <v>1683</v>
      </c>
      <c r="B183" s="89" t="s">
        <v>1684</v>
      </c>
      <c r="C183" s="89" t="s">
        <v>1517</v>
      </c>
      <c r="D183" s="194">
        <v>152.09</v>
      </c>
      <c r="E183" s="89" t="s">
        <v>103</v>
      </c>
      <c r="F183" s="194">
        <v>16</v>
      </c>
      <c r="G183" s="194">
        <v>16</v>
      </c>
      <c r="H183" s="194">
        <v>2.5499999999999998</v>
      </c>
      <c r="I183" s="194">
        <v>1</v>
      </c>
      <c r="J183" s="89"/>
      <c r="K183" s="194">
        <v>1.6</v>
      </c>
      <c r="M183" s="194">
        <v>9.5</v>
      </c>
      <c r="O183" s="194">
        <v>10.5</v>
      </c>
      <c r="P183" s="194">
        <v>6.5</v>
      </c>
    </row>
    <row r="184" spans="1:16" ht="12.75" customHeight="1" x14ac:dyDescent="0.2">
      <c r="A184" s="89" t="s">
        <v>1685</v>
      </c>
      <c r="B184" s="89" t="s">
        <v>1686</v>
      </c>
      <c r="C184" s="89" t="s">
        <v>1337</v>
      </c>
      <c r="D184" s="194">
        <v>82.04</v>
      </c>
      <c r="E184" s="89" t="s">
        <v>103</v>
      </c>
      <c r="F184" s="194">
        <v>16</v>
      </c>
      <c r="G184" s="194">
        <v>16</v>
      </c>
      <c r="H184" s="194">
        <v>4.8</v>
      </c>
      <c r="I184" s="194">
        <v>1.4</v>
      </c>
      <c r="J184" s="194">
        <v>0.82</v>
      </c>
      <c r="K184" s="194">
        <v>2.95</v>
      </c>
      <c r="L184" s="194">
        <v>6.5</v>
      </c>
      <c r="M184" s="194">
        <v>5.5</v>
      </c>
      <c r="N184" s="194">
        <v>5.5</v>
      </c>
      <c r="O184" s="194">
        <v>5</v>
      </c>
      <c r="P184" s="194">
        <v>10</v>
      </c>
    </row>
    <row r="185" spans="1:16" ht="12.75" customHeight="1" x14ac:dyDescent="0.2">
      <c r="A185" s="89" t="s">
        <v>1687</v>
      </c>
      <c r="B185" s="89" t="s">
        <v>1688</v>
      </c>
      <c r="C185" s="89" t="s">
        <v>1443</v>
      </c>
      <c r="D185" s="194">
        <v>127.13</v>
      </c>
      <c r="E185" s="89" t="s">
        <v>103</v>
      </c>
      <c r="F185" s="194">
        <v>16</v>
      </c>
      <c r="G185" s="194">
        <v>16</v>
      </c>
      <c r="H185" s="194">
        <v>0</v>
      </c>
      <c r="I185" s="194">
        <v>1.25</v>
      </c>
      <c r="J185" s="194">
        <v>4.8600000000000003</v>
      </c>
      <c r="K185" s="194">
        <v>2.99</v>
      </c>
      <c r="L185" s="194">
        <v>8.5</v>
      </c>
      <c r="M185" s="194">
        <v>9.5</v>
      </c>
      <c r="N185" s="194">
        <v>10</v>
      </c>
      <c r="P185" s="194">
        <v>14.5</v>
      </c>
    </row>
    <row r="186" spans="1:16" ht="12.75" customHeight="1" x14ac:dyDescent="0.2">
      <c r="A186" s="89" t="s">
        <v>1689</v>
      </c>
      <c r="B186" s="89" t="s">
        <v>1690</v>
      </c>
      <c r="C186" s="89" t="s">
        <v>1473</v>
      </c>
      <c r="D186" s="194">
        <v>46.12</v>
      </c>
      <c r="E186" s="89" t="s">
        <v>103</v>
      </c>
      <c r="F186" s="194">
        <v>16</v>
      </c>
      <c r="G186" s="194">
        <v>16</v>
      </c>
      <c r="H186" s="194">
        <v>0</v>
      </c>
      <c r="I186" s="194">
        <v>1.1000000000000001</v>
      </c>
      <c r="J186" s="194">
        <v>0.42</v>
      </c>
      <c r="K186" s="194">
        <v>1.61</v>
      </c>
      <c r="L186" s="194">
        <v>7</v>
      </c>
      <c r="M186" s="194">
        <v>11.5</v>
      </c>
      <c r="N186" s="194">
        <v>12.5</v>
      </c>
      <c r="P186" s="194">
        <v>11</v>
      </c>
    </row>
    <row r="187" spans="1:16" ht="12.75" customHeight="1" x14ac:dyDescent="0.2">
      <c r="A187" s="89" t="s">
        <v>1691</v>
      </c>
      <c r="B187" s="89" t="s">
        <v>1692</v>
      </c>
      <c r="C187" s="89" t="s">
        <v>1608</v>
      </c>
      <c r="D187" s="194">
        <v>41.61</v>
      </c>
      <c r="E187" s="89" t="s">
        <v>103</v>
      </c>
      <c r="F187" s="194">
        <v>16</v>
      </c>
      <c r="G187" s="194">
        <v>16</v>
      </c>
      <c r="H187" s="194">
        <v>4.66</v>
      </c>
      <c r="I187" s="194">
        <v>0.85</v>
      </c>
      <c r="J187" s="89"/>
      <c r="K187" s="194">
        <v>1.1100000000000001</v>
      </c>
      <c r="L187" s="194">
        <v>3</v>
      </c>
      <c r="M187" s="194">
        <v>4.5</v>
      </c>
      <c r="N187" s="194">
        <v>3</v>
      </c>
      <c r="O187" s="194">
        <v>2.5</v>
      </c>
      <c r="P187" s="194">
        <v>3</v>
      </c>
    </row>
    <row r="188" spans="1:16" ht="12.75" customHeight="1" x14ac:dyDescent="0.2">
      <c r="A188" s="89" t="s">
        <v>1693</v>
      </c>
      <c r="B188" s="89" t="s">
        <v>1694</v>
      </c>
      <c r="C188" s="89" t="s">
        <v>1564</v>
      </c>
      <c r="D188" s="194">
        <v>34.75</v>
      </c>
      <c r="E188" s="89" t="s">
        <v>103</v>
      </c>
      <c r="F188" s="194">
        <v>16</v>
      </c>
      <c r="G188" s="194">
        <v>16</v>
      </c>
      <c r="H188" s="194">
        <v>1.86</v>
      </c>
      <c r="I188" s="194">
        <v>1.35</v>
      </c>
      <c r="J188" s="194">
        <v>0.69</v>
      </c>
      <c r="K188" s="194">
        <v>1.68</v>
      </c>
      <c r="L188" s="194">
        <v>4.5</v>
      </c>
      <c r="M188" s="194">
        <v>4.5</v>
      </c>
      <c r="N188" s="194">
        <v>4.5</v>
      </c>
      <c r="O188" s="194">
        <v>7</v>
      </c>
      <c r="P188" s="194">
        <v>8.5</v>
      </c>
    </row>
    <row r="189" spans="1:16" ht="12.75" customHeight="1" x14ac:dyDescent="0.2">
      <c r="A189" s="89" t="s">
        <v>1695</v>
      </c>
      <c r="B189" s="89" t="s">
        <v>1696</v>
      </c>
      <c r="C189" s="89" t="s">
        <v>1446</v>
      </c>
      <c r="D189" s="194">
        <v>37.799999999999997</v>
      </c>
      <c r="E189" s="89" t="s">
        <v>103</v>
      </c>
      <c r="F189" s="194">
        <v>16</v>
      </c>
      <c r="G189" s="194">
        <v>16</v>
      </c>
      <c r="H189" s="194">
        <v>0</v>
      </c>
      <c r="I189" s="89"/>
      <c r="J189" s="89"/>
      <c r="K189" s="194">
        <v>0.89</v>
      </c>
      <c r="M189" s="194">
        <v>11.5</v>
      </c>
      <c r="P189" s="194">
        <v>13</v>
      </c>
    </row>
    <row r="190" spans="1:16" ht="12.75" customHeight="1" x14ac:dyDescent="0.2">
      <c r="A190" s="89" t="s">
        <v>1697</v>
      </c>
      <c r="B190" s="89" t="s">
        <v>1698</v>
      </c>
      <c r="C190" s="89" t="s">
        <v>1517</v>
      </c>
      <c r="D190" s="194">
        <v>48.27</v>
      </c>
      <c r="E190" s="89" t="s">
        <v>103</v>
      </c>
      <c r="F190" s="194">
        <v>17</v>
      </c>
      <c r="G190" s="194">
        <v>17</v>
      </c>
      <c r="H190" s="194">
        <v>4.17</v>
      </c>
      <c r="I190" s="194">
        <v>1.1000000000000001</v>
      </c>
      <c r="J190" s="89"/>
      <c r="K190" s="194">
        <v>1.46</v>
      </c>
      <c r="M190" s="194">
        <v>5.5</v>
      </c>
      <c r="O190" s="194">
        <v>6.5</v>
      </c>
      <c r="P190" s="194">
        <v>5</v>
      </c>
    </row>
    <row r="191" spans="1:16" ht="12.75" customHeight="1" x14ac:dyDescent="0.2">
      <c r="A191" s="89" t="s">
        <v>1699</v>
      </c>
      <c r="B191" s="89" t="s">
        <v>1700</v>
      </c>
      <c r="C191" s="89" t="s">
        <v>1570</v>
      </c>
      <c r="D191" s="194">
        <v>53.52</v>
      </c>
      <c r="E191" s="89" t="s">
        <v>103</v>
      </c>
      <c r="F191" s="194">
        <v>17</v>
      </c>
      <c r="G191" s="194">
        <v>17</v>
      </c>
      <c r="H191" s="194">
        <v>1.32</v>
      </c>
      <c r="I191" s="194">
        <v>1.2</v>
      </c>
      <c r="J191" s="194">
        <v>1.28</v>
      </c>
      <c r="K191" s="194">
        <v>2.97</v>
      </c>
      <c r="L191" s="194">
        <v>11</v>
      </c>
      <c r="M191" s="194">
        <v>10.5</v>
      </c>
      <c r="N191" s="194">
        <v>10</v>
      </c>
      <c r="O191" s="194">
        <v>16.5</v>
      </c>
      <c r="P191" s="194">
        <v>9</v>
      </c>
    </row>
    <row r="192" spans="1:16" ht="12.75" customHeight="1" x14ac:dyDescent="0.2">
      <c r="A192" s="89" t="s">
        <v>1701</v>
      </c>
      <c r="B192" s="89" t="s">
        <v>1702</v>
      </c>
      <c r="C192" s="89" t="s">
        <v>1703</v>
      </c>
      <c r="D192" s="194">
        <v>44.32</v>
      </c>
      <c r="E192" s="89" t="s">
        <v>103</v>
      </c>
      <c r="F192" s="194">
        <v>17</v>
      </c>
      <c r="G192" s="194">
        <v>17</v>
      </c>
      <c r="H192" s="194">
        <v>1.87</v>
      </c>
      <c r="I192" s="194">
        <v>0.85</v>
      </c>
      <c r="J192" s="194">
        <v>1.93</v>
      </c>
      <c r="K192" s="194">
        <v>2.78</v>
      </c>
      <c r="L192" s="194">
        <v>9</v>
      </c>
      <c r="M192" s="194">
        <v>13.5</v>
      </c>
      <c r="N192" s="194">
        <v>9.5</v>
      </c>
      <c r="O192" s="194">
        <v>11</v>
      </c>
      <c r="P192" s="194">
        <v>8</v>
      </c>
    </row>
    <row r="193" spans="1:16" ht="12.75" customHeight="1" x14ac:dyDescent="0.2">
      <c r="A193" s="89" t="s">
        <v>1704</v>
      </c>
      <c r="B193" s="89" t="s">
        <v>1705</v>
      </c>
      <c r="C193" s="89" t="s">
        <v>1393</v>
      </c>
      <c r="D193" s="194">
        <v>83.11</v>
      </c>
      <c r="E193" s="89" t="s">
        <v>103</v>
      </c>
      <c r="F193" s="194">
        <v>17</v>
      </c>
      <c r="G193" s="194">
        <v>17</v>
      </c>
      <c r="H193" s="194">
        <v>2.38</v>
      </c>
      <c r="I193" s="194">
        <v>0.9</v>
      </c>
      <c r="J193" s="194">
        <v>0.69</v>
      </c>
      <c r="K193" s="194">
        <v>7.07</v>
      </c>
      <c r="L193" s="194">
        <v>6</v>
      </c>
      <c r="M193" s="194">
        <v>9</v>
      </c>
      <c r="N193" s="194">
        <v>8.5</v>
      </c>
      <c r="O193" s="194">
        <v>7.5</v>
      </c>
      <c r="P193" s="194">
        <v>13.5</v>
      </c>
    </row>
    <row r="194" spans="1:16" ht="12.75" customHeight="1" x14ac:dyDescent="0.2">
      <c r="A194" s="89" t="s">
        <v>1706</v>
      </c>
      <c r="B194" s="89" t="s">
        <v>1707</v>
      </c>
      <c r="C194" s="89" t="s">
        <v>1289</v>
      </c>
      <c r="D194" s="194">
        <v>80.62</v>
      </c>
      <c r="E194" s="89" t="s">
        <v>103</v>
      </c>
      <c r="F194" s="194">
        <v>17</v>
      </c>
      <c r="G194" s="194">
        <v>17</v>
      </c>
      <c r="H194" s="194">
        <v>2.02</v>
      </c>
      <c r="I194" s="194">
        <v>1</v>
      </c>
      <c r="J194" s="194">
        <v>0.09</v>
      </c>
      <c r="K194" s="194">
        <v>5.82</v>
      </c>
      <c r="L194" s="194">
        <v>7</v>
      </c>
      <c r="M194" s="194">
        <v>8</v>
      </c>
      <c r="N194" s="194">
        <v>7.5</v>
      </c>
      <c r="O194" s="194">
        <v>3.5</v>
      </c>
      <c r="P194" s="194">
        <v>8</v>
      </c>
    </row>
    <row r="195" spans="1:16" ht="12.75" customHeight="1" x14ac:dyDescent="0.2">
      <c r="A195" s="89" t="s">
        <v>1708</v>
      </c>
      <c r="B195" s="89" t="s">
        <v>1709</v>
      </c>
      <c r="C195" s="89" t="s">
        <v>1340</v>
      </c>
      <c r="D195" s="194">
        <v>145.87</v>
      </c>
      <c r="E195" s="89" t="s">
        <v>103</v>
      </c>
      <c r="F195" s="194">
        <v>18</v>
      </c>
      <c r="G195" s="194">
        <v>18</v>
      </c>
      <c r="H195" s="194">
        <v>5.56</v>
      </c>
      <c r="I195" s="194">
        <v>0.8</v>
      </c>
      <c r="J195" s="194">
        <v>8.41</v>
      </c>
      <c r="K195" s="194">
        <v>14.03</v>
      </c>
      <c r="M195" s="194">
        <v>4.5</v>
      </c>
      <c r="O195" s="194">
        <v>6.5</v>
      </c>
      <c r="P195" s="194">
        <v>3.5</v>
      </c>
    </row>
    <row r="196" spans="1:16" ht="12.75" customHeight="1" x14ac:dyDescent="0.2">
      <c r="A196" s="89" t="s">
        <v>1710</v>
      </c>
      <c r="B196" s="89" t="s">
        <v>1711</v>
      </c>
      <c r="C196" s="89" t="s">
        <v>1588</v>
      </c>
      <c r="D196" s="194">
        <v>51.73</v>
      </c>
      <c r="E196" s="89" t="s">
        <v>103</v>
      </c>
      <c r="F196" s="194">
        <v>18</v>
      </c>
      <c r="G196" s="194">
        <v>18</v>
      </c>
      <c r="H196" s="194">
        <v>1.63</v>
      </c>
      <c r="I196" s="194">
        <v>1.2</v>
      </c>
      <c r="J196" s="194">
        <v>1.53</v>
      </c>
      <c r="K196" s="194">
        <v>1.24</v>
      </c>
      <c r="L196" s="194">
        <v>2.5</v>
      </c>
      <c r="M196" s="194">
        <v>2</v>
      </c>
      <c r="N196" s="194">
        <v>1.5</v>
      </c>
      <c r="O196" s="194">
        <v>10</v>
      </c>
      <c r="P196" s="194">
        <v>5</v>
      </c>
    </row>
    <row r="197" spans="1:16" ht="12.75" customHeight="1" x14ac:dyDescent="0.2">
      <c r="A197" s="89" t="s">
        <v>1712</v>
      </c>
      <c r="B197" s="89" t="s">
        <v>1713</v>
      </c>
      <c r="C197" s="89" t="s">
        <v>1623</v>
      </c>
      <c r="D197" s="194">
        <v>48.88</v>
      </c>
      <c r="E197" s="89" t="s">
        <v>103</v>
      </c>
      <c r="F197" s="194">
        <v>18</v>
      </c>
      <c r="G197" s="194">
        <v>18</v>
      </c>
      <c r="H197" s="194">
        <v>3.68</v>
      </c>
      <c r="I197" s="89"/>
      <c r="J197" s="194">
        <v>1.48</v>
      </c>
      <c r="K197" s="194">
        <v>1.2</v>
      </c>
      <c r="M197" s="89"/>
    </row>
    <row r="198" spans="1:16" ht="12.75" customHeight="1" x14ac:dyDescent="0.2">
      <c r="A198" s="89" t="s">
        <v>1714</v>
      </c>
      <c r="B198" s="89" t="s">
        <v>1715</v>
      </c>
      <c r="C198" s="89" t="s">
        <v>1716</v>
      </c>
      <c r="D198" s="194">
        <v>56.34</v>
      </c>
      <c r="E198" s="89" t="s">
        <v>103</v>
      </c>
      <c r="F198" s="194">
        <v>18</v>
      </c>
      <c r="G198" s="194">
        <v>18</v>
      </c>
      <c r="H198" s="194">
        <v>0</v>
      </c>
      <c r="I198" s="194">
        <v>1.35</v>
      </c>
      <c r="J198" s="194">
        <v>2.42</v>
      </c>
      <c r="K198" s="194">
        <v>1.1399999999999999</v>
      </c>
      <c r="L198" s="194">
        <v>9</v>
      </c>
      <c r="M198" s="89"/>
      <c r="N198" s="194">
        <v>83.5</v>
      </c>
      <c r="P198" s="194">
        <v>3.5</v>
      </c>
    </row>
    <row r="199" spans="1:16" ht="12.75" customHeight="1" x14ac:dyDescent="0.2">
      <c r="A199" s="89" t="s">
        <v>1717</v>
      </c>
      <c r="B199" s="89" t="s">
        <v>1718</v>
      </c>
      <c r="C199" s="89" t="s">
        <v>1298</v>
      </c>
      <c r="D199" s="194">
        <v>35.880000000000003</v>
      </c>
      <c r="E199" s="89" t="s">
        <v>103</v>
      </c>
      <c r="F199" s="194">
        <v>19</v>
      </c>
      <c r="G199" s="194">
        <v>19</v>
      </c>
      <c r="H199" s="194">
        <v>1.66</v>
      </c>
      <c r="I199" s="194">
        <v>1.25</v>
      </c>
      <c r="J199" s="194">
        <v>4.33</v>
      </c>
      <c r="K199" s="194">
        <v>3.11</v>
      </c>
      <c r="L199" s="194">
        <v>8</v>
      </c>
      <c r="M199" s="194">
        <v>12</v>
      </c>
      <c r="O199" s="194">
        <v>18</v>
      </c>
      <c r="P199" s="194">
        <v>11</v>
      </c>
    </row>
    <row r="200" spans="1:16" ht="12.75" customHeight="1" x14ac:dyDescent="0.2">
      <c r="A200" s="89" t="s">
        <v>1719</v>
      </c>
      <c r="B200" s="89" t="s">
        <v>1720</v>
      </c>
      <c r="C200" s="89" t="s">
        <v>1721</v>
      </c>
      <c r="D200" s="194">
        <v>60.82</v>
      </c>
      <c r="E200" s="89" t="s">
        <v>103</v>
      </c>
      <c r="F200" s="194">
        <v>19</v>
      </c>
      <c r="G200" s="194">
        <v>19</v>
      </c>
      <c r="H200" s="194">
        <v>3.48</v>
      </c>
      <c r="I200" s="194">
        <v>1.5</v>
      </c>
      <c r="J200" s="194">
        <v>0.34</v>
      </c>
      <c r="K200" s="194">
        <v>1.1499999999999999</v>
      </c>
      <c r="L200" s="194">
        <v>10.5</v>
      </c>
      <c r="M200" s="194">
        <v>10.5</v>
      </c>
      <c r="N200" s="194">
        <v>11.5</v>
      </c>
      <c r="O200" s="194">
        <v>11.5</v>
      </c>
      <c r="P200" s="194">
        <v>12.5</v>
      </c>
    </row>
    <row r="201" spans="1:16" ht="12.75" customHeight="1" x14ac:dyDescent="0.2">
      <c r="A201" s="89" t="s">
        <v>1722</v>
      </c>
      <c r="B201" s="89" t="s">
        <v>1723</v>
      </c>
      <c r="C201" s="89" t="s">
        <v>1724</v>
      </c>
      <c r="D201" s="194">
        <v>38.520000000000003</v>
      </c>
      <c r="E201" s="89" t="s">
        <v>103</v>
      </c>
      <c r="F201" s="194">
        <v>19</v>
      </c>
      <c r="G201" s="194">
        <v>19</v>
      </c>
      <c r="H201" s="194">
        <v>3.92</v>
      </c>
      <c r="I201" s="194">
        <v>1.05</v>
      </c>
      <c r="J201" s="194">
        <v>1.1200000000000001</v>
      </c>
      <c r="K201" s="194">
        <v>4.33</v>
      </c>
      <c r="L201" s="194">
        <v>7</v>
      </c>
      <c r="M201" s="194">
        <v>9</v>
      </c>
      <c r="N201" s="194">
        <v>8</v>
      </c>
      <c r="O201" s="194">
        <v>7</v>
      </c>
      <c r="P201" s="194">
        <v>5.5</v>
      </c>
    </row>
    <row r="202" spans="1:16" ht="12.75" customHeight="1" x14ac:dyDescent="0.2">
      <c r="A202" s="89" t="s">
        <v>1725</v>
      </c>
      <c r="B202" s="89" t="s">
        <v>1726</v>
      </c>
      <c r="C202" s="89" t="s">
        <v>1567</v>
      </c>
      <c r="D202" s="194">
        <v>120.49</v>
      </c>
      <c r="E202" s="89" t="s">
        <v>103</v>
      </c>
      <c r="F202" s="194">
        <v>19</v>
      </c>
      <c r="G202" s="194">
        <v>19</v>
      </c>
      <c r="H202" s="194">
        <v>0</v>
      </c>
      <c r="I202" s="194">
        <v>1.25</v>
      </c>
      <c r="J202" s="194">
        <v>3.38</v>
      </c>
      <c r="K202" s="194">
        <v>2.4500000000000002</v>
      </c>
      <c r="L202" s="194">
        <v>9.5</v>
      </c>
      <c r="M202" s="194">
        <v>12</v>
      </c>
      <c r="N202" s="194">
        <v>11</v>
      </c>
      <c r="P202" s="194">
        <v>21.5</v>
      </c>
    </row>
    <row r="203" spans="1:16" ht="12.75" customHeight="1" x14ac:dyDescent="0.2">
      <c r="A203" s="89" t="s">
        <v>1727</v>
      </c>
      <c r="B203" s="89" t="s">
        <v>1728</v>
      </c>
      <c r="C203" s="89" t="s">
        <v>1379</v>
      </c>
      <c r="D203" s="194">
        <v>147.77000000000001</v>
      </c>
      <c r="E203" s="89" t="s">
        <v>103</v>
      </c>
      <c r="F203" s="194">
        <v>19</v>
      </c>
      <c r="G203" s="194">
        <v>19</v>
      </c>
      <c r="H203" s="194">
        <v>0.03</v>
      </c>
      <c r="I203" s="194">
        <v>0.95</v>
      </c>
      <c r="J203" s="194">
        <v>0.59</v>
      </c>
      <c r="K203" s="194">
        <v>1.36</v>
      </c>
      <c r="L203" s="194">
        <v>21</v>
      </c>
      <c r="M203" s="194">
        <v>14.5</v>
      </c>
      <c r="N203" s="194">
        <v>21</v>
      </c>
      <c r="O203" s="194">
        <v>4</v>
      </c>
      <c r="P203" s="194">
        <v>18.5</v>
      </c>
    </row>
    <row r="204" spans="1:16" ht="12.75" customHeight="1" x14ac:dyDescent="0.2">
      <c r="A204" s="89" t="s">
        <v>1729</v>
      </c>
      <c r="B204" s="89" t="s">
        <v>1730</v>
      </c>
      <c r="C204" s="89" t="s">
        <v>1647</v>
      </c>
      <c r="D204" s="194">
        <v>38.270000000000003</v>
      </c>
      <c r="E204" s="89" t="s">
        <v>103</v>
      </c>
      <c r="F204" s="194">
        <v>19</v>
      </c>
      <c r="G204" s="194">
        <v>19</v>
      </c>
      <c r="H204" s="194">
        <v>3.53</v>
      </c>
      <c r="I204" s="194">
        <v>0.75</v>
      </c>
      <c r="J204" s="194">
        <v>0.73</v>
      </c>
      <c r="K204" s="194">
        <v>3.02</v>
      </c>
      <c r="L204" s="194">
        <v>5.5</v>
      </c>
      <c r="M204" s="194">
        <v>7.5</v>
      </c>
      <c r="N204" s="194">
        <v>6.5</v>
      </c>
      <c r="O204" s="194">
        <v>9</v>
      </c>
      <c r="P204" s="194">
        <v>5.5</v>
      </c>
    </row>
    <row r="205" spans="1:16" ht="12.75" customHeight="1" x14ac:dyDescent="0.2">
      <c r="A205" s="89" t="s">
        <v>1731</v>
      </c>
      <c r="B205" s="89" t="s">
        <v>1732</v>
      </c>
      <c r="C205" s="89" t="s">
        <v>1564</v>
      </c>
      <c r="D205" s="194">
        <v>75.239999999999995</v>
      </c>
      <c r="E205" s="89" t="s">
        <v>103</v>
      </c>
      <c r="F205" s="194">
        <v>19</v>
      </c>
      <c r="G205" s="194">
        <v>19</v>
      </c>
      <c r="H205" s="194">
        <v>3.16</v>
      </c>
      <c r="I205" s="89"/>
      <c r="J205" s="194">
        <v>0.76</v>
      </c>
      <c r="K205" s="194">
        <v>3.45</v>
      </c>
      <c r="L205" s="194">
        <v>2</v>
      </c>
      <c r="M205" s="194">
        <v>8</v>
      </c>
      <c r="N205" s="194">
        <v>6.5</v>
      </c>
      <c r="O205" s="194">
        <v>2</v>
      </c>
      <c r="P205" s="194">
        <v>-2.5</v>
      </c>
    </row>
    <row r="206" spans="1:16" ht="12.75" customHeight="1" x14ac:dyDescent="0.2">
      <c r="A206" s="89" t="s">
        <v>1733</v>
      </c>
      <c r="B206" s="89" t="s">
        <v>1734</v>
      </c>
      <c r="C206" s="89" t="s">
        <v>1298</v>
      </c>
      <c r="D206" s="194">
        <v>33.54</v>
      </c>
      <c r="E206" s="89" t="s">
        <v>103</v>
      </c>
      <c r="F206" s="194">
        <v>20</v>
      </c>
      <c r="G206" s="194">
        <v>20</v>
      </c>
      <c r="H206" s="194">
        <v>2.65</v>
      </c>
      <c r="I206" s="194">
        <v>1.1499999999999999</v>
      </c>
      <c r="J206" s="194">
        <v>3.14</v>
      </c>
      <c r="K206" s="194">
        <v>2.35</v>
      </c>
      <c r="L206" s="194">
        <v>10</v>
      </c>
      <c r="M206" s="194">
        <v>16</v>
      </c>
      <c r="N206" s="194">
        <v>15.5</v>
      </c>
      <c r="O206" s="194">
        <v>12.5</v>
      </c>
      <c r="P206" s="194">
        <v>17.5</v>
      </c>
    </row>
    <row r="207" spans="1:16" ht="12.75" customHeight="1" x14ac:dyDescent="0.2">
      <c r="A207" s="89" t="s">
        <v>1735</v>
      </c>
      <c r="B207" s="89" t="s">
        <v>1736</v>
      </c>
      <c r="C207" s="89" t="s">
        <v>1517</v>
      </c>
      <c r="D207" s="194">
        <v>189.81</v>
      </c>
      <c r="E207" s="89" t="s">
        <v>103</v>
      </c>
      <c r="F207" s="194">
        <v>20</v>
      </c>
      <c r="G207" s="194">
        <v>20</v>
      </c>
      <c r="H207" s="194">
        <v>0</v>
      </c>
      <c r="I207" s="194">
        <v>1.55</v>
      </c>
      <c r="J207" s="89"/>
      <c r="K207" s="194">
        <v>1.93</v>
      </c>
      <c r="M207" s="194">
        <v>15</v>
      </c>
      <c r="P207" s="194">
        <v>9</v>
      </c>
    </row>
    <row r="208" spans="1:16" ht="12.75" customHeight="1" x14ac:dyDescent="0.2">
      <c r="A208" s="89" t="s">
        <v>1737</v>
      </c>
      <c r="B208" s="89" t="s">
        <v>1738</v>
      </c>
      <c r="C208" s="89" t="s">
        <v>1739</v>
      </c>
      <c r="D208" s="194">
        <v>45.7</v>
      </c>
      <c r="E208" s="89" t="s">
        <v>103</v>
      </c>
      <c r="F208" s="194">
        <v>20</v>
      </c>
      <c r="G208" s="194">
        <v>20</v>
      </c>
      <c r="H208" s="194">
        <v>4.82</v>
      </c>
      <c r="I208" s="194">
        <v>1.2</v>
      </c>
      <c r="J208" s="89"/>
      <c r="K208" s="194">
        <v>0.37</v>
      </c>
      <c r="L208" s="194">
        <v>4.5</v>
      </c>
      <c r="M208" s="194">
        <v>12</v>
      </c>
      <c r="N208" s="194">
        <v>9</v>
      </c>
      <c r="O208" s="194">
        <v>9.5</v>
      </c>
      <c r="P208" s="194">
        <v>6.5</v>
      </c>
    </row>
    <row r="209" spans="1:16" ht="12.75" customHeight="1" x14ac:dyDescent="0.2">
      <c r="A209" s="89" t="s">
        <v>1740</v>
      </c>
      <c r="B209" s="89" t="s">
        <v>1741</v>
      </c>
      <c r="C209" s="89" t="s">
        <v>1564</v>
      </c>
      <c r="D209" s="194">
        <v>49.73</v>
      </c>
      <c r="E209" s="89" t="s">
        <v>103</v>
      </c>
      <c r="F209" s="194">
        <v>20</v>
      </c>
      <c r="G209" s="194">
        <v>20</v>
      </c>
      <c r="H209" s="194">
        <v>2.95</v>
      </c>
      <c r="I209" s="194">
        <v>1.3</v>
      </c>
      <c r="J209" s="194">
        <v>0.42</v>
      </c>
      <c r="K209" s="194">
        <v>1.49</v>
      </c>
      <c r="L209" s="194">
        <v>6.5</v>
      </c>
      <c r="M209" s="194">
        <v>10.5</v>
      </c>
      <c r="N209" s="194">
        <v>10</v>
      </c>
      <c r="O209" s="194">
        <v>10</v>
      </c>
      <c r="P209" s="194">
        <v>8.5</v>
      </c>
    </row>
    <row r="210" spans="1:16" ht="12.75" customHeight="1" x14ac:dyDescent="0.2">
      <c r="A210" s="89" t="s">
        <v>1742</v>
      </c>
      <c r="B210" s="89" t="s">
        <v>1743</v>
      </c>
      <c r="C210" s="89" t="s">
        <v>1398</v>
      </c>
      <c r="D210" s="194">
        <v>49.84</v>
      </c>
      <c r="E210" s="89" t="s">
        <v>103</v>
      </c>
      <c r="F210" s="194">
        <v>20</v>
      </c>
      <c r="G210" s="194">
        <v>20</v>
      </c>
      <c r="H210" s="194">
        <v>5.74</v>
      </c>
      <c r="I210" s="194">
        <v>1.05</v>
      </c>
      <c r="J210" s="194">
        <v>0.39</v>
      </c>
      <c r="K210" s="194">
        <v>1.42</v>
      </c>
      <c r="L210" s="194">
        <v>2.5</v>
      </c>
      <c r="M210" s="194">
        <v>6.5</v>
      </c>
      <c r="N210" s="194">
        <v>4</v>
      </c>
      <c r="O210" s="194">
        <v>9.5</v>
      </c>
      <c r="P210" s="194">
        <v>6</v>
      </c>
    </row>
    <row r="211" spans="1:16" ht="12.75" customHeight="1" x14ac:dyDescent="0.2">
      <c r="A211" s="89" t="s">
        <v>1744</v>
      </c>
      <c r="B211" s="89" t="s">
        <v>1745</v>
      </c>
      <c r="C211" s="89" t="s">
        <v>1746</v>
      </c>
      <c r="D211" s="194">
        <v>50.7</v>
      </c>
      <c r="E211" s="89" t="s">
        <v>103</v>
      </c>
      <c r="F211" s="194">
        <v>21</v>
      </c>
      <c r="G211" s="194"/>
      <c r="H211" s="194">
        <v>1.51</v>
      </c>
      <c r="I211" s="194">
        <v>1.1000000000000001</v>
      </c>
      <c r="J211" s="194">
        <v>0.67</v>
      </c>
      <c r="K211" s="194">
        <v>1.19</v>
      </c>
      <c r="L211" s="194">
        <v>5.5</v>
      </c>
      <c r="M211" s="194">
        <v>2.5</v>
      </c>
      <c r="N211" s="194">
        <v>3.5</v>
      </c>
      <c r="O211" s="194">
        <v>18.5</v>
      </c>
      <c r="P211" s="194">
        <v>10.5</v>
      </c>
    </row>
    <row r="212" spans="1:16" ht="12.75" customHeight="1" x14ac:dyDescent="0.2">
      <c r="A212" s="89" t="s">
        <v>1747</v>
      </c>
      <c r="B212" s="89" t="s">
        <v>1748</v>
      </c>
      <c r="C212" s="89" t="s">
        <v>1668</v>
      </c>
      <c r="D212" s="194">
        <v>238.7</v>
      </c>
      <c r="E212" s="89" t="s">
        <v>103</v>
      </c>
      <c r="F212" s="194">
        <v>21</v>
      </c>
      <c r="G212" s="194">
        <v>21</v>
      </c>
      <c r="H212" s="194">
        <v>0</v>
      </c>
      <c r="I212" s="194">
        <v>1.05</v>
      </c>
      <c r="J212" s="194">
        <v>1.93</v>
      </c>
      <c r="K212" s="194">
        <v>7.62</v>
      </c>
      <c r="L212" s="194">
        <v>15</v>
      </c>
      <c r="M212" s="194">
        <v>17</v>
      </c>
      <c r="N212" s="194">
        <v>15</v>
      </c>
      <c r="P212" s="194">
        <v>19.5</v>
      </c>
    </row>
    <row r="213" spans="1:16" ht="12.75" customHeight="1" x14ac:dyDescent="0.2">
      <c r="A213" s="89" t="s">
        <v>1749</v>
      </c>
      <c r="B213" s="89" t="s">
        <v>1750</v>
      </c>
      <c r="C213" s="89" t="s">
        <v>1393</v>
      </c>
      <c r="D213" s="194">
        <v>112.57</v>
      </c>
      <c r="E213" s="89" t="s">
        <v>103</v>
      </c>
      <c r="F213" s="194">
        <v>21</v>
      </c>
      <c r="G213" s="194">
        <v>21</v>
      </c>
      <c r="H213" s="194">
        <v>1.32</v>
      </c>
      <c r="I213" s="194">
        <v>1.2</v>
      </c>
      <c r="J213" s="194">
        <v>0.25</v>
      </c>
      <c r="K213" s="194">
        <v>1.65</v>
      </c>
      <c r="L213" s="194">
        <v>4.5</v>
      </c>
      <c r="M213" s="194">
        <v>9.5</v>
      </c>
      <c r="N213" s="194">
        <v>10.5</v>
      </c>
      <c r="O213" s="194">
        <v>10</v>
      </c>
      <c r="P213" s="194">
        <v>14</v>
      </c>
    </row>
    <row r="214" spans="1:16" ht="12.75" customHeight="1" x14ac:dyDescent="0.2">
      <c r="A214" s="89" t="s">
        <v>1751</v>
      </c>
      <c r="B214" s="89" t="s">
        <v>1752</v>
      </c>
      <c r="C214" s="89" t="s">
        <v>1753</v>
      </c>
      <c r="D214" s="194">
        <v>49.48</v>
      </c>
      <c r="E214" s="89" t="s">
        <v>103</v>
      </c>
      <c r="F214" s="194">
        <v>21</v>
      </c>
      <c r="G214" s="194">
        <v>21</v>
      </c>
      <c r="H214" s="194">
        <v>6.61</v>
      </c>
      <c r="I214" s="194">
        <v>1.2</v>
      </c>
      <c r="J214" s="89"/>
      <c r="K214" s="194">
        <v>1.85</v>
      </c>
      <c r="L214" s="194">
        <v>6.5</v>
      </c>
      <c r="M214" s="194">
        <v>11</v>
      </c>
      <c r="N214" s="194">
        <v>9.5</v>
      </c>
      <c r="O214" s="194">
        <v>13</v>
      </c>
      <c r="P214" s="194">
        <v>7.5</v>
      </c>
    </row>
    <row r="215" spans="1:16" ht="12.75" customHeight="1" x14ac:dyDescent="0.2">
      <c r="A215" s="89" t="s">
        <v>1754</v>
      </c>
      <c r="B215" s="89" t="s">
        <v>1755</v>
      </c>
      <c r="C215" s="89" t="s">
        <v>1379</v>
      </c>
      <c r="D215" s="194">
        <v>111.89</v>
      </c>
      <c r="E215" s="89" t="s">
        <v>103</v>
      </c>
      <c r="F215" s="194">
        <v>21</v>
      </c>
      <c r="G215" s="194">
        <v>21</v>
      </c>
      <c r="H215" s="194">
        <v>0</v>
      </c>
      <c r="I215" s="194">
        <v>1.2</v>
      </c>
      <c r="J215" s="194">
        <v>0.4</v>
      </c>
      <c r="K215" s="194">
        <v>4.18</v>
      </c>
      <c r="L215" s="194">
        <v>1</v>
      </c>
      <c r="M215" s="194">
        <v>25</v>
      </c>
      <c r="N215" s="194">
        <v>17</v>
      </c>
      <c r="P215" s="194">
        <v>11</v>
      </c>
    </row>
    <row r="216" spans="1:16" ht="12.75" customHeight="1" x14ac:dyDescent="0.2">
      <c r="A216" s="89" t="s">
        <v>1756</v>
      </c>
      <c r="B216" s="89" t="s">
        <v>1757</v>
      </c>
      <c r="C216" s="89" t="s">
        <v>1564</v>
      </c>
      <c r="D216" s="194">
        <v>107.95</v>
      </c>
      <c r="E216" s="89" t="s">
        <v>103</v>
      </c>
      <c r="F216" s="194">
        <v>21</v>
      </c>
      <c r="G216" s="194">
        <v>21</v>
      </c>
      <c r="H216" s="194">
        <v>2.5499999999999998</v>
      </c>
      <c r="I216" s="194">
        <v>1.2</v>
      </c>
      <c r="J216" s="194">
        <v>0.33</v>
      </c>
      <c r="K216" s="194">
        <v>1.59</v>
      </c>
      <c r="L216" s="194">
        <v>7.5</v>
      </c>
      <c r="M216" s="194">
        <v>6.5</v>
      </c>
      <c r="N216" s="194">
        <v>7.5</v>
      </c>
      <c r="O216" s="194">
        <v>12</v>
      </c>
      <c r="P216" s="194">
        <v>9.5</v>
      </c>
    </row>
    <row r="217" spans="1:16" ht="12.75" customHeight="1" x14ac:dyDescent="0.2">
      <c r="A217" s="89" t="s">
        <v>1758</v>
      </c>
      <c r="B217" s="89" t="s">
        <v>1759</v>
      </c>
      <c r="C217" s="89" t="s">
        <v>1721</v>
      </c>
      <c r="D217" s="194">
        <v>23.9</v>
      </c>
      <c r="E217" s="89" t="s">
        <v>103</v>
      </c>
      <c r="F217" s="194">
        <v>21</v>
      </c>
      <c r="G217" s="194">
        <v>21</v>
      </c>
      <c r="H217" s="194">
        <v>2.58</v>
      </c>
      <c r="I217" s="194">
        <v>1.2</v>
      </c>
      <c r="J217" s="194">
        <v>0.79</v>
      </c>
      <c r="K217" s="194">
        <v>1.04</v>
      </c>
      <c r="L217" s="194">
        <v>9</v>
      </c>
      <c r="M217" s="194">
        <v>22</v>
      </c>
      <c r="N217" s="194">
        <v>16</v>
      </c>
      <c r="O217" s="194">
        <v>8.5</v>
      </c>
      <c r="P217" s="194">
        <v>7</v>
      </c>
    </row>
    <row r="218" spans="1:16" ht="12.75" customHeight="1" x14ac:dyDescent="0.2">
      <c r="A218" s="89" t="s">
        <v>1760</v>
      </c>
      <c r="B218" s="89" t="s">
        <v>1761</v>
      </c>
      <c r="C218" s="89" t="s">
        <v>1762</v>
      </c>
      <c r="D218" s="194">
        <v>68.86</v>
      </c>
      <c r="E218" s="89" t="s">
        <v>103</v>
      </c>
      <c r="F218" s="194">
        <v>21</v>
      </c>
      <c r="G218" s="194">
        <v>21</v>
      </c>
      <c r="H218" s="194">
        <v>3.42</v>
      </c>
      <c r="I218" s="194">
        <v>1.25</v>
      </c>
      <c r="J218" s="194">
        <v>0.97</v>
      </c>
      <c r="K218" s="194">
        <v>1.65</v>
      </c>
      <c r="L218" s="194">
        <v>5.5</v>
      </c>
      <c r="M218" s="194">
        <v>8</v>
      </c>
      <c r="N218" s="194">
        <v>7</v>
      </c>
      <c r="O218" s="194">
        <v>5.5</v>
      </c>
      <c r="P218" s="194">
        <v>4.5</v>
      </c>
    </row>
    <row r="219" spans="1:16" ht="12.75" customHeight="1" x14ac:dyDescent="0.2">
      <c r="A219" s="89" t="s">
        <v>1763</v>
      </c>
      <c r="B219" s="89" t="s">
        <v>1764</v>
      </c>
      <c r="C219" s="89" t="s">
        <v>1490</v>
      </c>
      <c r="D219" s="194">
        <v>118.39</v>
      </c>
      <c r="E219" s="89" t="s">
        <v>103</v>
      </c>
      <c r="F219" s="194">
        <v>21</v>
      </c>
      <c r="G219" s="194">
        <v>21</v>
      </c>
      <c r="H219" s="194">
        <v>0.4</v>
      </c>
      <c r="I219" s="194">
        <v>1.3</v>
      </c>
      <c r="J219" s="194">
        <v>1.22</v>
      </c>
      <c r="K219" s="194">
        <v>2.74</v>
      </c>
      <c r="L219" s="194">
        <v>9.5</v>
      </c>
      <c r="M219" s="194">
        <v>10.5</v>
      </c>
      <c r="N219" s="194">
        <v>10.5</v>
      </c>
      <c r="O219" s="194">
        <v>7.5</v>
      </c>
      <c r="P219" s="194">
        <v>13</v>
      </c>
    </row>
    <row r="220" spans="1:16" ht="12.75" customHeight="1" x14ac:dyDescent="0.2">
      <c r="A220" s="89" t="s">
        <v>1765</v>
      </c>
      <c r="B220" s="89" t="s">
        <v>1766</v>
      </c>
      <c r="C220" s="89" t="s">
        <v>1337</v>
      </c>
      <c r="D220" s="194">
        <v>58.34</v>
      </c>
      <c r="E220" s="89" t="s">
        <v>103</v>
      </c>
      <c r="F220" s="194">
        <v>22</v>
      </c>
      <c r="G220" s="194">
        <v>22</v>
      </c>
      <c r="H220" s="194">
        <v>1.62</v>
      </c>
      <c r="I220" s="194">
        <v>1.55</v>
      </c>
      <c r="J220" s="194">
        <v>0.89</v>
      </c>
      <c r="K220" s="194">
        <v>1.34</v>
      </c>
      <c r="L220" s="194">
        <v>5.5</v>
      </c>
      <c r="M220" s="194">
        <v>9.5</v>
      </c>
      <c r="N220" s="194">
        <v>7.5</v>
      </c>
      <c r="O220" s="194">
        <v>11.5</v>
      </c>
      <c r="P220" s="194">
        <v>14</v>
      </c>
    </row>
    <row r="221" spans="1:16" ht="12.75" customHeight="1" x14ac:dyDescent="0.2">
      <c r="A221" s="89" t="s">
        <v>1767</v>
      </c>
      <c r="B221" s="89" t="s">
        <v>1768</v>
      </c>
      <c r="C221" s="89" t="s">
        <v>1769</v>
      </c>
      <c r="D221" s="194">
        <v>131.52000000000001</v>
      </c>
      <c r="E221" s="89" t="s">
        <v>103</v>
      </c>
      <c r="F221" s="194">
        <v>22</v>
      </c>
      <c r="G221" s="194">
        <v>22</v>
      </c>
      <c r="H221" s="194">
        <v>0</v>
      </c>
      <c r="I221" s="194">
        <v>1.05</v>
      </c>
      <c r="J221" s="194">
        <v>3.53</v>
      </c>
      <c r="K221" s="194">
        <v>6.08</v>
      </c>
      <c r="L221" s="194">
        <v>8</v>
      </c>
      <c r="M221" s="194">
        <v>12</v>
      </c>
      <c r="N221" s="194">
        <v>11.5</v>
      </c>
      <c r="P221" s="194">
        <v>12.5</v>
      </c>
    </row>
    <row r="222" spans="1:16" ht="12.75" customHeight="1" x14ac:dyDescent="0.2">
      <c r="A222" s="89" t="s">
        <v>1770</v>
      </c>
      <c r="B222" s="89" t="s">
        <v>1771</v>
      </c>
      <c r="C222" s="89" t="s">
        <v>1289</v>
      </c>
      <c r="D222" s="194">
        <v>45.33</v>
      </c>
      <c r="E222" s="89" t="s">
        <v>103</v>
      </c>
      <c r="F222" s="194">
        <v>22</v>
      </c>
      <c r="G222" s="194">
        <v>22</v>
      </c>
      <c r="H222" s="194">
        <v>4.0599999999999996</v>
      </c>
      <c r="I222" s="194">
        <v>1.1000000000000001</v>
      </c>
      <c r="J222" s="194">
        <v>0.09</v>
      </c>
      <c r="K222" s="194">
        <v>2.29</v>
      </c>
      <c r="L222" s="194">
        <v>4.5</v>
      </c>
      <c r="M222" s="194">
        <v>10.5</v>
      </c>
      <c r="N222" s="194">
        <v>8</v>
      </c>
      <c r="O222" s="194">
        <v>3</v>
      </c>
      <c r="P222" s="194">
        <v>5.5</v>
      </c>
    </row>
    <row r="223" spans="1:16" ht="12.75" customHeight="1" x14ac:dyDescent="0.2">
      <c r="A223" s="89" t="s">
        <v>1772</v>
      </c>
      <c r="B223" s="89" t="s">
        <v>1773</v>
      </c>
      <c r="C223" s="89" t="s">
        <v>1517</v>
      </c>
      <c r="D223" s="194">
        <v>42.57</v>
      </c>
      <c r="E223" s="89" t="s">
        <v>103</v>
      </c>
      <c r="F223" s="194">
        <v>22</v>
      </c>
      <c r="G223" s="194">
        <v>22</v>
      </c>
      <c r="H223" s="194">
        <v>2.66</v>
      </c>
      <c r="I223" s="194">
        <v>1.1000000000000001</v>
      </c>
      <c r="J223" s="89"/>
      <c r="K223" s="194">
        <v>1.21</v>
      </c>
      <c r="M223" s="194">
        <v>7</v>
      </c>
      <c r="O223" s="194">
        <v>15.5</v>
      </c>
      <c r="P223" s="194">
        <v>5</v>
      </c>
    </row>
    <row r="224" spans="1:16" ht="12.75" customHeight="1" x14ac:dyDescent="0.2">
      <c r="A224" s="89" t="s">
        <v>1774</v>
      </c>
      <c r="B224" s="89" t="s">
        <v>1775</v>
      </c>
      <c r="C224" s="89" t="s">
        <v>1379</v>
      </c>
      <c r="D224" s="194">
        <v>237.1</v>
      </c>
      <c r="E224" s="89" t="s">
        <v>103</v>
      </c>
      <c r="F224" s="194">
        <v>22</v>
      </c>
      <c r="G224" s="194">
        <v>22</v>
      </c>
      <c r="H224" s="194">
        <v>1.34</v>
      </c>
      <c r="I224" s="194">
        <v>0.95</v>
      </c>
      <c r="J224" s="194">
        <v>0.62</v>
      </c>
      <c r="K224" s="194">
        <v>2.12</v>
      </c>
      <c r="L224" s="194">
        <v>10.5</v>
      </c>
      <c r="M224" s="194">
        <v>19.5</v>
      </c>
      <c r="N224" s="194">
        <v>17</v>
      </c>
      <c r="O224" s="194">
        <v>13</v>
      </c>
      <c r="P224" s="194">
        <v>14</v>
      </c>
    </row>
    <row r="225" spans="1:16" ht="12.75" customHeight="1" x14ac:dyDescent="0.2">
      <c r="A225" s="89" t="s">
        <v>1776</v>
      </c>
      <c r="B225" s="89" t="s">
        <v>1777</v>
      </c>
      <c r="C225" s="89" t="s">
        <v>1588</v>
      </c>
      <c r="D225" s="194">
        <v>73.790000000000006</v>
      </c>
      <c r="E225" s="89" t="s">
        <v>103</v>
      </c>
      <c r="F225" s="194">
        <v>22</v>
      </c>
      <c r="G225" s="194">
        <v>22</v>
      </c>
      <c r="H225" s="194">
        <v>5.78</v>
      </c>
      <c r="I225" s="194">
        <v>1.1499999999999999</v>
      </c>
      <c r="J225" s="194">
        <v>3.33</v>
      </c>
      <c r="K225" s="89"/>
      <c r="L225" s="194">
        <v>7.5</v>
      </c>
      <c r="M225" s="194">
        <v>10.5</v>
      </c>
      <c r="N225" s="194">
        <v>10</v>
      </c>
      <c r="O225" s="194">
        <v>9</v>
      </c>
    </row>
    <row r="226" spans="1:16" ht="12.75" customHeight="1" x14ac:dyDescent="0.2">
      <c r="A226" s="89" t="s">
        <v>1778</v>
      </c>
      <c r="B226" s="89" t="s">
        <v>1779</v>
      </c>
      <c r="C226" s="89" t="s">
        <v>1325</v>
      </c>
      <c r="D226" s="194">
        <v>52.7</v>
      </c>
      <c r="E226" s="89" t="s">
        <v>103</v>
      </c>
      <c r="F226" s="194">
        <v>23</v>
      </c>
      <c r="G226" s="194">
        <v>23</v>
      </c>
      <c r="H226" s="194">
        <v>4.1500000000000004</v>
      </c>
      <c r="I226" s="194">
        <v>1.05</v>
      </c>
      <c r="J226" s="194">
        <v>0.88</v>
      </c>
      <c r="K226" s="194">
        <v>1.59</v>
      </c>
      <c r="L226" s="194">
        <v>5.5</v>
      </c>
      <c r="M226" s="194">
        <v>9.5</v>
      </c>
      <c r="N226" s="194">
        <v>8</v>
      </c>
      <c r="O226" s="194">
        <v>6.5</v>
      </c>
      <c r="P226" s="194">
        <v>6</v>
      </c>
    </row>
    <row r="227" spans="1:16" ht="12.75" customHeight="1" x14ac:dyDescent="0.2">
      <c r="A227" s="89" t="s">
        <v>1780</v>
      </c>
      <c r="B227" s="89" t="s">
        <v>1781</v>
      </c>
      <c r="C227" s="89" t="s">
        <v>1409</v>
      </c>
      <c r="D227" s="194">
        <v>83.92</v>
      </c>
      <c r="E227" s="89" t="s">
        <v>103</v>
      </c>
      <c r="F227" s="194">
        <v>23</v>
      </c>
      <c r="G227" s="194">
        <v>23</v>
      </c>
      <c r="H227" s="194">
        <v>2.81</v>
      </c>
      <c r="I227" s="194">
        <v>1.25</v>
      </c>
      <c r="J227" s="194">
        <v>0.76</v>
      </c>
      <c r="K227" s="194">
        <v>5.71</v>
      </c>
      <c r="L227" s="194">
        <v>9.5</v>
      </c>
      <c r="M227" s="194">
        <v>14</v>
      </c>
      <c r="N227" s="194">
        <v>12.5</v>
      </c>
      <c r="O227" s="194">
        <v>7.5</v>
      </c>
      <c r="P227" s="194">
        <v>14.5</v>
      </c>
    </row>
    <row r="228" spans="1:16" ht="12.75" customHeight="1" x14ac:dyDescent="0.2">
      <c r="A228" s="89" t="s">
        <v>1782</v>
      </c>
      <c r="B228" s="89" t="s">
        <v>1783</v>
      </c>
      <c r="C228" s="89" t="s">
        <v>1721</v>
      </c>
      <c r="D228" s="194">
        <v>38.909999999999997</v>
      </c>
      <c r="E228" s="89" t="s">
        <v>103</v>
      </c>
      <c r="F228" s="194">
        <v>24</v>
      </c>
      <c r="G228" s="194"/>
      <c r="H228" s="194">
        <v>4.01</v>
      </c>
      <c r="I228" s="194">
        <v>1.1000000000000001</v>
      </c>
      <c r="J228" s="194">
        <v>1.69</v>
      </c>
      <c r="K228" s="194">
        <v>1.39</v>
      </c>
      <c r="L228" s="194">
        <v>9</v>
      </c>
      <c r="M228" s="194">
        <v>21</v>
      </c>
      <c r="N228" s="194">
        <v>8</v>
      </c>
      <c r="O228" s="194">
        <v>9.5</v>
      </c>
      <c r="P228" s="194">
        <v>5</v>
      </c>
    </row>
    <row r="229" spans="1:16" ht="12.75" customHeight="1" x14ac:dyDescent="0.2">
      <c r="A229" s="89" t="s">
        <v>1784</v>
      </c>
      <c r="B229" s="89" t="s">
        <v>1785</v>
      </c>
      <c r="C229" s="89" t="s">
        <v>1724</v>
      </c>
      <c r="D229" s="194">
        <v>122.84</v>
      </c>
      <c r="E229" s="89" t="s">
        <v>103</v>
      </c>
      <c r="F229" s="194">
        <v>24</v>
      </c>
      <c r="G229" s="194">
        <v>24</v>
      </c>
      <c r="H229" s="194">
        <v>0</v>
      </c>
      <c r="I229" s="194">
        <v>1.2</v>
      </c>
      <c r="J229" s="194">
        <v>0.88</v>
      </c>
      <c r="K229" s="194">
        <v>1.18</v>
      </c>
      <c r="L229" s="194">
        <v>4</v>
      </c>
      <c r="M229" s="194">
        <v>3.5</v>
      </c>
      <c r="N229" s="194">
        <v>3.5</v>
      </c>
      <c r="P229" s="194">
        <v>10</v>
      </c>
    </row>
    <row r="230" spans="1:16" ht="12.75" customHeight="1" x14ac:dyDescent="0.2">
      <c r="A230" s="89" t="s">
        <v>1786</v>
      </c>
      <c r="B230" s="89" t="s">
        <v>1787</v>
      </c>
      <c r="C230" s="89" t="s">
        <v>1419</v>
      </c>
      <c r="D230" s="194">
        <v>82.98</v>
      </c>
      <c r="E230" s="89" t="s">
        <v>103</v>
      </c>
      <c r="F230" s="194">
        <v>25</v>
      </c>
      <c r="G230" s="194">
        <v>25</v>
      </c>
      <c r="H230" s="194">
        <v>0.17</v>
      </c>
      <c r="I230" s="194">
        <v>1.2</v>
      </c>
      <c r="J230" s="194">
        <v>0.62</v>
      </c>
      <c r="K230" s="194">
        <v>1.04</v>
      </c>
      <c r="L230" s="194">
        <v>6</v>
      </c>
      <c r="M230" s="194">
        <v>9.5</v>
      </c>
      <c r="N230" s="194">
        <v>8.5</v>
      </c>
      <c r="P230" s="194">
        <v>8</v>
      </c>
    </row>
    <row r="231" spans="1:16" ht="12.75" customHeight="1" x14ac:dyDescent="0.2">
      <c r="A231" s="89" t="s">
        <v>1788</v>
      </c>
      <c r="B231" s="89" t="s">
        <v>1789</v>
      </c>
      <c r="C231" s="89" t="s">
        <v>1316</v>
      </c>
      <c r="D231" s="194">
        <v>41.52</v>
      </c>
      <c r="E231" s="89" t="s">
        <v>103</v>
      </c>
      <c r="F231" s="194">
        <v>25</v>
      </c>
      <c r="G231" s="194">
        <v>25</v>
      </c>
      <c r="H231" s="194">
        <v>3.68</v>
      </c>
      <c r="I231" s="194">
        <v>0.85</v>
      </c>
      <c r="J231" s="194">
        <v>0.57999999999999996</v>
      </c>
      <c r="K231" s="194">
        <v>1.84</v>
      </c>
      <c r="L231" s="194">
        <v>6.5</v>
      </c>
      <c r="M231" s="194">
        <v>9.5</v>
      </c>
      <c r="N231" s="194">
        <v>8.5</v>
      </c>
      <c r="O231" s="194">
        <v>7</v>
      </c>
      <c r="P231" s="194">
        <v>14.5</v>
      </c>
    </row>
    <row r="232" spans="1:16" ht="12.75" customHeight="1" x14ac:dyDescent="0.2">
      <c r="A232" s="89" t="s">
        <v>1790</v>
      </c>
      <c r="B232" s="89" t="s">
        <v>1791</v>
      </c>
      <c r="C232" s="89" t="s">
        <v>1792</v>
      </c>
      <c r="D232" s="194">
        <v>20.22</v>
      </c>
      <c r="E232" s="89" t="s">
        <v>103</v>
      </c>
      <c r="F232" s="194">
        <v>26</v>
      </c>
      <c r="G232" s="194">
        <v>26</v>
      </c>
      <c r="H232" s="194">
        <v>3.97</v>
      </c>
      <c r="I232" s="194">
        <v>1.4</v>
      </c>
      <c r="J232" s="194">
        <v>1.56</v>
      </c>
      <c r="K232" s="194">
        <v>1</v>
      </c>
      <c r="L232" s="194">
        <v>9</v>
      </c>
      <c r="M232" s="194">
        <v>22.5</v>
      </c>
      <c r="N232" s="194">
        <v>12.5</v>
      </c>
      <c r="O232" s="194">
        <v>2.5</v>
      </c>
      <c r="P232" s="194">
        <v>4.5</v>
      </c>
    </row>
    <row r="233" spans="1:16" ht="12.75" customHeight="1" x14ac:dyDescent="0.2">
      <c r="A233" s="89" t="s">
        <v>1793</v>
      </c>
      <c r="B233" s="89" t="s">
        <v>1794</v>
      </c>
      <c r="C233" s="89" t="s">
        <v>1452</v>
      </c>
      <c r="D233" s="194">
        <v>67.53</v>
      </c>
      <c r="E233" s="89" t="s">
        <v>103</v>
      </c>
      <c r="F233" s="194">
        <v>28</v>
      </c>
      <c r="G233" s="194"/>
      <c r="H233" s="194">
        <v>4.2300000000000004</v>
      </c>
      <c r="I233" s="194">
        <v>0.95</v>
      </c>
      <c r="J233" s="194">
        <v>1.1000000000000001</v>
      </c>
      <c r="K233" s="194">
        <v>2.72</v>
      </c>
      <c r="L233" s="194">
        <v>6</v>
      </c>
      <c r="M233" s="194">
        <v>11</v>
      </c>
      <c r="N233" s="194">
        <v>10.5</v>
      </c>
      <c r="O233" s="194">
        <v>6.5</v>
      </c>
      <c r="P233" s="194">
        <v>7.5</v>
      </c>
    </row>
    <row r="234" spans="1:16" ht="12.75" customHeight="1" x14ac:dyDescent="0.2">
      <c r="A234" s="89" t="s">
        <v>1795</v>
      </c>
      <c r="B234" s="89" t="s">
        <v>1796</v>
      </c>
      <c r="C234" s="89" t="s">
        <v>1316</v>
      </c>
      <c r="D234" s="194">
        <v>26.79</v>
      </c>
      <c r="E234" s="89" t="s">
        <v>103</v>
      </c>
      <c r="F234" s="194">
        <v>30</v>
      </c>
      <c r="G234" s="194"/>
      <c r="H234" s="194">
        <v>0</v>
      </c>
      <c r="I234" s="194">
        <v>0.95</v>
      </c>
      <c r="J234" s="194">
        <v>0.66</v>
      </c>
      <c r="K234" s="194">
        <v>1.87</v>
      </c>
      <c r="L234" s="194">
        <v>11</v>
      </c>
      <c r="M234" s="194">
        <v>14</v>
      </c>
      <c r="N234" s="194">
        <v>12</v>
      </c>
      <c r="P234" s="194">
        <v>14</v>
      </c>
    </row>
    <row r="235" spans="1:16" ht="12.75" customHeight="1" x14ac:dyDescent="0.2">
      <c r="A235" s="89" t="s">
        <v>1797</v>
      </c>
      <c r="B235" s="89" t="s">
        <v>1798</v>
      </c>
      <c r="C235" s="89" t="s">
        <v>1799</v>
      </c>
      <c r="D235" s="194">
        <v>31.02</v>
      </c>
      <c r="E235" s="89" t="s">
        <v>103</v>
      </c>
      <c r="F235" s="194">
        <v>30</v>
      </c>
      <c r="G235" s="194"/>
      <c r="H235" s="194">
        <v>5.79</v>
      </c>
      <c r="I235" s="194">
        <v>1.3</v>
      </c>
      <c r="J235" s="194">
        <v>1.29</v>
      </c>
      <c r="K235" s="194">
        <v>1.17</v>
      </c>
      <c r="L235" s="194">
        <v>8</v>
      </c>
      <c r="M235" s="194">
        <v>19.5</v>
      </c>
      <c r="N235" s="194">
        <v>9.5</v>
      </c>
      <c r="P235" s="194">
        <v>1.5</v>
      </c>
    </row>
    <row r="236" spans="1:16" ht="12.75" customHeight="1" x14ac:dyDescent="0.2">
      <c r="A236" s="89" t="s">
        <v>1800</v>
      </c>
      <c r="B236" s="89" t="s">
        <v>1801</v>
      </c>
      <c r="C236" s="89" t="s">
        <v>1668</v>
      </c>
      <c r="D236" s="194">
        <v>24.9</v>
      </c>
      <c r="E236" s="89" t="s">
        <v>103</v>
      </c>
      <c r="F236" s="194">
        <v>31</v>
      </c>
      <c r="G236" s="194"/>
      <c r="H236" s="194">
        <v>5.29</v>
      </c>
      <c r="I236" s="194">
        <v>1.05</v>
      </c>
      <c r="J236" s="194">
        <v>1.19</v>
      </c>
      <c r="K236" s="194">
        <v>2.1800000000000002</v>
      </c>
      <c r="L236" s="194">
        <v>7.5</v>
      </c>
      <c r="M236" s="194">
        <v>12</v>
      </c>
      <c r="N236" s="194">
        <v>11</v>
      </c>
      <c r="O236" s="194">
        <v>5.5</v>
      </c>
      <c r="P236" s="194">
        <v>12</v>
      </c>
    </row>
    <row r="237" spans="1:16" ht="12.75" customHeight="1" x14ac:dyDescent="0.2">
      <c r="A237" s="89" t="s">
        <v>1802</v>
      </c>
      <c r="B237" s="89" t="s">
        <v>1803</v>
      </c>
      <c r="C237" s="89" t="s">
        <v>1804</v>
      </c>
      <c r="D237" s="194">
        <v>98.77</v>
      </c>
      <c r="E237" s="89" t="s">
        <v>103</v>
      </c>
      <c r="F237" s="194">
        <v>32</v>
      </c>
      <c r="G237" s="194"/>
      <c r="H237" s="194">
        <v>0</v>
      </c>
      <c r="I237" s="194">
        <v>1.35</v>
      </c>
      <c r="J237" s="194">
        <v>2.37</v>
      </c>
      <c r="K237" s="194">
        <v>1.46</v>
      </c>
      <c r="L237" s="194">
        <v>14.5</v>
      </c>
      <c r="M237" s="194">
        <v>12.5</v>
      </c>
      <c r="N237" s="194">
        <v>11</v>
      </c>
      <c r="P237" s="194">
        <v>15.5</v>
      </c>
    </row>
    <row r="238" spans="1:16" ht="12.75" customHeight="1" x14ac:dyDescent="0.2">
      <c r="A238" s="89" t="s">
        <v>1805</v>
      </c>
      <c r="B238" s="89" t="s">
        <v>1806</v>
      </c>
      <c r="C238" s="89" t="s">
        <v>1739</v>
      </c>
      <c r="D238" s="194">
        <v>48.58</v>
      </c>
      <c r="E238" s="89" t="s">
        <v>103</v>
      </c>
      <c r="F238" s="194">
        <v>33</v>
      </c>
      <c r="G238" s="194"/>
      <c r="H238" s="194">
        <v>3.24</v>
      </c>
      <c r="I238" s="194">
        <v>1.3</v>
      </c>
      <c r="J238" s="194">
        <v>0.59</v>
      </c>
      <c r="K238" s="194">
        <v>1.51</v>
      </c>
      <c r="L238" s="194">
        <v>7.5</v>
      </c>
      <c r="M238" s="194">
        <v>13</v>
      </c>
      <c r="N238" s="194">
        <v>11.5</v>
      </c>
      <c r="O238" s="194">
        <v>6.5</v>
      </c>
      <c r="P238" s="194">
        <v>7.5</v>
      </c>
    </row>
    <row r="239" spans="1:16" ht="12.75" customHeight="1" x14ac:dyDescent="0.2">
      <c r="A239" s="89" t="s">
        <v>1807</v>
      </c>
      <c r="B239" s="89" t="s">
        <v>1808</v>
      </c>
      <c r="C239" s="89" t="s">
        <v>1409</v>
      </c>
      <c r="D239" s="194">
        <v>52.38</v>
      </c>
      <c r="E239" s="89" t="s">
        <v>103</v>
      </c>
      <c r="F239" s="194">
        <v>34</v>
      </c>
      <c r="G239" s="194"/>
      <c r="H239" s="194">
        <v>3.27</v>
      </c>
      <c r="I239" s="194">
        <v>1.25</v>
      </c>
      <c r="J239" s="194">
        <v>0.39</v>
      </c>
      <c r="K239" s="194">
        <v>1.42</v>
      </c>
      <c r="L239" s="194">
        <v>8</v>
      </c>
      <c r="M239" s="194">
        <v>8.5</v>
      </c>
      <c r="N239" s="194">
        <v>8.5</v>
      </c>
      <c r="O239" s="194">
        <v>6.5</v>
      </c>
      <c r="P239" s="194">
        <v>7.5</v>
      </c>
    </row>
    <row r="240" spans="1:16" ht="12.75" customHeight="1" x14ac:dyDescent="0.2">
      <c r="A240" s="89" t="s">
        <v>1809</v>
      </c>
      <c r="B240" s="89" t="s">
        <v>1810</v>
      </c>
      <c r="C240" s="89" t="s">
        <v>1301</v>
      </c>
      <c r="D240" s="194">
        <v>15.33</v>
      </c>
      <c r="E240" s="89" t="s">
        <v>103</v>
      </c>
      <c r="F240" s="194">
        <v>35</v>
      </c>
      <c r="G240" s="194"/>
      <c r="H240" s="194">
        <v>7.36</v>
      </c>
      <c r="I240" s="194">
        <v>1.35</v>
      </c>
      <c r="J240" s="194">
        <v>1.37</v>
      </c>
      <c r="K240" s="194">
        <v>0.71</v>
      </c>
      <c r="L240" s="194">
        <v>3.5</v>
      </c>
      <c r="M240" s="194">
        <v>6</v>
      </c>
      <c r="N240" s="194">
        <v>5</v>
      </c>
      <c r="O240" s="194">
        <v>4.5</v>
      </c>
      <c r="P240" s="194">
        <v>2.5</v>
      </c>
    </row>
    <row r="241" spans="1:16" ht="12.75" customHeight="1" x14ac:dyDescent="0.2">
      <c r="A241" s="89" t="s">
        <v>1811</v>
      </c>
      <c r="B241" s="89" t="s">
        <v>1812</v>
      </c>
      <c r="C241" s="89" t="s">
        <v>1289</v>
      </c>
      <c r="D241" s="194">
        <v>16.61</v>
      </c>
      <c r="E241" s="89" t="s">
        <v>103</v>
      </c>
      <c r="F241" s="194">
        <v>45</v>
      </c>
      <c r="G241" s="194"/>
      <c r="H241" s="194">
        <v>6.32</v>
      </c>
      <c r="I241" s="194">
        <v>1</v>
      </c>
      <c r="J241" s="194">
        <v>0.28000000000000003</v>
      </c>
      <c r="K241" s="194">
        <v>1.06</v>
      </c>
      <c r="L241" s="194">
        <v>6.5</v>
      </c>
      <c r="M241" s="194">
        <v>18.5</v>
      </c>
      <c r="N241" s="194">
        <v>17</v>
      </c>
      <c r="O241" s="194">
        <v>8</v>
      </c>
      <c r="P241" s="194">
        <v>3</v>
      </c>
    </row>
    <row r="242" spans="1:16" ht="12.75" customHeight="1" x14ac:dyDescent="0.2">
      <c r="A242" s="89"/>
      <c r="B242" s="89"/>
      <c r="C242" s="89"/>
      <c r="D242" s="194"/>
      <c r="E242" s="89"/>
      <c r="F242" s="194"/>
      <c r="G242" s="194"/>
      <c r="H242" s="194"/>
      <c r="I242" s="194"/>
      <c r="J242" s="194"/>
      <c r="K242" s="194"/>
      <c r="L242" s="194"/>
      <c r="M242" s="194"/>
      <c r="N242" s="194"/>
      <c r="O242" s="194"/>
      <c r="P242" s="194"/>
    </row>
    <row r="243" spans="1:16" ht="12.75" customHeight="1" x14ac:dyDescent="0.2">
      <c r="A243" s="89"/>
      <c r="B243" s="89"/>
      <c r="C243" s="75" t="s">
        <v>45</v>
      </c>
      <c r="D243" s="203"/>
      <c r="E243" s="204"/>
      <c r="F243" s="93">
        <f>AVERAGE(F5:F241)</f>
        <v>11.333333333333334</v>
      </c>
      <c r="G243" s="93">
        <f t="shared" ref="G243:P243" si="0">AVERAGE(G5:G241)</f>
        <v>12.345945945945946</v>
      </c>
      <c r="H243" s="93">
        <f t="shared" si="0"/>
        <v>1.966118143459916</v>
      </c>
      <c r="I243" s="93">
        <f t="shared" si="0"/>
        <v>1.017811158798283</v>
      </c>
      <c r="J243" s="93">
        <f t="shared" si="0"/>
        <v>3.3433658536585371</v>
      </c>
      <c r="K243" s="93">
        <f t="shared" si="0"/>
        <v>4.7677966101694924</v>
      </c>
      <c r="L243" s="93">
        <f t="shared" si="0"/>
        <v>6.7586206896551726</v>
      </c>
      <c r="M243" s="93">
        <f t="shared" si="0"/>
        <v>10.564102564102564</v>
      </c>
      <c r="N243" s="93">
        <f t="shared" si="0"/>
        <v>9.467661691542288</v>
      </c>
      <c r="O243" s="93">
        <f t="shared" si="0"/>
        <v>8.3795811518324612</v>
      </c>
      <c r="P243" s="93">
        <f t="shared" si="0"/>
        <v>9.6688034188034191</v>
      </c>
    </row>
    <row r="244" spans="1:16" ht="12.75" customHeight="1" x14ac:dyDescent="0.2">
      <c r="A244" s="89"/>
      <c r="B244" s="89"/>
      <c r="C244" s="75" t="s">
        <v>1202</v>
      </c>
      <c r="D244" s="203"/>
      <c r="E244" s="204"/>
      <c r="F244" s="93">
        <f>STDEV(F5:F241)</f>
        <v>8.0287266722314783</v>
      </c>
      <c r="G244" s="93">
        <f t="shared" ref="G244:P244" si="1">STDEV(G5:G241)</f>
        <v>5.4502988846342069</v>
      </c>
      <c r="H244" s="93">
        <f t="shared" si="1"/>
        <v>1.5502569889362507</v>
      </c>
      <c r="I244" s="93">
        <f t="shared" si="1"/>
        <v>0.22223961605418266</v>
      </c>
      <c r="J244" s="93">
        <f t="shared" si="1"/>
        <v>3.4997128576617844</v>
      </c>
      <c r="K244" s="93">
        <f t="shared" si="1"/>
        <v>7.2944129754442111</v>
      </c>
      <c r="L244" s="93">
        <f t="shared" si="1"/>
        <v>3.752670609305599</v>
      </c>
      <c r="M244" s="93">
        <f t="shared" si="1"/>
        <v>6.1293421016351761</v>
      </c>
      <c r="N244" s="93">
        <f t="shared" si="1"/>
        <v>7.0144635578905907</v>
      </c>
      <c r="O244" s="93">
        <f t="shared" si="1"/>
        <v>5.6448534391920813</v>
      </c>
      <c r="P244" s="93">
        <f t="shared" si="1"/>
        <v>5.6591610810655926</v>
      </c>
    </row>
    <row r="245" spans="1:16" ht="12.75" customHeight="1" x14ac:dyDescent="0.2">
      <c r="A245" s="89"/>
      <c r="B245" s="89"/>
      <c r="C245" s="75" t="s">
        <v>53</v>
      </c>
      <c r="D245" s="203"/>
      <c r="E245" s="204"/>
      <c r="F245" s="93">
        <f>MEDIAN(F5:F241)</f>
        <v>11</v>
      </c>
      <c r="G245" s="93">
        <f t="shared" ref="G245:P245" si="2">MEDIAN(G5:G241)</f>
        <v>12</v>
      </c>
      <c r="H245" s="93">
        <f t="shared" si="2"/>
        <v>1.83</v>
      </c>
      <c r="I245" s="93">
        <f t="shared" si="2"/>
        <v>1</v>
      </c>
      <c r="J245" s="93">
        <f t="shared" si="2"/>
        <v>2.2999999999999998</v>
      </c>
      <c r="K245" s="93">
        <f t="shared" si="2"/>
        <v>2.9</v>
      </c>
      <c r="L245" s="93">
        <f t="shared" si="2"/>
        <v>6.5</v>
      </c>
      <c r="M245" s="93">
        <f t="shared" si="2"/>
        <v>9.5</v>
      </c>
      <c r="N245" s="93">
        <f t="shared" si="2"/>
        <v>8.5</v>
      </c>
      <c r="O245" s="93">
        <f t="shared" si="2"/>
        <v>7.5</v>
      </c>
      <c r="P245" s="93">
        <f t="shared" si="2"/>
        <v>9</v>
      </c>
    </row>
    <row r="246" spans="1:16" ht="12.75" customHeight="1" x14ac:dyDescent="0.2">
      <c r="A246" s="89"/>
      <c r="B246" s="89"/>
      <c r="C246" s="75" t="s">
        <v>1813</v>
      </c>
      <c r="D246" s="203"/>
      <c r="E246" s="204"/>
      <c r="F246" s="75">
        <f>COUNT(F5:F241)</f>
        <v>237</v>
      </c>
      <c r="G246" s="75">
        <f t="shared" ref="G246:P246" si="3">COUNT(G5:G241)</f>
        <v>185</v>
      </c>
      <c r="H246" s="75">
        <f t="shared" si="3"/>
        <v>237</v>
      </c>
      <c r="I246" s="75">
        <f t="shared" si="3"/>
        <v>233</v>
      </c>
      <c r="J246" s="75">
        <f t="shared" si="3"/>
        <v>205</v>
      </c>
      <c r="K246" s="75">
        <f t="shared" si="3"/>
        <v>236</v>
      </c>
      <c r="L246" s="75">
        <f t="shared" si="3"/>
        <v>203</v>
      </c>
      <c r="M246" s="75">
        <f t="shared" si="3"/>
        <v>234</v>
      </c>
      <c r="N246" s="75">
        <f t="shared" si="3"/>
        <v>201</v>
      </c>
      <c r="O246" s="75">
        <f t="shared" si="3"/>
        <v>191</v>
      </c>
      <c r="P246" s="75">
        <f t="shared" si="3"/>
        <v>234</v>
      </c>
    </row>
    <row r="247" spans="1:16" ht="12.75" customHeight="1" x14ac:dyDescent="0.2">
      <c r="A247" s="89"/>
      <c r="B247" s="89"/>
      <c r="C247" s="75" t="s">
        <v>1814</v>
      </c>
      <c r="D247" s="203"/>
      <c r="E247" s="204"/>
      <c r="F247" s="205">
        <f>F243-2*F244</f>
        <v>-4.7241200111296227</v>
      </c>
      <c r="G247" s="205">
        <f>F243+2*F244</f>
        <v>27.390786677796292</v>
      </c>
      <c r="H247" s="205"/>
      <c r="J247" s="93"/>
      <c r="K247" s="93"/>
      <c r="L247" s="205"/>
      <c r="M247" s="206"/>
    </row>
    <row r="248" spans="1:16" ht="12.75" customHeight="1" x14ac:dyDescent="0.2">
      <c r="A248" s="89"/>
      <c r="B248" s="89"/>
      <c r="D248" s="203"/>
      <c r="E248" s="204"/>
      <c r="F248" s="205"/>
      <c r="G248" s="205"/>
      <c r="H248" s="206"/>
      <c r="I248" s="206"/>
      <c r="J248" s="93"/>
      <c r="K248" s="93"/>
      <c r="L248" s="205"/>
      <c r="M248" s="206"/>
    </row>
    <row r="249" spans="1:16" ht="12.75" customHeight="1" x14ac:dyDescent="0.25">
      <c r="A249" s="89"/>
      <c r="B249" s="89"/>
      <c r="C249" s="87" t="s">
        <v>1815</v>
      </c>
      <c r="D249" s="203"/>
      <c r="E249" s="207">
        <f>+G245</f>
        <v>12</v>
      </c>
      <c r="F249" s="208"/>
      <c r="G249" s="208"/>
      <c r="H249" s="208"/>
      <c r="I249" s="208"/>
      <c r="J249" s="107"/>
      <c r="K249" s="107"/>
      <c r="M249" s="206"/>
    </row>
    <row r="250" spans="1:16" ht="12.75" customHeight="1" x14ac:dyDescent="0.2">
      <c r="A250" s="89"/>
      <c r="B250" s="89"/>
      <c r="C250" s="89"/>
      <c r="D250" s="194"/>
      <c r="E250" s="89"/>
      <c r="F250" s="194"/>
      <c r="G250" s="194"/>
      <c r="H250" s="194"/>
      <c r="I250" s="194"/>
      <c r="J250" s="194"/>
      <c r="K250" s="194"/>
      <c r="L250" s="194"/>
      <c r="M250" s="194"/>
      <c r="N250" s="194"/>
      <c r="O250" s="194"/>
      <c r="P250" s="194"/>
    </row>
    <row r="251" spans="1:16" ht="12.75" customHeight="1" x14ac:dyDescent="0.2">
      <c r="A251" s="89"/>
      <c r="B251" s="89"/>
      <c r="C251" s="89"/>
      <c r="D251" s="194"/>
      <c r="E251" s="89"/>
      <c r="F251" s="194"/>
      <c r="G251" s="194"/>
      <c r="H251" s="194"/>
      <c r="I251" s="194"/>
      <c r="J251" s="194"/>
      <c r="K251" s="194"/>
      <c r="L251" s="194"/>
      <c r="M251" s="194"/>
      <c r="N251" s="194"/>
      <c r="O251" s="194"/>
      <c r="P251" s="194"/>
    </row>
    <row r="252" spans="1:16" ht="12.75" customHeight="1" x14ac:dyDescent="0.2">
      <c r="A252" s="89" t="s">
        <v>1816</v>
      </c>
      <c r="B252" s="89" t="s">
        <v>1817</v>
      </c>
      <c r="C252" s="89" t="s">
        <v>1388</v>
      </c>
      <c r="D252" s="194">
        <v>142.80000000000001</v>
      </c>
      <c r="E252" s="89" t="s">
        <v>136</v>
      </c>
      <c r="F252" s="194">
        <v>-3</v>
      </c>
      <c r="G252" s="194"/>
      <c r="H252" s="194">
        <v>1.0900000000000001</v>
      </c>
      <c r="I252" s="194">
        <v>0.9</v>
      </c>
      <c r="J252" s="194">
        <v>7.06</v>
      </c>
      <c r="K252" s="194">
        <v>8.66</v>
      </c>
      <c r="L252" s="194">
        <v>7</v>
      </c>
      <c r="M252" s="194">
        <v>10.5</v>
      </c>
      <c r="N252" s="194">
        <v>11.5</v>
      </c>
      <c r="O252" s="194">
        <v>10</v>
      </c>
      <c r="P252" s="194">
        <v>10</v>
      </c>
    </row>
    <row r="253" spans="1:16" ht="12.75" customHeight="1" x14ac:dyDescent="0.2">
      <c r="A253" s="89" t="s">
        <v>1818</v>
      </c>
      <c r="B253" s="89" t="s">
        <v>1819</v>
      </c>
      <c r="C253" s="89" t="s">
        <v>1647</v>
      </c>
      <c r="D253" s="194">
        <v>819.37</v>
      </c>
      <c r="E253" s="89" t="s">
        <v>136</v>
      </c>
      <c r="F253" s="194">
        <v>-3</v>
      </c>
      <c r="G253" s="194"/>
      <c r="H253" s="194">
        <v>0</v>
      </c>
      <c r="I253" s="194">
        <v>0.95</v>
      </c>
      <c r="J253" s="194">
        <v>4.3</v>
      </c>
      <c r="K253" s="194">
        <v>15.49</v>
      </c>
      <c r="L253" s="194">
        <v>8.5</v>
      </c>
      <c r="M253" s="194">
        <v>26</v>
      </c>
      <c r="N253" s="194">
        <v>18.5</v>
      </c>
      <c r="P253" s="194">
        <v>3.5</v>
      </c>
    </row>
    <row r="254" spans="1:16" ht="12.75" customHeight="1" x14ac:dyDescent="0.2">
      <c r="A254" s="89" t="s">
        <v>1820</v>
      </c>
      <c r="B254" s="89" t="s">
        <v>225</v>
      </c>
      <c r="C254" s="89" t="s">
        <v>1303</v>
      </c>
      <c r="D254" s="194">
        <v>77.84</v>
      </c>
      <c r="E254" s="89" t="s">
        <v>136</v>
      </c>
      <c r="F254" s="194">
        <v>-2</v>
      </c>
      <c r="G254" s="194"/>
      <c r="H254" s="194">
        <v>1.8</v>
      </c>
      <c r="I254" s="194">
        <v>0.55000000000000004</v>
      </c>
      <c r="J254" s="194">
        <v>4.76</v>
      </c>
      <c r="K254" s="194">
        <v>3.3</v>
      </c>
      <c r="L254" s="194">
        <v>2</v>
      </c>
      <c r="M254" s="194">
        <v>6</v>
      </c>
      <c r="N254" s="194">
        <v>7.5</v>
      </c>
      <c r="O254" s="194">
        <v>5</v>
      </c>
      <c r="P254" s="194">
        <v>5.5</v>
      </c>
    </row>
    <row r="255" spans="1:16" ht="12.75" customHeight="1" x14ac:dyDescent="0.2">
      <c r="A255" s="89" t="s">
        <v>1821</v>
      </c>
      <c r="B255" s="89" t="s">
        <v>1822</v>
      </c>
      <c r="C255" s="89" t="s">
        <v>1559</v>
      </c>
      <c r="D255" s="194">
        <v>135.91</v>
      </c>
      <c r="E255" s="89" t="s">
        <v>136</v>
      </c>
      <c r="F255" s="194">
        <v>-1</v>
      </c>
      <c r="G255" s="194"/>
      <c r="H255" s="194">
        <v>0</v>
      </c>
      <c r="I255" s="194">
        <v>1.1000000000000001</v>
      </c>
      <c r="J255" s="194">
        <v>6.09</v>
      </c>
      <c r="K255" s="194">
        <v>5.74</v>
      </c>
      <c r="L255" s="194">
        <v>9.5</v>
      </c>
      <c r="M255" s="194">
        <v>10.5</v>
      </c>
      <c r="N255" s="194">
        <v>10.5</v>
      </c>
      <c r="P255" s="194">
        <v>5.5</v>
      </c>
    </row>
    <row r="256" spans="1:16" ht="12.75" customHeight="1" x14ac:dyDescent="0.2">
      <c r="A256" s="89" t="s">
        <v>1823</v>
      </c>
      <c r="B256" s="89" t="s">
        <v>1824</v>
      </c>
      <c r="C256" s="89" t="s">
        <v>1452</v>
      </c>
      <c r="D256" s="194">
        <v>336.64</v>
      </c>
      <c r="E256" s="89" t="s">
        <v>136</v>
      </c>
      <c r="F256" s="194">
        <v>1</v>
      </c>
      <c r="G256" s="194"/>
      <c r="H256" s="194">
        <v>0.52</v>
      </c>
      <c r="I256" s="194">
        <v>1.05</v>
      </c>
      <c r="J256" s="194">
        <v>6.51</v>
      </c>
      <c r="K256" s="194">
        <v>4.4400000000000004</v>
      </c>
      <c r="L256" s="194">
        <v>6.5</v>
      </c>
      <c r="M256" s="194">
        <v>11.5</v>
      </c>
      <c r="N256" s="194">
        <v>8.5</v>
      </c>
      <c r="O256" s="194">
        <v>10</v>
      </c>
      <c r="P256" s="194">
        <v>12.5</v>
      </c>
    </row>
    <row r="257" spans="1:16" ht="12.75" customHeight="1" x14ac:dyDescent="0.2">
      <c r="A257" s="89" t="s">
        <v>102</v>
      </c>
      <c r="B257" s="89" t="s">
        <v>101</v>
      </c>
      <c r="C257" s="89" t="s">
        <v>1260</v>
      </c>
      <c r="D257" s="194">
        <v>43.19</v>
      </c>
      <c r="E257" s="89" t="s">
        <v>136</v>
      </c>
      <c r="F257" s="194">
        <v>1</v>
      </c>
      <c r="G257" s="194"/>
      <c r="H257" s="194">
        <v>2.77</v>
      </c>
      <c r="I257" s="194">
        <v>0.7</v>
      </c>
      <c r="J257" s="194">
        <v>1.4</v>
      </c>
      <c r="K257" s="194">
        <v>2.66</v>
      </c>
      <c r="L257" s="194">
        <v>4.5</v>
      </c>
      <c r="M257" s="194">
        <v>3.5</v>
      </c>
      <c r="N257" s="194">
        <v>4</v>
      </c>
      <c r="O257" s="194">
        <v>4</v>
      </c>
      <c r="P257" s="194">
        <v>7</v>
      </c>
    </row>
    <row r="258" spans="1:16" ht="12.75" customHeight="1" x14ac:dyDescent="0.2">
      <c r="A258" s="89" t="s">
        <v>1825</v>
      </c>
      <c r="B258" s="89" t="s">
        <v>1826</v>
      </c>
      <c r="C258" s="89" t="s">
        <v>1369</v>
      </c>
      <c r="D258" s="194">
        <v>165.5</v>
      </c>
      <c r="E258" s="89" t="s">
        <v>136</v>
      </c>
      <c r="F258" s="194">
        <v>1</v>
      </c>
      <c r="G258" s="194"/>
      <c r="H258" s="194">
        <v>1.46</v>
      </c>
      <c r="I258" s="194">
        <v>0.75</v>
      </c>
      <c r="J258" s="194">
        <v>4.1100000000000003</v>
      </c>
      <c r="K258" s="194">
        <v>6.94</v>
      </c>
      <c r="L258" s="194">
        <v>4</v>
      </c>
      <c r="M258" s="194">
        <v>8</v>
      </c>
      <c r="N258" s="194">
        <v>7.5</v>
      </c>
      <c r="O258" s="194">
        <v>6.5</v>
      </c>
      <c r="P258" s="194">
        <v>13.5</v>
      </c>
    </row>
    <row r="259" spans="1:16" ht="12.75" customHeight="1" x14ac:dyDescent="0.2">
      <c r="A259" s="89" t="s">
        <v>1827</v>
      </c>
      <c r="B259" s="89" t="s">
        <v>1828</v>
      </c>
      <c r="C259" s="89" t="s">
        <v>1369</v>
      </c>
      <c r="D259" s="194">
        <v>192.38</v>
      </c>
      <c r="E259" s="89" t="s">
        <v>136</v>
      </c>
      <c r="F259" s="194">
        <v>1</v>
      </c>
      <c r="G259" s="194"/>
      <c r="H259" s="194">
        <v>1.04</v>
      </c>
      <c r="I259" s="194">
        <v>0.7</v>
      </c>
      <c r="J259" s="194">
        <v>3.09</v>
      </c>
      <c r="K259" s="194">
        <v>4.75</v>
      </c>
      <c r="L259" s="194">
        <v>4</v>
      </c>
      <c r="M259" s="194">
        <v>7.5</v>
      </c>
      <c r="N259" s="194">
        <v>6.5</v>
      </c>
      <c r="O259" s="194">
        <v>7.5</v>
      </c>
      <c r="P259" s="194">
        <v>8</v>
      </c>
    </row>
    <row r="260" spans="1:16" ht="12.75" customHeight="1" x14ac:dyDescent="0.2">
      <c r="A260" s="89" t="s">
        <v>1829</v>
      </c>
      <c r="B260" s="89" t="s">
        <v>1830</v>
      </c>
      <c r="C260" s="89" t="s">
        <v>1481</v>
      </c>
      <c r="D260" s="194">
        <v>164</v>
      </c>
      <c r="E260" s="89" t="s">
        <v>136</v>
      </c>
      <c r="F260" s="194">
        <v>1</v>
      </c>
      <c r="G260" s="194"/>
      <c r="H260" s="194">
        <v>2.09</v>
      </c>
      <c r="I260" s="194">
        <v>0.9</v>
      </c>
      <c r="J260" s="89"/>
      <c r="K260" s="194">
        <v>8.35</v>
      </c>
      <c r="L260" s="194">
        <v>7.5</v>
      </c>
      <c r="M260" s="194">
        <v>9</v>
      </c>
      <c r="N260" s="194">
        <v>10</v>
      </c>
      <c r="O260" s="194">
        <v>4</v>
      </c>
      <c r="P260" s="194">
        <v>8.5</v>
      </c>
    </row>
    <row r="261" spans="1:16" ht="12.75" customHeight="1" x14ac:dyDescent="0.2">
      <c r="A261" s="89" t="s">
        <v>1831</v>
      </c>
      <c r="B261" s="89" t="s">
        <v>726</v>
      </c>
      <c r="C261" s="89" t="s">
        <v>1329</v>
      </c>
      <c r="D261" s="194">
        <v>93.07</v>
      </c>
      <c r="E261" s="89" t="s">
        <v>136</v>
      </c>
      <c r="F261" s="194">
        <v>1</v>
      </c>
      <c r="G261" s="194"/>
      <c r="H261" s="194">
        <v>3.21</v>
      </c>
      <c r="I261" s="194">
        <v>0.45</v>
      </c>
      <c r="J261" s="194">
        <v>2.46</v>
      </c>
      <c r="K261" s="194">
        <v>1.78</v>
      </c>
      <c r="L261" s="194">
        <v>1.5</v>
      </c>
      <c r="M261" s="194">
        <v>3</v>
      </c>
      <c r="N261" s="194">
        <v>4.5</v>
      </c>
      <c r="O261" s="194">
        <v>3.5</v>
      </c>
      <c r="P261" s="194">
        <v>3</v>
      </c>
    </row>
    <row r="262" spans="1:16" ht="12.75" customHeight="1" x14ac:dyDescent="0.2">
      <c r="A262" s="89" t="s">
        <v>1832</v>
      </c>
      <c r="B262" s="89" t="s">
        <v>1833</v>
      </c>
      <c r="C262" s="89" t="s">
        <v>1283</v>
      </c>
      <c r="D262" s="194">
        <v>75.38</v>
      </c>
      <c r="E262" s="89" t="s">
        <v>136</v>
      </c>
      <c r="F262" s="194">
        <v>1</v>
      </c>
      <c r="G262" s="194"/>
      <c r="H262" s="194">
        <v>1.22</v>
      </c>
      <c r="I262" s="194">
        <v>0.75</v>
      </c>
      <c r="J262" s="194">
        <v>4.41</v>
      </c>
      <c r="K262" s="194">
        <v>7.61</v>
      </c>
      <c r="L262" s="194">
        <v>5.5</v>
      </c>
      <c r="M262" s="194">
        <v>9</v>
      </c>
      <c r="N262" s="194">
        <v>8</v>
      </c>
      <c r="O262" s="194">
        <v>6</v>
      </c>
      <c r="P262" s="194">
        <v>10.5</v>
      </c>
    </row>
    <row r="263" spans="1:16" ht="12.75" customHeight="1" x14ac:dyDescent="0.2">
      <c r="A263" s="89" t="s">
        <v>1834</v>
      </c>
      <c r="B263" s="89" t="s">
        <v>1835</v>
      </c>
      <c r="C263" s="89" t="s">
        <v>1481</v>
      </c>
      <c r="D263" s="194">
        <v>379.16</v>
      </c>
      <c r="E263" s="89" t="s">
        <v>136</v>
      </c>
      <c r="F263" s="194">
        <v>1</v>
      </c>
      <c r="G263" s="194"/>
      <c r="H263" s="194">
        <v>0</v>
      </c>
      <c r="I263" s="194">
        <v>0.8</v>
      </c>
      <c r="J263" s="194">
        <v>3.9</v>
      </c>
      <c r="K263" s="194">
        <v>9.27</v>
      </c>
      <c r="L263" s="194">
        <v>8</v>
      </c>
      <c r="M263" s="194">
        <v>9</v>
      </c>
      <c r="N263" s="194">
        <v>8.5</v>
      </c>
      <c r="P263" s="194">
        <v>14.5</v>
      </c>
    </row>
    <row r="264" spans="1:16" ht="12.75" customHeight="1" x14ac:dyDescent="0.2">
      <c r="A264" s="89" t="s">
        <v>1836</v>
      </c>
      <c r="B264" s="89" t="s">
        <v>699</v>
      </c>
      <c r="C264" s="89" t="s">
        <v>1303</v>
      </c>
      <c r="D264" s="194">
        <v>92.5</v>
      </c>
      <c r="E264" s="89" t="s">
        <v>136</v>
      </c>
      <c r="F264" s="194">
        <v>1</v>
      </c>
      <c r="G264" s="194"/>
      <c r="H264" s="194">
        <v>3.01</v>
      </c>
      <c r="I264" s="194">
        <v>0.55000000000000004</v>
      </c>
      <c r="J264" s="194">
        <v>2.9</v>
      </c>
      <c r="K264" s="194">
        <v>2.39</v>
      </c>
      <c r="L264" s="194">
        <v>1</v>
      </c>
      <c r="M264" s="194">
        <v>4</v>
      </c>
      <c r="N264" s="194">
        <v>4.5</v>
      </c>
      <c r="O264" s="194">
        <v>6</v>
      </c>
      <c r="P264" s="194">
        <v>4</v>
      </c>
    </row>
    <row r="265" spans="1:16" ht="12.75" customHeight="1" x14ac:dyDescent="0.2">
      <c r="A265" s="89" t="s">
        <v>1837</v>
      </c>
      <c r="B265" s="89" t="s">
        <v>1838</v>
      </c>
      <c r="C265" s="89" t="s">
        <v>1473</v>
      </c>
      <c r="D265" s="194">
        <v>165.71</v>
      </c>
      <c r="E265" s="89" t="s">
        <v>136</v>
      </c>
      <c r="F265" s="194">
        <v>2</v>
      </c>
      <c r="G265" s="194"/>
      <c r="H265" s="194">
        <v>0.4</v>
      </c>
      <c r="I265" s="194">
        <v>1.1499999999999999</v>
      </c>
      <c r="J265" s="194">
        <v>3.13</v>
      </c>
      <c r="K265" s="194">
        <v>4.9000000000000004</v>
      </c>
      <c r="L265" s="194">
        <v>7</v>
      </c>
      <c r="M265" s="194">
        <v>9.5</v>
      </c>
      <c r="N265" s="194">
        <v>8.5</v>
      </c>
      <c r="O265" s="194">
        <v>18.5</v>
      </c>
      <c r="P265" s="194">
        <v>16</v>
      </c>
    </row>
    <row r="266" spans="1:16" ht="12.75" customHeight="1" x14ac:dyDescent="0.2">
      <c r="A266" s="89" t="s">
        <v>1839</v>
      </c>
      <c r="B266" s="89" t="s">
        <v>1840</v>
      </c>
      <c r="C266" s="89" t="s">
        <v>1369</v>
      </c>
      <c r="D266" s="194">
        <v>144.1</v>
      </c>
      <c r="E266" s="89" t="s">
        <v>136</v>
      </c>
      <c r="F266" s="194">
        <v>3</v>
      </c>
      <c r="G266" s="194"/>
      <c r="H266" s="194">
        <v>0.83</v>
      </c>
      <c r="I266" s="194">
        <v>0.7</v>
      </c>
      <c r="J266" s="194">
        <v>0.94</v>
      </c>
      <c r="K266" s="194">
        <v>2.25</v>
      </c>
      <c r="L266" s="194">
        <v>5</v>
      </c>
      <c r="M266" s="194">
        <v>11.5</v>
      </c>
      <c r="N266" s="194">
        <v>10.5</v>
      </c>
      <c r="O266" s="194">
        <v>8.5</v>
      </c>
      <c r="P266" s="194">
        <v>10.5</v>
      </c>
    </row>
    <row r="267" spans="1:16" ht="12.75" customHeight="1" x14ac:dyDescent="0.2">
      <c r="A267" s="89" t="s">
        <v>1841</v>
      </c>
      <c r="B267" s="89" t="s">
        <v>1842</v>
      </c>
      <c r="C267" s="89" t="s">
        <v>1372</v>
      </c>
      <c r="D267" s="194">
        <v>240.17</v>
      </c>
      <c r="E267" s="89" t="s">
        <v>136</v>
      </c>
      <c r="F267" s="194">
        <v>3</v>
      </c>
      <c r="G267" s="194"/>
      <c r="H267" s="194">
        <v>1.2</v>
      </c>
      <c r="I267" s="194">
        <v>1</v>
      </c>
      <c r="J267" s="194">
        <v>6.24</v>
      </c>
      <c r="K267" s="194">
        <v>17.010000000000002</v>
      </c>
      <c r="L267" s="194">
        <v>8</v>
      </c>
      <c r="M267" s="194">
        <v>12</v>
      </c>
      <c r="N267" s="194">
        <v>12</v>
      </c>
      <c r="O267" s="194">
        <v>8</v>
      </c>
      <c r="P267" s="194">
        <v>9.5</v>
      </c>
    </row>
    <row r="268" spans="1:16" ht="12.75" customHeight="1" x14ac:dyDescent="0.2">
      <c r="A268" s="89" t="s">
        <v>1843</v>
      </c>
      <c r="B268" s="89" t="s">
        <v>1844</v>
      </c>
      <c r="C268" s="89" t="s">
        <v>1512</v>
      </c>
      <c r="D268" s="194">
        <v>551.95000000000005</v>
      </c>
      <c r="E268" s="89" t="s">
        <v>136</v>
      </c>
      <c r="F268" s="194">
        <v>4</v>
      </c>
      <c r="G268" s="194">
        <v>4</v>
      </c>
      <c r="H268" s="194">
        <v>0.92</v>
      </c>
      <c r="I268" s="194">
        <v>1.1000000000000001</v>
      </c>
      <c r="J268" s="194">
        <v>2.84</v>
      </c>
      <c r="K268" s="194">
        <v>13.61</v>
      </c>
      <c r="L268" s="194">
        <v>7.5</v>
      </c>
      <c r="M268" s="194">
        <v>10.5</v>
      </c>
      <c r="N268" s="194">
        <v>10</v>
      </c>
      <c r="O268" s="194">
        <v>10.5</v>
      </c>
      <c r="P268" s="194">
        <v>14</v>
      </c>
    </row>
    <row r="269" spans="1:16" ht="12.75" customHeight="1" x14ac:dyDescent="0.2">
      <c r="A269" s="89" t="s">
        <v>1845</v>
      </c>
      <c r="B269" s="89" t="s">
        <v>937</v>
      </c>
      <c r="C269" s="89" t="s">
        <v>1305</v>
      </c>
      <c r="D269" s="194">
        <v>94.93</v>
      </c>
      <c r="E269" s="89" t="s">
        <v>136</v>
      </c>
      <c r="F269" s="194">
        <v>4</v>
      </c>
      <c r="G269" s="194">
        <v>4</v>
      </c>
      <c r="H269" s="194">
        <v>3.11</v>
      </c>
      <c r="I269" s="194">
        <v>0.55000000000000004</v>
      </c>
      <c r="J269" s="194">
        <v>2.95</v>
      </c>
      <c r="K269" s="194">
        <v>2.0499999999999998</v>
      </c>
      <c r="L269" s="194">
        <v>3</v>
      </c>
      <c r="M269" s="194">
        <v>5.5</v>
      </c>
      <c r="N269" s="194">
        <v>5.5</v>
      </c>
      <c r="O269" s="194">
        <v>6</v>
      </c>
      <c r="P269" s="194">
        <v>4</v>
      </c>
    </row>
    <row r="270" spans="1:16" ht="12.75" customHeight="1" x14ac:dyDescent="0.2">
      <c r="A270" s="89" t="s">
        <v>1846</v>
      </c>
      <c r="B270" s="89" t="s">
        <v>1847</v>
      </c>
      <c r="C270" s="89" t="s">
        <v>1559</v>
      </c>
      <c r="D270" s="194">
        <v>264.14999999999998</v>
      </c>
      <c r="E270" s="89" t="s">
        <v>136</v>
      </c>
      <c r="F270" s="194">
        <v>4</v>
      </c>
      <c r="G270" s="194">
        <v>4</v>
      </c>
      <c r="H270" s="194">
        <v>0.79</v>
      </c>
      <c r="I270" s="194">
        <v>1.1499999999999999</v>
      </c>
      <c r="J270" s="194">
        <v>9.98</v>
      </c>
      <c r="K270" s="194">
        <v>28.67</v>
      </c>
      <c r="L270" s="194">
        <v>10</v>
      </c>
      <c r="M270" s="194">
        <v>13.5</v>
      </c>
      <c r="N270" s="194">
        <v>12.5</v>
      </c>
      <c r="O270" s="194">
        <v>13</v>
      </c>
      <c r="P270" s="194">
        <v>33</v>
      </c>
    </row>
    <row r="271" spans="1:16" ht="12.75" customHeight="1" x14ac:dyDescent="0.2">
      <c r="A271" s="89" t="s">
        <v>1848</v>
      </c>
      <c r="B271" s="89" t="s">
        <v>1849</v>
      </c>
      <c r="C271" s="89" t="s">
        <v>1283</v>
      </c>
      <c r="D271" s="194">
        <v>70.260000000000005</v>
      </c>
      <c r="E271" s="89" t="s">
        <v>136</v>
      </c>
      <c r="F271" s="194">
        <v>4</v>
      </c>
      <c r="G271" s="194">
        <v>4</v>
      </c>
      <c r="H271" s="194">
        <v>2.37</v>
      </c>
      <c r="I271" s="194">
        <v>0.8</v>
      </c>
      <c r="J271" s="194">
        <v>3.94</v>
      </c>
      <c r="K271" s="89"/>
      <c r="L271" s="194">
        <v>3.5</v>
      </c>
      <c r="M271" s="194">
        <v>6</v>
      </c>
      <c r="N271" s="194">
        <v>6</v>
      </c>
      <c r="O271" s="194">
        <v>3.5</v>
      </c>
    </row>
    <row r="272" spans="1:16" ht="12.75" customHeight="1" x14ac:dyDescent="0.2">
      <c r="A272" s="89" t="s">
        <v>1850</v>
      </c>
      <c r="B272" s="89" t="s">
        <v>1851</v>
      </c>
      <c r="C272" s="89" t="s">
        <v>1301</v>
      </c>
      <c r="D272" s="194">
        <v>186.43</v>
      </c>
      <c r="E272" s="89" t="s">
        <v>136</v>
      </c>
      <c r="F272" s="194">
        <v>4</v>
      </c>
      <c r="G272" s="194">
        <v>4</v>
      </c>
      <c r="H272" s="194">
        <v>0.9</v>
      </c>
      <c r="I272" s="194">
        <v>0.95</v>
      </c>
      <c r="J272" s="194">
        <v>4.03</v>
      </c>
      <c r="K272" s="194">
        <v>10.74</v>
      </c>
      <c r="L272" s="194">
        <v>5.5</v>
      </c>
      <c r="M272" s="194">
        <v>10</v>
      </c>
      <c r="N272" s="194">
        <v>6</v>
      </c>
      <c r="O272" s="194">
        <v>5</v>
      </c>
      <c r="P272" s="194">
        <v>11</v>
      </c>
    </row>
    <row r="273" spans="1:16" ht="12.75" customHeight="1" x14ac:dyDescent="0.2">
      <c r="A273" s="89" t="s">
        <v>1852</v>
      </c>
      <c r="B273" s="89" t="s">
        <v>1853</v>
      </c>
      <c r="C273" s="89" t="s">
        <v>1353</v>
      </c>
      <c r="D273" s="194">
        <v>109.17</v>
      </c>
      <c r="E273" s="89" t="s">
        <v>136</v>
      </c>
      <c r="F273" s="194">
        <v>5</v>
      </c>
      <c r="G273" s="194">
        <v>5</v>
      </c>
      <c r="H273" s="194">
        <v>0</v>
      </c>
      <c r="I273" s="194">
        <v>0.95</v>
      </c>
      <c r="J273" s="194">
        <v>3.12</v>
      </c>
      <c r="K273" s="194">
        <v>6.21</v>
      </c>
      <c r="L273" s="194">
        <v>7</v>
      </c>
      <c r="M273" s="194">
        <v>10</v>
      </c>
      <c r="N273" s="194">
        <v>9.5</v>
      </c>
      <c r="P273" s="194">
        <v>12.5</v>
      </c>
    </row>
    <row r="274" spans="1:16" ht="12.75" customHeight="1" x14ac:dyDescent="0.2">
      <c r="A274" s="89" t="s">
        <v>1854</v>
      </c>
      <c r="B274" s="89" t="s">
        <v>1855</v>
      </c>
      <c r="C274" s="89" t="s">
        <v>1369</v>
      </c>
      <c r="D274" s="194">
        <v>36.32</v>
      </c>
      <c r="E274" s="89" t="s">
        <v>136</v>
      </c>
      <c r="F274" s="194">
        <v>5</v>
      </c>
      <c r="G274" s="194">
        <v>5</v>
      </c>
      <c r="H274" s="194">
        <v>0.97</v>
      </c>
      <c r="I274" s="194">
        <v>0.7</v>
      </c>
      <c r="J274" s="194">
        <v>4.62</v>
      </c>
      <c r="K274" s="194">
        <v>3.19</v>
      </c>
      <c r="L274" s="194">
        <v>2.5</v>
      </c>
      <c r="M274" s="194">
        <v>5.5</v>
      </c>
      <c r="N274" s="194">
        <v>5</v>
      </c>
      <c r="O274" s="194">
        <v>5</v>
      </c>
      <c r="P274" s="194">
        <v>3</v>
      </c>
    </row>
    <row r="275" spans="1:16" ht="12.75" customHeight="1" x14ac:dyDescent="0.2">
      <c r="A275" s="89" t="s">
        <v>1856</v>
      </c>
      <c r="B275" s="89" t="s">
        <v>1857</v>
      </c>
      <c r="C275" s="89" t="s">
        <v>1642</v>
      </c>
      <c r="D275" s="194">
        <v>78.36</v>
      </c>
      <c r="E275" s="89" t="s">
        <v>136</v>
      </c>
      <c r="F275" s="194">
        <v>5</v>
      </c>
      <c r="G275" s="194">
        <v>5</v>
      </c>
      <c r="H275" s="194">
        <v>1.98</v>
      </c>
      <c r="I275" s="194">
        <v>0.7</v>
      </c>
      <c r="J275" s="194">
        <v>0.66</v>
      </c>
      <c r="K275" s="194">
        <v>15.9</v>
      </c>
      <c r="L275" s="194">
        <v>7.5</v>
      </c>
      <c r="M275" s="194">
        <v>12</v>
      </c>
      <c r="N275" s="194">
        <v>10.5</v>
      </c>
      <c r="O275" s="194">
        <v>7.5</v>
      </c>
      <c r="P275" s="194">
        <v>-12.5</v>
      </c>
    </row>
    <row r="276" spans="1:16" ht="12.75" customHeight="1" x14ac:dyDescent="0.2">
      <c r="A276" s="89" t="s">
        <v>1858</v>
      </c>
      <c r="B276" s="89" t="s">
        <v>1859</v>
      </c>
      <c r="C276" s="89" t="s">
        <v>1340</v>
      </c>
      <c r="D276" s="194">
        <v>247.8</v>
      </c>
      <c r="E276" s="89" t="s">
        <v>136</v>
      </c>
      <c r="F276" s="194">
        <v>5</v>
      </c>
      <c r="G276" s="194">
        <v>5</v>
      </c>
      <c r="H276" s="194">
        <v>3.37</v>
      </c>
      <c r="I276" s="194">
        <v>0.7</v>
      </c>
      <c r="J276" s="194">
        <v>15.33</v>
      </c>
      <c r="K276" s="194">
        <v>40.18</v>
      </c>
      <c r="M276" s="194">
        <v>4.5</v>
      </c>
      <c r="O276" s="194">
        <v>4</v>
      </c>
      <c r="P276" s="194">
        <v>6.5</v>
      </c>
    </row>
    <row r="277" spans="1:16" ht="12.75" customHeight="1" x14ac:dyDescent="0.2">
      <c r="A277" s="89" t="s">
        <v>1860</v>
      </c>
      <c r="B277" s="89" t="s">
        <v>1861</v>
      </c>
      <c r="C277" s="89" t="s">
        <v>1512</v>
      </c>
      <c r="D277" s="194">
        <v>30.57</v>
      </c>
      <c r="E277" s="89" t="s">
        <v>136</v>
      </c>
      <c r="F277" s="194">
        <v>5</v>
      </c>
      <c r="G277" s="194">
        <v>5</v>
      </c>
      <c r="H277" s="194">
        <v>2.75</v>
      </c>
      <c r="I277" s="194">
        <v>1.05</v>
      </c>
      <c r="J277" s="194">
        <v>3.38</v>
      </c>
      <c r="K277" s="194">
        <v>7.6</v>
      </c>
      <c r="L277" s="194">
        <v>4.5</v>
      </c>
      <c r="M277" s="194">
        <v>8.5</v>
      </c>
      <c r="N277" s="194">
        <v>7</v>
      </c>
      <c r="O277" s="194">
        <v>7</v>
      </c>
      <c r="P277" s="194">
        <v>6.5</v>
      </c>
    </row>
    <row r="278" spans="1:16" ht="12.75" customHeight="1" x14ac:dyDescent="0.2">
      <c r="A278" s="89" t="s">
        <v>1862</v>
      </c>
      <c r="B278" s="89" t="s">
        <v>1863</v>
      </c>
      <c r="C278" s="89" t="s">
        <v>1353</v>
      </c>
      <c r="D278" s="194">
        <v>222.3</v>
      </c>
      <c r="E278" s="89" t="s">
        <v>136</v>
      </c>
      <c r="F278" s="194">
        <v>5</v>
      </c>
      <c r="G278" s="194">
        <v>5</v>
      </c>
      <c r="H278" s="194">
        <v>0</v>
      </c>
      <c r="I278" s="194">
        <v>0.95</v>
      </c>
      <c r="J278" s="194">
        <v>11.43</v>
      </c>
      <c r="K278" s="194">
        <v>14.42</v>
      </c>
      <c r="L278" s="194">
        <v>12.5</v>
      </c>
      <c r="M278" s="194">
        <v>15.5</v>
      </c>
      <c r="N278" s="194">
        <v>14.5</v>
      </c>
      <c r="P278" s="194">
        <v>10.5</v>
      </c>
    </row>
    <row r="279" spans="1:16" ht="12.75" customHeight="1" x14ac:dyDescent="0.2">
      <c r="A279" s="89" t="s">
        <v>1864</v>
      </c>
      <c r="B279" s="89" t="s">
        <v>1865</v>
      </c>
      <c r="C279" s="89" t="s">
        <v>1353</v>
      </c>
      <c r="D279" s="194">
        <v>86.78</v>
      </c>
      <c r="E279" s="89" t="s">
        <v>136</v>
      </c>
      <c r="F279" s="194">
        <v>5</v>
      </c>
      <c r="G279" s="194">
        <v>5</v>
      </c>
      <c r="H279" s="194">
        <v>1</v>
      </c>
      <c r="I279" s="194">
        <v>0.9</v>
      </c>
      <c r="J279" s="194">
        <v>3.92</v>
      </c>
      <c r="K279" s="194">
        <v>5.59</v>
      </c>
      <c r="L279" s="194">
        <v>4.5</v>
      </c>
      <c r="M279" s="194">
        <v>10.5</v>
      </c>
      <c r="N279" s="194">
        <v>7</v>
      </c>
      <c r="O279" s="194">
        <v>11.5</v>
      </c>
      <c r="P279" s="194">
        <v>8.5</v>
      </c>
    </row>
    <row r="280" spans="1:16" ht="12.75" customHeight="1" x14ac:dyDescent="0.2">
      <c r="A280" s="89" t="s">
        <v>56</v>
      </c>
      <c r="B280" s="89" t="s">
        <v>65</v>
      </c>
      <c r="C280" s="89" t="s">
        <v>1260</v>
      </c>
      <c r="D280" s="194">
        <v>110.97</v>
      </c>
      <c r="E280" s="89" t="s">
        <v>136</v>
      </c>
      <c r="F280" s="194">
        <v>5</v>
      </c>
      <c r="G280" s="194">
        <v>5</v>
      </c>
      <c r="H280" s="194">
        <v>1.95</v>
      </c>
      <c r="I280" s="194">
        <v>0.6</v>
      </c>
      <c r="J280" s="194">
        <v>4.53</v>
      </c>
      <c r="K280" s="194">
        <v>2.59</v>
      </c>
      <c r="L280" s="194">
        <v>4.5</v>
      </c>
      <c r="M280" s="194">
        <v>7.5</v>
      </c>
      <c r="N280" s="194">
        <v>5.5</v>
      </c>
      <c r="O280" s="194">
        <v>7</v>
      </c>
      <c r="P280" s="194">
        <v>7</v>
      </c>
    </row>
    <row r="281" spans="1:16" ht="12.75" customHeight="1" x14ac:dyDescent="0.2">
      <c r="A281" s="89" t="s">
        <v>1866</v>
      </c>
      <c r="B281" s="89" t="s">
        <v>1867</v>
      </c>
      <c r="C281" s="89" t="s">
        <v>1668</v>
      </c>
      <c r="D281" s="194">
        <v>64.94</v>
      </c>
      <c r="E281" s="89" t="s">
        <v>136</v>
      </c>
      <c r="F281" s="194">
        <v>6</v>
      </c>
      <c r="G281" s="194">
        <v>6</v>
      </c>
      <c r="H281" s="194">
        <v>2.87</v>
      </c>
      <c r="I281" s="194">
        <v>1</v>
      </c>
      <c r="J281" s="194">
        <v>0.87</v>
      </c>
      <c r="K281" s="194">
        <v>4.3600000000000003</v>
      </c>
      <c r="L281" s="194">
        <v>5.5</v>
      </c>
      <c r="M281" s="194">
        <v>7</v>
      </c>
      <c r="N281" s="194">
        <v>6</v>
      </c>
      <c r="O281" s="194">
        <v>6</v>
      </c>
      <c r="P281" s="194">
        <v>3</v>
      </c>
    </row>
    <row r="282" spans="1:16" ht="12.75" customHeight="1" x14ac:dyDescent="0.2">
      <c r="A282" s="89" t="s">
        <v>1868</v>
      </c>
      <c r="B282" s="89" t="s">
        <v>1869</v>
      </c>
      <c r="C282" s="89" t="s">
        <v>1517</v>
      </c>
      <c r="D282" s="194">
        <v>112.59</v>
      </c>
      <c r="E282" s="89" t="s">
        <v>136</v>
      </c>
      <c r="F282" s="194">
        <v>6</v>
      </c>
      <c r="G282" s="194">
        <v>6</v>
      </c>
      <c r="H282" s="194">
        <v>3.08</v>
      </c>
      <c r="I282" s="194">
        <v>1.1000000000000001</v>
      </c>
      <c r="J282" s="89"/>
      <c r="K282" s="194">
        <v>1.79</v>
      </c>
      <c r="M282" s="194">
        <v>8.5</v>
      </c>
      <c r="O282" s="194">
        <v>11.5</v>
      </c>
      <c r="P282" s="194">
        <v>7</v>
      </c>
    </row>
    <row r="283" spans="1:16" ht="12.75" customHeight="1" x14ac:dyDescent="0.2">
      <c r="A283" s="89" t="s">
        <v>1870</v>
      </c>
      <c r="B283" s="89" t="s">
        <v>1871</v>
      </c>
      <c r="C283" s="89" t="s">
        <v>1458</v>
      </c>
      <c r="D283" s="194">
        <v>93.08</v>
      </c>
      <c r="E283" s="89" t="s">
        <v>136</v>
      </c>
      <c r="F283" s="194">
        <v>6</v>
      </c>
      <c r="G283" s="194">
        <v>6</v>
      </c>
      <c r="H283" s="194">
        <v>0.72</v>
      </c>
      <c r="I283" s="194">
        <v>1</v>
      </c>
      <c r="J283" s="89"/>
      <c r="K283" s="194">
        <v>1.88</v>
      </c>
      <c r="M283" s="194">
        <v>9.5</v>
      </c>
      <c r="O283" s="194">
        <v>7</v>
      </c>
      <c r="P283" s="194">
        <v>8</v>
      </c>
    </row>
    <row r="284" spans="1:16" ht="12.75" customHeight="1" x14ac:dyDescent="0.2">
      <c r="A284" s="89" t="s">
        <v>1872</v>
      </c>
      <c r="B284" s="89" t="s">
        <v>1873</v>
      </c>
      <c r="C284" s="89" t="s">
        <v>1490</v>
      </c>
      <c r="D284" s="194">
        <v>84.34</v>
      </c>
      <c r="E284" s="89" t="s">
        <v>136</v>
      </c>
      <c r="F284" s="194">
        <v>6</v>
      </c>
      <c r="G284" s="194">
        <v>6</v>
      </c>
      <c r="H284" s="194">
        <v>2.7</v>
      </c>
      <c r="I284" s="194">
        <v>1</v>
      </c>
      <c r="J284" s="194">
        <v>4.57</v>
      </c>
      <c r="K284" s="194">
        <v>3.79</v>
      </c>
      <c r="L284" s="194">
        <v>4.5</v>
      </c>
      <c r="M284" s="194">
        <v>10.5</v>
      </c>
      <c r="N284" s="194">
        <v>10</v>
      </c>
      <c r="O284" s="194">
        <v>2.5</v>
      </c>
      <c r="P284" s="194">
        <v>3</v>
      </c>
    </row>
    <row r="285" spans="1:16" ht="12.75" customHeight="1" x14ac:dyDescent="0.2">
      <c r="A285" s="89" t="s">
        <v>1874</v>
      </c>
      <c r="B285" s="89" t="s">
        <v>1875</v>
      </c>
      <c r="C285" s="89" t="s">
        <v>1398</v>
      </c>
      <c r="D285" s="194">
        <v>124.34</v>
      </c>
      <c r="E285" s="89" t="s">
        <v>136</v>
      </c>
      <c r="F285" s="194">
        <v>6</v>
      </c>
      <c r="G285" s="194">
        <v>6</v>
      </c>
      <c r="H285" s="194">
        <v>0</v>
      </c>
      <c r="I285" s="194">
        <v>1.05</v>
      </c>
      <c r="J285" s="194">
        <v>4.0599999999999996</v>
      </c>
      <c r="K285" s="194">
        <v>11.17</v>
      </c>
      <c r="L285" s="194">
        <v>17.5</v>
      </c>
      <c r="M285" s="194">
        <v>19</v>
      </c>
      <c r="N285" s="194">
        <v>18</v>
      </c>
      <c r="P285" s="194">
        <v>25</v>
      </c>
    </row>
    <row r="286" spans="1:16" ht="12.75" customHeight="1" x14ac:dyDescent="0.2">
      <c r="A286" s="89" t="s">
        <v>1876</v>
      </c>
      <c r="B286" s="89" t="s">
        <v>1877</v>
      </c>
      <c r="C286" s="89" t="s">
        <v>1337</v>
      </c>
      <c r="D286" s="194">
        <v>191.5</v>
      </c>
      <c r="E286" s="89" t="s">
        <v>136</v>
      </c>
      <c r="F286" s="194">
        <v>6</v>
      </c>
      <c r="G286" s="194">
        <v>6</v>
      </c>
      <c r="H286" s="194">
        <v>0.93</v>
      </c>
      <c r="I286" s="194">
        <v>1</v>
      </c>
      <c r="J286" s="194">
        <v>3.69</v>
      </c>
      <c r="K286" s="194">
        <v>6.81</v>
      </c>
      <c r="L286" s="194">
        <v>5</v>
      </c>
      <c r="M286" s="194">
        <v>10</v>
      </c>
      <c r="N286" s="194">
        <v>7.5</v>
      </c>
      <c r="O286" s="194">
        <v>9.5</v>
      </c>
      <c r="P286" s="194">
        <v>11.5</v>
      </c>
    </row>
    <row r="287" spans="1:16" ht="12.75" customHeight="1" x14ac:dyDescent="0.2">
      <c r="A287" s="89" t="s">
        <v>1878</v>
      </c>
      <c r="B287" s="89" t="s">
        <v>1879</v>
      </c>
      <c r="C287" s="89" t="s">
        <v>1353</v>
      </c>
      <c r="D287" s="194">
        <v>513.76</v>
      </c>
      <c r="E287" s="89" t="s">
        <v>136</v>
      </c>
      <c r="F287" s="194">
        <v>7</v>
      </c>
      <c r="G287" s="194">
        <v>7</v>
      </c>
      <c r="H287" s="194">
        <v>0</v>
      </c>
      <c r="I287" s="194">
        <v>1</v>
      </c>
      <c r="J287" s="194">
        <v>14.51</v>
      </c>
      <c r="K287" s="194">
        <v>8.7200000000000006</v>
      </c>
      <c r="L287" s="194">
        <v>12.5</v>
      </c>
      <c r="M287" s="194">
        <v>14</v>
      </c>
      <c r="N287" s="194">
        <v>13</v>
      </c>
      <c r="P287" s="194">
        <v>16</v>
      </c>
    </row>
    <row r="288" spans="1:16" ht="12.75" customHeight="1" x14ac:dyDescent="0.2">
      <c r="A288" s="89" t="s">
        <v>1880</v>
      </c>
      <c r="B288" s="89" t="s">
        <v>1881</v>
      </c>
      <c r="C288" s="89" t="s">
        <v>1654</v>
      </c>
      <c r="D288" s="194">
        <v>110.66</v>
      </c>
      <c r="E288" s="89" t="s">
        <v>136</v>
      </c>
      <c r="F288" s="194">
        <v>7</v>
      </c>
      <c r="G288" s="194">
        <v>7</v>
      </c>
      <c r="H288" s="194">
        <v>0</v>
      </c>
      <c r="I288" s="194">
        <v>0.85</v>
      </c>
      <c r="J288" s="194">
        <v>8.67</v>
      </c>
      <c r="K288" s="194">
        <v>4.5</v>
      </c>
      <c r="L288" s="194">
        <v>7.5</v>
      </c>
      <c r="M288" s="194">
        <v>8.5</v>
      </c>
      <c r="N288" s="194">
        <v>8</v>
      </c>
      <c r="P288" s="194">
        <v>8.5</v>
      </c>
    </row>
    <row r="289" spans="1:16" ht="12.75" customHeight="1" x14ac:dyDescent="0.2">
      <c r="A289" s="89" t="s">
        <v>1882</v>
      </c>
      <c r="B289" s="89" t="s">
        <v>1883</v>
      </c>
      <c r="C289" s="89" t="s">
        <v>1884</v>
      </c>
      <c r="D289" s="194">
        <v>65.67</v>
      </c>
      <c r="E289" s="89" t="s">
        <v>136</v>
      </c>
      <c r="F289" s="194">
        <v>7</v>
      </c>
      <c r="G289" s="194">
        <v>7</v>
      </c>
      <c r="H289" s="194">
        <v>1.05</v>
      </c>
      <c r="I289" s="194">
        <v>0.95</v>
      </c>
      <c r="J289" s="194">
        <v>3.75</v>
      </c>
      <c r="K289" s="194">
        <v>4.28</v>
      </c>
      <c r="L289" s="194">
        <v>8</v>
      </c>
      <c r="M289" s="194">
        <v>9</v>
      </c>
      <c r="N289" s="194">
        <v>9</v>
      </c>
      <c r="P289" s="194">
        <v>7</v>
      </c>
    </row>
    <row r="290" spans="1:16" ht="12.75" customHeight="1" x14ac:dyDescent="0.2">
      <c r="A290" s="89" t="s">
        <v>1885</v>
      </c>
      <c r="B290" s="89" t="s">
        <v>1886</v>
      </c>
      <c r="C290" s="89" t="s">
        <v>1588</v>
      </c>
      <c r="D290" s="194">
        <v>44.98</v>
      </c>
      <c r="E290" s="89" t="s">
        <v>136</v>
      </c>
      <c r="F290" s="194">
        <v>8</v>
      </c>
      <c r="G290" s="194">
        <v>8</v>
      </c>
      <c r="H290" s="194">
        <v>3.86</v>
      </c>
      <c r="I290" s="194">
        <v>0.9</v>
      </c>
      <c r="J290" s="194">
        <v>2.88</v>
      </c>
      <c r="K290" s="194">
        <v>1.66</v>
      </c>
      <c r="L290" s="194">
        <v>4.5</v>
      </c>
      <c r="M290" s="194">
        <v>5.5</v>
      </c>
      <c r="N290" s="194">
        <v>6</v>
      </c>
      <c r="O290" s="194">
        <v>3.5</v>
      </c>
      <c r="P290" s="194">
        <v>1.5</v>
      </c>
    </row>
    <row r="291" spans="1:16" ht="12.75" customHeight="1" x14ac:dyDescent="0.2">
      <c r="A291" s="89" t="s">
        <v>1887</v>
      </c>
      <c r="B291" s="89" t="s">
        <v>1888</v>
      </c>
      <c r="C291" s="89" t="s">
        <v>1360</v>
      </c>
      <c r="D291" s="194">
        <v>108.1</v>
      </c>
      <c r="E291" s="89" t="s">
        <v>136</v>
      </c>
      <c r="F291" s="194">
        <v>8</v>
      </c>
      <c r="G291" s="194">
        <v>8</v>
      </c>
      <c r="H291" s="194">
        <v>1.91</v>
      </c>
      <c r="I291" s="194">
        <v>1.1499999999999999</v>
      </c>
      <c r="J291" s="194">
        <v>6.38</v>
      </c>
      <c r="K291" s="194">
        <v>3.57</v>
      </c>
      <c r="L291" s="194">
        <v>7.5</v>
      </c>
      <c r="M291" s="194">
        <v>10</v>
      </c>
      <c r="N291" s="194">
        <v>9.5</v>
      </c>
      <c r="O291" s="194">
        <v>5.5</v>
      </c>
      <c r="P291" s="194">
        <v>10</v>
      </c>
    </row>
    <row r="292" spans="1:16" ht="12.75" customHeight="1" x14ac:dyDescent="0.2">
      <c r="A292" s="89" t="s">
        <v>1889</v>
      </c>
      <c r="B292" s="89" t="s">
        <v>1890</v>
      </c>
      <c r="C292" s="89" t="s">
        <v>1762</v>
      </c>
      <c r="D292" s="194">
        <v>114.16</v>
      </c>
      <c r="E292" s="89" t="s">
        <v>136</v>
      </c>
      <c r="F292" s="194">
        <v>9</v>
      </c>
      <c r="G292" s="194">
        <v>9</v>
      </c>
      <c r="H292" s="194">
        <v>1.75</v>
      </c>
      <c r="I292" s="194">
        <v>1.1000000000000001</v>
      </c>
      <c r="J292" s="194">
        <v>1.76</v>
      </c>
      <c r="K292" s="194">
        <v>5.72</v>
      </c>
      <c r="L292" s="194">
        <v>4</v>
      </c>
      <c r="M292" s="194">
        <v>7.5</v>
      </c>
      <c r="N292" s="194">
        <v>7.5</v>
      </c>
      <c r="O292" s="194">
        <v>6</v>
      </c>
      <c r="P292" s="194">
        <v>3.5</v>
      </c>
    </row>
    <row r="293" spans="1:16" ht="12.75" customHeight="1" x14ac:dyDescent="0.2">
      <c r="A293" s="89" t="s">
        <v>1891</v>
      </c>
      <c r="B293" s="89" t="s">
        <v>1892</v>
      </c>
      <c r="C293" s="89" t="s">
        <v>1512</v>
      </c>
      <c r="D293" s="194">
        <v>106.37</v>
      </c>
      <c r="E293" s="89" t="s">
        <v>136</v>
      </c>
      <c r="F293" s="194">
        <v>9</v>
      </c>
      <c r="G293" s="194">
        <v>9</v>
      </c>
      <c r="H293" s="194">
        <v>1.99</v>
      </c>
      <c r="I293" s="194">
        <v>1.1000000000000001</v>
      </c>
      <c r="J293" s="194">
        <v>1.1499999999999999</v>
      </c>
      <c r="K293" s="194">
        <v>23.41</v>
      </c>
      <c r="L293" s="194">
        <v>6.5</v>
      </c>
      <c r="M293" s="194">
        <v>11.5</v>
      </c>
      <c r="N293" s="194">
        <v>9.5</v>
      </c>
      <c r="O293" s="194">
        <v>10.5</v>
      </c>
    </row>
    <row r="294" spans="1:16" ht="12.75" customHeight="1" x14ac:dyDescent="0.2">
      <c r="A294" s="89" t="s">
        <v>1893</v>
      </c>
      <c r="B294" s="89" t="s">
        <v>1894</v>
      </c>
      <c r="C294" s="89" t="s">
        <v>1309</v>
      </c>
      <c r="D294" s="194">
        <v>156.75</v>
      </c>
      <c r="E294" s="89" t="s">
        <v>136</v>
      </c>
      <c r="F294" s="194">
        <v>9</v>
      </c>
      <c r="G294" s="194">
        <v>9</v>
      </c>
      <c r="H294" s="194">
        <v>1.87</v>
      </c>
      <c r="I294" s="194">
        <v>0.9</v>
      </c>
      <c r="J294" s="89"/>
      <c r="K294" s="194">
        <v>1.41</v>
      </c>
      <c r="M294" s="194">
        <v>10</v>
      </c>
      <c r="O294" s="194">
        <v>4</v>
      </c>
      <c r="P294" s="194">
        <v>6.5</v>
      </c>
    </row>
    <row r="295" spans="1:16" ht="12.75" customHeight="1" x14ac:dyDescent="0.2">
      <c r="A295" s="89" t="s">
        <v>1895</v>
      </c>
      <c r="B295" s="89" t="s">
        <v>1896</v>
      </c>
      <c r="C295" s="89" t="s">
        <v>1283</v>
      </c>
      <c r="D295" s="194">
        <v>136.86000000000001</v>
      </c>
      <c r="E295" s="89" t="s">
        <v>136</v>
      </c>
      <c r="F295" s="194">
        <v>10</v>
      </c>
      <c r="G295" s="194">
        <v>10</v>
      </c>
      <c r="H295" s="194">
        <v>2.94</v>
      </c>
      <c r="I295" s="194">
        <v>0.75</v>
      </c>
      <c r="J295" s="194">
        <v>2.57</v>
      </c>
      <c r="K295" s="89"/>
      <c r="L295" s="194">
        <v>4.5</v>
      </c>
      <c r="M295" s="194">
        <v>7</v>
      </c>
      <c r="N295" s="194">
        <v>6.5</v>
      </c>
      <c r="O295" s="194">
        <v>3.5</v>
      </c>
      <c r="P295" s="194">
        <v>84</v>
      </c>
    </row>
    <row r="296" spans="1:16" ht="12.75" customHeight="1" x14ac:dyDescent="0.2">
      <c r="A296" s="89" t="s">
        <v>1897</v>
      </c>
      <c r="B296" s="89" t="s">
        <v>1898</v>
      </c>
      <c r="C296" s="89" t="s">
        <v>1804</v>
      </c>
      <c r="D296" s="194">
        <v>1935</v>
      </c>
      <c r="E296" s="89" t="s">
        <v>136</v>
      </c>
      <c r="F296" s="194">
        <v>10</v>
      </c>
      <c r="G296" s="194">
        <v>10</v>
      </c>
      <c r="H296" s="194">
        <v>0</v>
      </c>
      <c r="I296" s="194">
        <v>1.2</v>
      </c>
      <c r="J296" s="194">
        <v>5.62</v>
      </c>
      <c r="K296" s="194">
        <v>10.06</v>
      </c>
      <c r="L296" s="194">
        <v>11.5</v>
      </c>
      <c r="M296" s="194">
        <v>12</v>
      </c>
      <c r="N296" s="194">
        <v>11.5</v>
      </c>
      <c r="P296" s="194">
        <v>18</v>
      </c>
    </row>
    <row r="297" spans="1:16" ht="12.75" customHeight="1" x14ac:dyDescent="0.2">
      <c r="A297" s="89" t="s">
        <v>1899</v>
      </c>
      <c r="B297" s="89" t="s">
        <v>1900</v>
      </c>
      <c r="C297" s="89" t="s">
        <v>1588</v>
      </c>
      <c r="D297" s="194">
        <v>167.28</v>
      </c>
      <c r="E297" s="89" t="s">
        <v>136</v>
      </c>
      <c r="F297" s="194">
        <v>10</v>
      </c>
      <c r="G297" s="194">
        <v>10</v>
      </c>
      <c r="H297" s="194">
        <v>1.77</v>
      </c>
      <c r="I297" s="194">
        <v>1.1000000000000001</v>
      </c>
      <c r="J297" s="194">
        <v>3.49</v>
      </c>
      <c r="K297" s="194">
        <v>0.85</v>
      </c>
      <c r="L297" s="194">
        <v>3</v>
      </c>
      <c r="M297" s="194">
        <v>3.5</v>
      </c>
      <c r="N297" s="194">
        <v>1.5</v>
      </c>
      <c r="O297" s="194">
        <v>9.5</v>
      </c>
      <c r="P297" s="194">
        <v>2</v>
      </c>
    </row>
    <row r="298" spans="1:16" ht="12.75" customHeight="1" x14ac:dyDescent="0.2">
      <c r="A298" s="89" t="s">
        <v>1901</v>
      </c>
      <c r="B298" s="89" t="s">
        <v>1902</v>
      </c>
      <c r="C298" s="89" t="s">
        <v>1292</v>
      </c>
      <c r="D298" s="194">
        <v>154.83000000000001</v>
      </c>
      <c r="E298" s="89" t="s">
        <v>136</v>
      </c>
      <c r="F298" s="194">
        <v>10</v>
      </c>
      <c r="G298" s="194">
        <v>10</v>
      </c>
      <c r="H298" s="194">
        <v>0.15</v>
      </c>
      <c r="I298" s="194">
        <v>0.95</v>
      </c>
      <c r="J298" s="194">
        <v>1.1399999999999999</v>
      </c>
      <c r="K298" s="194">
        <v>3.14</v>
      </c>
      <c r="L298" s="194">
        <v>4</v>
      </c>
      <c r="M298" s="194">
        <v>14</v>
      </c>
      <c r="N298" s="194">
        <v>11</v>
      </c>
      <c r="O298" s="194">
        <v>16.5</v>
      </c>
      <c r="P298" s="194">
        <v>8.5</v>
      </c>
    </row>
    <row r="299" spans="1:16" ht="12.75" customHeight="1" x14ac:dyDescent="0.2">
      <c r="A299" s="89" t="s">
        <v>1903</v>
      </c>
      <c r="B299" s="89" t="s">
        <v>1904</v>
      </c>
      <c r="C299" s="89" t="s">
        <v>1452</v>
      </c>
      <c r="D299" s="194">
        <v>152.69999999999999</v>
      </c>
      <c r="E299" s="89" t="s">
        <v>136</v>
      </c>
      <c r="F299" s="194">
        <v>11</v>
      </c>
      <c r="G299" s="194">
        <v>11</v>
      </c>
      <c r="H299" s="194">
        <v>2.74</v>
      </c>
      <c r="I299" s="194">
        <v>1.1499999999999999</v>
      </c>
      <c r="J299" s="194">
        <v>2.25</v>
      </c>
      <c r="K299" s="194">
        <v>2.72</v>
      </c>
      <c r="L299" s="194">
        <v>6</v>
      </c>
      <c r="M299" s="194">
        <v>6</v>
      </c>
      <c r="N299" s="194">
        <v>5.5</v>
      </c>
      <c r="O299" s="194">
        <v>6.5</v>
      </c>
      <c r="P299" s="194">
        <v>3.5</v>
      </c>
    </row>
    <row r="300" spans="1:16" ht="12.75" customHeight="1" x14ac:dyDescent="0.2">
      <c r="A300" s="89" t="s">
        <v>1905</v>
      </c>
      <c r="B300" s="89" t="s">
        <v>1906</v>
      </c>
      <c r="C300" s="89" t="s">
        <v>1301</v>
      </c>
      <c r="D300" s="194">
        <v>108.21</v>
      </c>
      <c r="E300" s="89" t="s">
        <v>136</v>
      </c>
      <c r="F300" s="194">
        <v>11</v>
      </c>
      <c r="G300" s="194">
        <v>11</v>
      </c>
      <c r="H300" s="194">
        <v>2.79</v>
      </c>
      <c r="I300" s="194">
        <v>1.1499999999999999</v>
      </c>
      <c r="J300" s="194">
        <v>4.68</v>
      </c>
      <c r="K300" s="194">
        <v>4.18</v>
      </c>
      <c r="L300" s="194">
        <v>9.5</v>
      </c>
      <c r="M300" s="194">
        <v>10</v>
      </c>
      <c r="N300" s="194">
        <v>9</v>
      </c>
      <c r="O300" s="194">
        <v>9</v>
      </c>
      <c r="P300" s="194">
        <v>9.5</v>
      </c>
    </row>
    <row r="301" spans="1:16" ht="12.75" customHeight="1" x14ac:dyDescent="0.2">
      <c r="A301" s="89" t="s">
        <v>1907</v>
      </c>
      <c r="B301" s="89" t="s">
        <v>1908</v>
      </c>
      <c r="C301" s="89" t="s">
        <v>1502</v>
      </c>
      <c r="D301" s="194">
        <v>168.96</v>
      </c>
      <c r="E301" s="89" t="s">
        <v>136</v>
      </c>
      <c r="F301" s="194">
        <v>11</v>
      </c>
      <c r="G301" s="194">
        <v>11</v>
      </c>
      <c r="H301" s="194">
        <v>2.06</v>
      </c>
      <c r="I301" s="194">
        <v>1.1499999999999999</v>
      </c>
      <c r="J301" s="194">
        <v>3.78</v>
      </c>
      <c r="K301" s="194">
        <v>2.9</v>
      </c>
      <c r="L301" s="194">
        <v>7.5</v>
      </c>
      <c r="M301" s="194">
        <v>15</v>
      </c>
      <c r="N301" s="194">
        <v>12</v>
      </c>
      <c r="O301" s="194">
        <v>10.5</v>
      </c>
      <c r="P301" s="194">
        <v>2</v>
      </c>
    </row>
    <row r="302" spans="1:16" ht="12.75" customHeight="1" x14ac:dyDescent="0.2">
      <c r="A302" s="89" t="s">
        <v>1909</v>
      </c>
      <c r="B302" s="89" t="s">
        <v>1910</v>
      </c>
      <c r="C302" s="89" t="s">
        <v>1588</v>
      </c>
      <c r="D302" s="194">
        <v>42.06</v>
      </c>
      <c r="E302" s="89" t="s">
        <v>136</v>
      </c>
      <c r="F302" s="194">
        <v>11</v>
      </c>
      <c r="G302" s="194">
        <v>11</v>
      </c>
      <c r="H302" s="194">
        <v>4.5</v>
      </c>
      <c r="I302" s="194">
        <v>0.9</v>
      </c>
      <c r="J302" s="194">
        <v>2.52</v>
      </c>
      <c r="K302" s="194">
        <v>23.64</v>
      </c>
      <c r="L302" s="194">
        <v>3</v>
      </c>
      <c r="M302" s="194">
        <v>17</v>
      </c>
      <c r="N302" s="194">
        <v>11.5</v>
      </c>
      <c r="O302" s="194">
        <v>2</v>
      </c>
      <c r="P302" s="194">
        <v>23.5</v>
      </c>
    </row>
    <row r="303" spans="1:16" ht="12.75" customHeight="1" x14ac:dyDescent="0.2">
      <c r="A303" s="89" t="s">
        <v>1911</v>
      </c>
      <c r="B303" s="89" t="s">
        <v>1912</v>
      </c>
      <c r="C303" s="89" t="s">
        <v>1443</v>
      </c>
      <c r="D303" s="194">
        <v>50.83</v>
      </c>
      <c r="E303" s="89" t="s">
        <v>136</v>
      </c>
      <c r="F303" s="194">
        <v>11</v>
      </c>
      <c r="G303" s="194">
        <v>11</v>
      </c>
      <c r="H303" s="194">
        <v>1.63</v>
      </c>
      <c r="I303" s="194">
        <v>1.3</v>
      </c>
      <c r="J303" s="194">
        <v>3.06</v>
      </c>
      <c r="K303" s="194">
        <v>6.97</v>
      </c>
      <c r="L303" s="194">
        <v>9</v>
      </c>
      <c r="M303" s="194">
        <v>8.5</v>
      </c>
      <c r="N303" s="194">
        <v>8</v>
      </c>
      <c r="O303" s="194">
        <v>13</v>
      </c>
      <c r="P303" s="194">
        <v>14</v>
      </c>
    </row>
    <row r="304" spans="1:16" ht="12.75" customHeight="1" x14ac:dyDescent="0.2">
      <c r="A304" s="89" t="s">
        <v>1913</v>
      </c>
      <c r="B304" s="89" t="s">
        <v>1914</v>
      </c>
      <c r="C304" s="89" t="s">
        <v>1512</v>
      </c>
      <c r="D304" s="194">
        <v>93.56</v>
      </c>
      <c r="E304" s="89" t="s">
        <v>136</v>
      </c>
      <c r="F304" s="194">
        <v>12</v>
      </c>
      <c r="G304" s="194">
        <v>12</v>
      </c>
      <c r="H304" s="194">
        <v>1.66</v>
      </c>
      <c r="I304" s="194">
        <v>1.1000000000000001</v>
      </c>
      <c r="J304" s="194">
        <v>1.35</v>
      </c>
      <c r="K304" s="194">
        <v>7.18</v>
      </c>
      <c r="L304" s="194">
        <v>9</v>
      </c>
      <c r="M304" s="194">
        <v>11.5</v>
      </c>
      <c r="N304" s="194">
        <v>10.5</v>
      </c>
      <c r="O304" s="194">
        <v>10.5</v>
      </c>
      <c r="P304" s="194">
        <v>4</v>
      </c>
    </row>
    <row r="305" spans="1:16" ht="12.75" customHeight="1" x14ac:dyDescent="0.2">
      <c r="A305" s="89" t="s">
        <v>1915</v>
      </c>
      <c r="B305" s="89" t="s">
        <v>1916</v>
      </c>
      <c r="C305" s="89" t="s">
        <v>1360</v>
      </c>
      <c r="D305" s="194">
        <v>48.52</v>
      </c>
      <c r="E305" s="89" t="s">
        <v>136</v>
      </c>
      <c r="F305" s="194">
        <v>12</v>
      </c>
      <c r="G305" s="194">
        <v>12</v>
      </c>
      <c r="H305" s="194">
        <v>3.44</v>
      </c>
      <c r="I305" s="194">
        <v>1</v>
      </c>
      <c r="J305" s="194">
        <v>7.37</v>
      </c>
      <c r="K305" s="194">
        <v>4.57</v>
      </c>
      <c r="L305" s="194">
        <v>6.5</v>
      </c>
      <c r="M305" s="194">
        <v>11.5</v>
      </c>
      <c r="N305" s="194">
        <v>9.5</v>
      </c>
      <c r="O305" s="194">
        <v>11.5</v>
      </c>
      <c r="P305" s="194">
        <v>4.5</v>
      </c>
    </row>
    <row r="306" spans="1:16" ht="12.75" customHeight="1" x14ac:dyDescent="0.2">
      <c r="A306" s="89" t="s">
        <v>1917</v>
      </c>
      <c r="B306" s="89" t="s">
        <v>1918</v>
      </c>
      <c r="C306" s="89" t="s">
        <v>1325</v>
      </c>
      <c r="D306" s="194">
        <v>167.44</v>
      </c>
      <c r="E306" s="89" t="s">
        <v>136</v>
      </c>
      <c r="F306" s="194">
        <v>12</v>
      </c>
      <c r="G306" s="194">
        <v>12</v>
      </c>
      <c r="H306" s="194">
        <v>1.95</v>
      </c>
      <c r="I306" s="194">
        <v>1.3</v>
      </c>
      <c r="J306" s="194">
        <v>1.49</v>
      </c>
      <c r="K306" s="194">
        <v>3.76</v>
      </c>
      <c r="L306" s="194">
        <v>7</v>
      </c>
      <c r="M306" s="194">
        <v>11.5</v>
      </c>
      <c r="N306" s="194">
        <v>10.5</v>
      </c>
      <c r="O306" s="194">
        <v>10.5</v>
      </c>
      <c r="P306" s="194">
        <v>14.5</v>
      </c>
    </row>
    <row r="307" spans="1:16" ht="12.75" customHeight="1" x14ac:dyDescent="0.2">
      <c r="A307" s="89" t="s">
        <v>1919</v>
      </c>
      <c r="B307" s="89" t="s">
        <v>1920</v>
      </c>
      <c r="C307" s="89" t="s">
        <v>1517</v>
      </c>
      <c r="D307" s="194">
        <v>107.88</v>
      </c>
      <c r="E307" s="89" t="s">
        <v>136</v>
      </c>
      <c r="F307" s="194">
        <v>12</v>
      </c>
      <c r="G307" s="194"/>
      <c r="H307" s="194">
        <v>5.31</v>
      </c>
      <c r="I307" s="194">
        <v>0.85</v>
      </c>
      <c r="J307" s="89"/>
      <c r="K307" s="194">
        <v>1.56</v>
      </c>
      <c r="M307" s="194">
        <v>3.5</v>
      </c>
      <c r="O307" s="194">
        <v>4.5</v>
      </c>
      <c r="P307" s="194">
        <v>8.5</v>
      </c>
    </row>
    <row r="308" spans="1:16" ht="12.75" customHeight="1" x14ac:dyDescent="0.2">
      <c r="A308" s="89" t="s">
        <v>1921</v>
      </c>
      <c r="B308" s="89" t="s">
        <v>1922</v>
      </c>
      <c r="C308" s="89" t="s">
        <v>1369</v>
      </c>
      <c r="D308" s="194">
        <v>38.78</v>
      </c>
      <c r="E308" s="89" t="s">
        <v>136</v>
      </c>
      <c r="F308" s="194">
        <v>12</v>
      </c>
      <c r="G308" s="194">
        <v>12</v>
      </c>
      <c r="H308" s="194">
        <v>3.43</v>
      </c>
      <c r="I308" s="194">
        <v>1.05</v>
      </c>
      <c r="J308" s="194">
        <v>0.34</v>
      </c>
      <c r="K308" s="194">
        <v>1.1299999999999999</v>
      </c>
      <c r="L308" s="194">
        <v>2.5</v>
      </c>
      <c r="M308" s="194">
        <v>9.5</v>
      </c>
      <c r="N308" s="194">
        <v>7</v>
      </c>
      <c r="O308" s="194">
        <v>5.5</v>
      </c>
      <c r="P308" s="194">
        <v>6</v>
      </c>
    </row>
    <row r="309" spans="1:16" ht="12.75" customHeight="1" x14ac:dyDescent="0.2">
      <c r="A309" s="89" t="s">
        <v>1923</v>
      </c>
      <c r="B309" s="89" t="s">
        <v>1924</v>
      </c>
      <c r="C309" s="89" t="s">
        <v>1559</v>
      </c>
      <c r="D309" s="194">
        <v>151.51</v>
      </c>
      <c r="E309" s="89" t="s">
        <v>136</v>
      </c>
      <c r="F309" s="194">
        <v>13</v>
      </c>
      <c r="G309" s="194">
        <v>13</v>
      </c>
      <c r="H309" s="194">
        <v>0</v>
      </c>
      <c r="I309" s="194">
        <v>0.95</v>
      </c>
      <c r="J309" s="194">
        <v>6.44</v>
      </c>
      <c r="K309" s="194">
        <v>111.36</v>
      </c>
      <c r="L309" s="194">
        <v>11</v>
      </c>
      <c r="M309" s="194">
        <v>11</v>
      </c>
      <c r="N309" s="194">
        <v>11</v>
      </c>
      <c r="P309" s="194">
        <v>12</v>
      </c>
    </row>
    <row r="310" spans="1:16" ht="12.75" customHeight="1" x14ac:dyDescent="0.2">
      <c r="A310" s="89" t="s">
        <v>1925</v>
      </c>
      <c r="B310" s="89" t="s">
        <v>1926</v>
      </c>
      <c r="C310" s="89" t="s">
        <v>1721</v>
      </c>
      <c r="D310" s="194">
        <v>85.74</v>
      </c>
      <c r="E310" s="89" t="s">
        <v>136</v>
      </c>
      <c r="F310" s="194">
        <v>13</v>
      </c>
      <c r="G310" s="194">
        <v>13</v>
      </c>
      <c r="H310" s="194">
        <v>4.45</v>
      </c>
      <c r="I310" s="194">
        <v>1.25</v>
      </c>
      <c r="J310" s="194">
        <v>0.31</v>
      </c>
      <c r="K310" s="194">
        <v>1.6</v>
      </c>
      <c r="L310" s="194">
        <v>7.5</v>
      </c>
      <c r="M310" s="194">
        <v>11.5</v>
      </c>
      <c r="N310" s="194">
        <v>9</v>
      </c>
      <c r="O310" s="194">
        <v>8</v>
      </c>
      <c r="P310" s="194">
        <v>5.5</v>
      </c>
    </row>
    <row r="311" spans="1:16" ht="12.75" customHeight="1" x14ac:dyDescent="0.2">
      <c r="A311" s="89" t="s">
        <v>1927</v>
      </c>
      <c r="B311" s="89" t="s">
        <v>1928</v>
      </c>
      <c r="C311" s="89" t="s">
        <v>1481</v>
      </c>
      <c r="D311" s="194">
        <v>56.1</v>
      </c>
      <c r="E311" s="89" t="s">
        <v>136</v>
      </c>
      <c r="F311" s="194">
        <v>13</v>
      </c>
      <c r="G311" s="194">
        <v>13</v>
      </c>
      <c r="H311" s="194">
        <v>0</v>
      </c>
      <c r="I311" s="194">
        <v>0.8</v>
      </c>
      <c r="J311" s="194">
        <v>7.63</v>
      </c>
      <c r="K311" s="194">
        <v>8.41</v>
      </c>
      <c r="L311" s="194">
        <v>10</v>
      </c>
      <c r="M311" s="194">
        <v>14.5</v>
      </c>
      <c r="N311" s="194">
        <v>14</v>
      </c>
      <c r="P311" s="194">
        <v>16.5</v>
      </c>
    </row>
    <row r="312" spans="1:16" ht="12.75" customHeight="1" x14ac:dyDescent="0.2">
      <c r="A312" s="89" t="s">
        <v>1929</v>
      </c>
      <c r="B312" s="89" t="s">
        <v>1930</v>
      </c>
      <c r="C312" s="89" t="s">
        <v>1564</v>
      </c>
      <c r="D312" s="194">
        <v>93.03</v>
      </c>
      <c r="E312" s="89" t="s">
        <v>136</v>
      </c>
      <c r="F312" s="194">
        <v>13</v>
      </c>
      <c r="G312" s="194">
        <v>13</v>
      </c>
      <c r="H312" s="194">
        <v>3.13</v>
      </c>
      <c r="I312" s="194">
        <v>0.95</v>
      </c>
      <c r="J312" s="194">
        <v>0.71</v>
      </c>
      <c r="K312" s="194">
        <v>3.91</v>
      </c>
      <c r="L312" s="194">
        <v>6.5</v>
      </c>
      <c r="M312" s="194">
        <v>8</v>
      </c>
      <c r="N312" s="194">
        <v>8.5</v>
      </c>
      <c r="O312" s="194">
        <v>5.5</v>
      </c>
      <c r="P312" s="194">
        <v>7</v>
      </c>
    </row>
    <row r="313" spans="1:16" ht="12.75" customHeight="1" x14ac:dyDescent="0.2">
      <c r="A313" s="89" t="s">
        <v>1931</v>
      </c>
      <c r="B313" s="89" t="s">
        <v>1932</v>
      </c>
      <c r="C313" s="89" t="s">
        <v>1804</v>
      </c>
      <c r="D313" s="194">
        <v>1727.06</v>
      </c>
      <c r="E313" s="89" t="s">
        <v>136</v>
      </c>
      <c r="F313" s="194">
        <v>13</v>
      </c>
      <c r="G313" s="194">
        <v>13</v>
      </c>
      <c r="H313" s="194">
        <v>0</v>
      </c>
      <c r="I313" s="194">
        <v>1.1499999999999999</v>
      </c>
      <c r="J313" s="194">
        <v>3.34</v>
      </c>
      <c r="K313" s="194">
        <v>19.22</v>
      </c>
      <c r="L313" s="194">
        <v>18.5</v>
      </c>
      <c r="M313" s="194">
        <v>39</v>
      </c>
      <c r="N313" s="194">
        <v>22</v>
      </c>
      <c r="P313" s="194">
        <v>37.5</v>
      </c>
    </row>
    <row r="314" spans="1:16" ht="12.75" customHeight="1" x14ac:dyDescent="0.2">
      <c r="A314" s="89" t="s">
        <v>1933</v>
      </c>
      <c r="B314" s="89" t="s">
        <v>1934</v>
      </c>
      <c r="C314" s="89" t="s">
        <v>1559</v>
      </c>
      <c r="D314" s="194">
        <v>274.29000000000002</v>
      </c>
      <c r="E314" s="89" t="s">
        <v>136</v>
      </c>
      <c r="F314" s="194">
        <v>13</v>
      </c>
      <c r="G314" s="194">
        <v>13</v>
      </c>
      <c r="H314" s="194">
        <v>0</v>
      </c>
      <c r="I314" s="194">
        <v>1.1499999999999999</v>
      </c>
      <c r="J314" s="194">
        <v>12.34</v>
      </c>
      <c r="K314" s="194">
        <v>14.1</v>
      </c>
      <c r="L314" s="194">
        <v>20.5</v>
      </c>
      <c r="M314" s="194">
        <v>20.5</v>
      </c>
      <c r="N314" s="194">
        <v>20</v>
      </c>
      <c r="P314" s="194">
        <v>21</v>
      </c>
    </row>
    <row r="315" spans="1:16" ht="12.75" customHeight="1" x14ac:dyDescent="0.2">
      <c r="A315" s="89" t="s">
        <v>1935</v>
      </c>
      <c r="B315" s="89" t="s">
        <v>1936</v>
      </c>
      <c r="C315" s="89" t="s">
        <v>1721</v>
      </c>
      <c r="D315" s="194">
        <v>103.03</v>
      </c>
      <c r="E315" s="89" t="s">
        <v>136</v>
      </c>
      <c r="F315" s="194">
        <v>14</v>
      </c>
      <c r="G315" s="194">
        <v>14</v>
      </c>
      <c r="H315" s="194">
        <v>3.63</v>
      </c>
      <c r="I315" s="194">
        <v>1.25</v>
      </c>
      <c r="J315" s="194">
        <v>0.41</v>
      </c>
      <c r="K315" s="194">
        <v>1.86</v>
      </c>
      <c r="L315" s="194">
        <v>10.5</v>
      </c>
      <c r="M315" s="194">
        <v>10</v>
      </c>
      <c r="N315" s="194">
        <v>10</v>
      </c>
      <c r="O315" s="194">
        <v>11</v>
      </c>
      <c r="P315" s="194">
        <v>5</v>
      </c>
    </row>
    <row r="316" spans="1:16" ht="12.75" customHeight="1" x14ac:dyDescent="0.2">
      <c r="A316" s="89" t="s">
        <v>1937</v>
      </c>
      <c r="B316" s="89" t="s">
        <v>1938</v>
      </c>
      <c r="C316" s="89" t="s">
        <v>1337</v>
      </c>
      <c r="D316" s="194">
        <v>114.06</v>
      </c>
      <c r="E316" s="89" t="s">
        <v>136</v>
      </c>
      <c r="F316" s="194">
        <v>14</v>
      </c>
      <c r="G316" s="194">
        <v>14</v>
      </c>
      <c r="H316" s="194">
        <v>2.54</v>
      </c>
      <c r="I316" s="194">
        <v>0.85</v>
      </c>
      <c r="J316" s="194">
        <v>2.58</v>
      </c>
      <c r="K316" s="194">
        <v>2.0099999999999998</v>
      </c>
      <c r="L316" s="194">
        <v>10.5</v>
      </c>
      <c r="M316" s="194">
        <v>8.5</v>
      </c>
      <c r="N316" s="194">
        <v>10.5</v>
      </c>
      <c r="O316" s="194">
        <v>9</v>
      </c>
      <c r="P316" s="194">
        <v>15.5</v>
      </c>
    </row>
    <row r="317" spans="1:16" ht="12.75" customHeight="1" x14ac:dyDescent="0.2">
      <c r="A317" s="89" t="s">
        <v>1939</v>
      </c>
      <c r="B317" s="89" t="s">
        <v>1940</v>
      </c>
      <c r="C317" s="89" t="s">
        <v>1564</v>
      </c>
      <c r="D317" s="194">
        <v>76.89</v>
      </c>
      <c r="E317" s="89" t="s">
        <v>136</v>
      </c>
      <c r="F317" s="194">
        <v>14</v>
      </c>
      <c r="G317" s="194">
        <v>14</v>
      </c>
      <c r="H317" s="194">
        <v>3.44</v>
      </c>
      <c r="I317" s="194">
        <v>1.2</v>
      </c>
      <c r="J317" s="194">
        <v>1.48</v>
      </c>
      <c r="K317" s="194">
        <v>2</v>
      </c>
      <c r="L317" s="194">
        <v>5</v>
      </c>
      <c r="M317" s="194">
        <v>9</v>
      </c>
      <c r="N317" s="194">
        <v>7.5</v>
      </c>
      <c r="O317" s="194">
        <v>6.5</v>
      </c>
      <c r="P317" s="194">
        <v>4</v>
      </c>
    </row>
    <row r="318" spans="1:16" ht="12.75" customHeight="1" x14ac:dyDescent="0.2">
      <c r="A318" s="89" t="s">
        <v>1941</v>
      </c>
      <c r="B318" s="89" t="s">
        <v>1942</v>
      </c>
      <c r="C318" s="89" t="s">
        <v>1301</v>
      </c>
      <c r="D318" s="194">
        <v>415.66</v>
      </c>
      <c r="E318" s="89" t="s">
        <v>136</v>
      </c>
      <c r="F318" s="194">
        <v>14</v>
      </c>
      <c r="G318" s="194">
        <v>14</v>
      </c>
      <c r="H318" s="194">
        <v>2.96</v>
      </c>
      <c r="I318" s="194">
        <v>1.25</v>
      </c>
      <c r="J318" s="194">
        <v>4.5999999999999996</v>
      </c>
      <c r="K318" s="194">
        <v>2.0099999999999998</v>
      </c>
      <c r="L318" s="194">
        <v>9</v>
      </c>
      <c r="M318" s="194">
        <v>9</v>
      </c>
      <c r="N318" s="194">
        <v>9</v>
      </c>
      <c r="O318" s="194">
        <v>10</v>
      </c>
      <c r="P318" s="194">
        <v>4</v>
      </c>
    </row>
    <row r="319" spans="1:16" ht="12.75" customHeight="1" x14ac:dyDescent="0.2">
      <c r="A319" s="89" t="s">
        <v>1943</v>
      </c>
      <c r="B319" s="89" t="s">
        <v>1944</v>
      </c>
      <c r="C319" s="89" t="s">
        <v>1639</v>
      </c>
      <c r="D319" s="194">
        <v>52.55</v>
      </c>
      <c r="E319" s="89" t="s">
        <v>136</v>
      </c>
      <c r="F319" s="194">
        <v>15</v>
      </c>
      <c r="G319" s="194">
        <v>15</v>
      </c>
      <c r="H319" s="194">
        <v>2.37</v>
      </c>
      <c r="I319" s="194">
        <v>1.2</v>
      </c>
      <c r="J319" s="194">
        <v>1.05</v>
      </c>
      <c r="K319" s="194">
        <v>5.9</v>
      </c>
      <c r="L319" s="194">
        <v>6.5</v>
      </c>
      <c r="M319" s="194">
        <v>9</v>
      </c>
      <c r="N319" s="194">
        <v>8.5</v>
      </c>
      <c r="O319" s="194">
        <v>7</v>
      </c>
      <c r="P319" s="194">
        <v>17</v>
      </c>
    </row>
    <row r="320" spans="1:16" ht="12.75" customHeight="1" x14ac:dyDescent="0.2">
      <c r="A320" s="89" t="s">
        <v>1945</v>
      </c>
      <c r="B320" s="89" t="s">
        <v>1946</v>
      </c>
      <c r="C320" s="89" t="s">
        <v>1769</v>
      </c>
      <c r="D320" s="194">
        <v>74.319999999999993</v>
      </c>
      <c r="E320" s="89" t="s">
        <v>136</v>
      </c>
      <c r="F320" s="194">
        <v>15</v>
      </c>
      <c r="G320" s="194">
        <v>15</v>
      </c>
      <c r="H320" s="194">
        <v>3.21</v>
      </c>
      <c r="I320" s="194">
        <v>1.05</v>
      </c>
      <c r="J320" s="194">
        <v>3.53</v>
      </c>
      <c r="K320" s="194">
        <v>95.69</v>
      </c>
      <c r="L320" s="194">
        <v>5.5</v>
      </c>
      <c r="M320" s="194">
        <v>10.5</v>
      </c>
      <c r="N320" s="194">
        <v>8</v>
      </c>
      <c r="O320" s="194">
        <v>8</v>
      </c>
      <c r="P320" s="194">
        <v>-2</v>
      </c>
    </row>
    <row r="321" spans="1:16" ht="12.75" customHeight="1" x14ac:dyDescent="0.2">
      <c r="A321" s="89" t="s">
        <v>1947</v>
      </c>
      <c r="B321" s="89" t="s">
        <v>1948</v>
      </c>
      <c r="C321" s="89" t="s">
        <v>1509</v>
      </c>
      <c r="D321" s="194">
        <v>155.34</v>
      </c>
      <c r="E321" s="89" t="s">
        <v>136</v>
      </c>
      <c r="F321" s="194">
        <v>15</v>
      </c>
      <c r="G321" s="194">
        <v>15</v>
      </c>
      <c r="H321" s="194">
        <v>3.28</v>
      </c>
      <c r="I321" s="194">
        <v>1.1000000000000001</v>
      </c>
      <c r="J321" s="194">
        <v>0.99</v>
      </c>
      <c r="K321" s="194">
        <v>3.29</v>
      </c>
      <c r="L321" s="194">
        <v>7.5</v>
      </c>
      <c r="M321" s="194">
        <v>8</v>
      </c>
      <c r="N321" s="194">
        <v>8</v>
      </c>
      <c r="O321" s="194">
        <v>5</v>
      </c>
      <c r="P321" s="194">
        <v>10</v>
      </c>
    </row>
    <row r="322" spans="1:16" ht="12.75" customHeight="1" x14ac:dyDescent="0.2">
      <c r="A322" s="89" t="s">
        <v>1949</v>
      </c>
      <c r="B322" s="89" t="s">
        <v>1950</v>
      </c>
      <c r="C322" s="89" t="s">
        <v>1309</v>
      </c>
      <c r="D322" s="194">
        <v>106.69</v>
      </c>
      <c r="E322" s="89" t="s">
        <v>136</v>
      </c>
      <c r="F322" s="194">
        <v>15</v>
      </c>
      <c r="G322" s="194">
        <v>15</v>
      </c>
      <c r="H322" s="194">
        <v>1.85</v>
      </c>
      <c r="I322" s="194">
        <v>0.85</v>
      </c>
      <c r="J322" s="89"/>
      <c r="K322" s="194">
        <v>2.0099999999999998</v>
      </c>
      <c r="M322" s="194">
        <v>10.5</v>
      </c>
      <c r="O322" s="194">
        <v>7</v>
      </c>
      <c r="P322" s="194">
        <v>9</v>
      </c>
    </row>
    <row r="323" spans="1:16" ht="12.75" customHeight="1" x14ac:dyDescent="0.2">
      <c r="A323" s="89" t="s">
        <v>1951</v>
      </c>
      <c r="B323" s="89" t="s">
        <v>1952</v>
      </c>
      <c r="C323" s="89" t="s">
        <v>1325</v>
      </c>
      <c r="D323" s="194">
        <v>155.01</v>
      </c>
      <c r="E323" s="89" t="s">
        <v>136</v>
      </c>
      <c r="F323" s="194">
        <v>16</v>
      </c>
      <c r="G323" s="194">
        <v>16</v>
      </c>
      <c r="H323" s="194">
        <v>3.1</v>
      </c>
      <c r="I323" s="194">
        <v>1.2</v>
      </c>
      <c r="J323" s="194">
        <v>0.47</v>
      </c>
      <c r="K323" s="194">
        <v>4.33</v>
      </c>
      <c r="L323" s="194">
        <v>4.5</v>
      </c>
      <c r="M323" s="194">
        <v>6.5</v>
      </c>
      <c r="N323" s="194">
        <v>5</v>
      </c>
      <c r="O323" s="194">
        <v>2.5</v>
      </c>
      <c r="P323" s="194">
        <v>17</v>
      </c>
    </row>
    <row r="324" spans="1:16" ht="12.75" customHeight="1" x14ac:dyDescent="0.2">
      <c r="A324" s="89" t="s">
        <v>1953</v>
      </c>
      <c r="B324" s="89" t="s">
        <v>1954</v>
      </c>
      <c r="C324" s="89" t="s">
        <v>1668</v>
      </c>
      <c r="D324" s="194">
        <v>88.2</v>
      </c>
      <c r="E324" s="89" t="s">
        <v>136</v>
      </c>
      <c r="F324" s="194">
        <v>16</v>
      </c>
      <c r="G324" s="194">
        <v>16</v>
      </c>
      <c r="H324" s="194">
        <v>2.59</v>
      </c>
      <c r="I324" s="194">
        <v>1.1000000000000001</v>
      </c>
      <c r="J324" s="194">
        <v>2.39</v>
      </c>
      <c r="K324" s="194">
        <v>3.37</v>
      </c>
      <c r="L324" s="194">
        <v>4.5</v>
      </c>
      <c r="M324" s="194">
        <v>10.5</v>
      </c>
      <c r="N324" s="194">
        <v>8</v>
      </c>
      <c r="O324" s="194">
        <v>7.5</v>
      </c>
      <c r="P324" s="194">
        <v>6</v>
      </c>
    </row>
    <row r="325" spans="1:16" ht="12.75" customHeight="1" x14ac:dyDescent="0.2">
      <c r="A325" s="89" t="s">
        <v>1955</v>
      </c>
      <c r="B325" s="89" t="s">
        <v>1956</v>
      </c>
      <c r="C325" s="89" t="s">
        <v>1957</v>
      </c>
      <c r="D325" s="194">
        <v>52.54</v>
      </c>
      <c r="E325" s="89" t="s">
        <v>136</v>
      </c>
      <c r="F325" s="194">
        <v>17</v>
      </c>
      <c r="G325" s="194">
        <v>17</v>
      </c>
      <c r="H325" s="194">
        <v>3.38</v>
      </c>
      <c r="I325" s="194">
        <v>0.9</v>
      </c>
      <c r="J325" s="194">
        <v>0.35</v>
      </c>
      <c r="K325" s="194">
        <v>1.9</v>
      </c>
      <c r="L325" s="194">
        <v>9.5</v>
      </c>
      <c r="M325" s="194">
        <v>9.5</v>
      </c>
      <c r="N325" s="194">
        <v>11</v>
      </c>
      <c r="O325" s="194">
        <v>7.5</v>
      </c>
      <c r="P325" s="194">
        <v>9.5</v>
      </c>
    </row>
    <row r="326" spans="1:16" ht="12.75" customHeight="1" x14ac:dyDescent="0.2">
      <c r="A326" s="89" t="s">
        <v>1958</v>
      </c>
      <c r="B326" s="89" t="s">
        <v>1959</v>
      </c>
      <c r="C326" s="89" t="s">
        <v>1393</v>
      </c>
      <c r="D326" s="194">
        <v>70.319999999999993</v>
      </c>
      <c r="E326" s="89" t="s">
        <v>136</v>
      </c>
      <c r="F326" s="194">
        <v>17</v>
      </c>
      <c r="G326" s="194">
        <v>17</v>
      </c>
      <c r="H326" s="194">
        <v>1.37</v>
      </c>
      <c r="I326" s="194">
        <v>0.95</v>
      </c>
      <c r="J326" s="194">
        <v>1.4</v>
      </c>
      <c r="K326" s="194">
        <v>5.95</v>
      </c>
      <c r="L326" s="194">
        <v>6</v>
      </c>
      <c r="M326" s="194">
        <v>9</v>
      </c>
      <c r="N326" s="194">
        <v>9.5</v>
      </c>
      <c r="O326" s="194">
        <v>8</v>
      </c>
      <c r="P326" s="194">
        <v>7.5</v>
      </c>
    </row>
    <row r="327" spans="1:16" ht="12.75" customHeight="1" x14ac:dyDescent="0.2">
      <c r="A327" s="89" t="s">
        <v>1960</v>
      </c>
      <c r="B327" s="89" t="s">
        <v>1961</v>
      </c>
      <c r="C327" s="89" t="s">
        <v>1419</v>
      </c>
      <c r="D327" s="194">
        <v>91.1</v>
      </c>
      <c r="E327" s="89" t="s">
        <v>136</v>
      </c>
      <c r="F327" s="194">
        <v>19</v>
      </c>
      <c r="G327" s="194">
        <v>19</v>
      </c>
      <c r="H327" s="194">
        <v>2.95</v>
      </c>
      <c r="I327" s="194">
        <v>1.2</v>
      </c>
      <c r="J327" s="194">
        <v>1.0900000000000001</v>
      </c>
      <c r="K327" s="194">
        <v>2.13</v>
      </c>
      <c r="L327" s="194">
        <v>4.5</v>
      </c>
      <c r="M327" s="194">
        <v>8</v>
      </c>
      <c r="N327" s="194">
        <v>6.5</v>
      </c>
      <c r="O327" s="194">
        <v>5.5</v>
      </c>
      <c r="P327" s="194">
        <v>1.5</v>
      </c>
    </row>
    <row r="328" spans="1:16" ht="12.75" customHeight="1" x14ac:dyDescent="0.2">
      <c r="A328" s="89" t="s">
        <v>1962</v>
      </c>
      <c r="B328" s="89" t="s">
        <v>1963</v>
      </c>
      <c r="C328" s="89" t="s">
        <v>1721</v>
      </c>
      <c r="D328" s="194">
        <v>57.1</v>
      </c>
      <c r="E328" s="89" t="s">
        <v>136</v>
      </c>
      <c r="F328" s="194">
        <v>20</v>
      </c>
      <c r="G328" s="194">
        <v>20</v>
      </c>
      <c r="H328" s="194">
        <v>6.38</v>
      </c>
      <c r="I328" s="194">
        <v>1.25</v>
      </c>
      <c r="J328" s="194">
        <v>0.64</v>
      </c>
      <c r="K328" s="194">
        <v>1.17</v>
      </c>
      <c r="L328" s="194">
        <v>10</v>
      </c>
      <c r="M328" s="194">
        <v>17.5</v>
      </c>
      <c r="N328" s="194">
        <v>9.5</v>
      </c>
      <c r="O328" s="194">
        <v>2.5</v>
      </c>
      <c r="P328" s="194">
        <v>10</v>
      </c>
    </row>
    <row r="329" spans="1:16" ht="12.75" customHeight="1" x14ac:dyDescent="0.2">
      <c r="A329" s="89" t="s">
        <v>1964</v>
      </c>
      <c r="B329" s="89" t="s">
        <v>1965</v>
      </c>
      <c r="C329" s="89" t="s">
        <v>1567</v>
      </c>
      <c r="D329" s="194">
        <v>289.88</v>
      </c>
      <c r="E329" s="89" t="s">
        <v>136</v>
      </c>
      <c r="F329" s="194">
        <v>21</v>
      </c>
      <c r="G329" s="194">
        <v>21</v>
      </c>
      <c r="H329" s="194">
        <v>0</v>
      </c>
      <c r="I329" s="194">
        <v>1.1499999999999999</v>
      </c>
      <c r="J329" s="194">
        <v>4.32</v>
      </c>
      <c r="K329" s="194">
        <v>3.54</v>
      </c>
      <c r="L329" s="194">
        <v>7.5</v>
      </c>
      <c r="M329" s="194">
        <v>10</v>
      </c>
      <c r="N329" s="194">
        <v>9</v>
      </c>
      <c r="P329" s="194">
        <v>8.5</v>
      </c>
    </row>
    <row r="330" spans="1:16" ht="12.75" customHeight="1" x14ac:dyDescent="0.2">
      <c r="A330" s="89" t="s">
        <v>1966</v>
      </c>
      <c r="B330" s="89" t="s">
        <v>1967</v>
      </c>
      <c r="C330" s="89" t="s">
        <v>1509</v>
      </c>
      <c r="D330" s="194">
        <v>118.51</v>
      </c>
      <c r="E330" s="89" t="s">
        <v>136</v>
      </c>
      <c r="F330" s="194">
        <v>21</v>
      </c>
      <c r="G330" s="194">
        <v>21</v>
      </c>
      <c r="H330" s="194">
        <v>3.26</v>
      </c>
      <c r="I330" s="194">
        <v>1.3</v>
      </c>
      <c r="J330" s="194">
        <v>1.19</v>
      </c>
      <c r="K330" s="194">
        <v>4.8099999999999996</v>
      </c>
      <c r="L330" s="194">
        <v>8</v>
      </c>
      <c r="M330" s="194">
        <v>13</v>
      </c>
      <c r="N330" s="194">
        <v>9.5</v>
      </c>
      <c r="O330" s="194">
        <v>6</v>
      </c>
      <c r="P330" s="194">
        <v>14</v>
      </c>
    </row>
    <row r="331" spans="1:16" ht="12.75" customHeight="1" x14ac:dyDescent="0.2">
      <c r="A331" s="89" t="s">
        <v>1968</v>
      </c>
      <c r="B331" s="89" t="s">
        <v>1969</v>
      </c>
      <c r="C331" s="89" t="s">
        <v>1623</v>
      </c>
      <c r="D331" s="194">
        <v>44.24</v>
      </c>
      <c r="E331" s="89" t="s">
        <v>136</v>
      </c>
      <c r="F331" s="194">
        <v>22</v>
      </c>
      <c r="G331" s="194">
        <v>22</v>
      </c>
      <c r="H331" s="194">
        <v>6.14</v>
      </c>
      <c r="I331" s="89"/>
      <c r="J331" s="89"/>
      <c r="K331" s="89"/>
      <c r="M331" s="89"/>
    </row>
    <row r="332" spans="1:16" ht="12.75" customHeight="1" x14ac:dyDescent="0.2">
      <c r="A332" s="89" t="s">
        <v>1970</v>
      </c>
      <c r="B332" s="89" t="s">
        <v>1971</v>
      </c>
      <c r="C332" s="89" t="s">
        <v>1591</v>
      </c>
      <c r="D332" s="194">
        <v>26.38</v>
      </c>
      <c r="E332" s="89" t="s">
        <v>136</v>
      </c>
      <c r="F332" s="194">
        <v>24</v>
      </c>
      <c r="G332" s="194"/>
      <c r="H332" s="194">
        <v>5.16</v>
      </c>
      <c r="I332" s="194">
        <v>0.85</v>
      </c>
      <c r="J332" s="194">
        <v>0.84</v>
      </c>
      <c r="K332" s="194">
        <v>1.1000000000000001</v>
      </c>
      <c r="L332" s="194">
        <v>5</v>
      </c>
      <c r="M332" s="194">
        <v>12</v>
      </c>
      <c r="N332" s="194">
        <v>9</v>
      </c>
      <c r="O332" s="194">
        <v>6</v>
      </c>
      <c r="P332" s="194">
        <v>4.5</v>
      </c>
    </row>
    <row r="333" spans="1:16" ht="12.75" customHeight="1" x14ac:dyDescent="0.2">
      <c r="A333" s="89" t="s">
        <v>1972</v>
      </c>
      <c r="B333" s="89" t="s">
        <v>1973</v>
      </c>
      <c r="C333" s="89" t="s">
        <v>1316</v>
      </c>
      <c r="D333" s="194">
        <v>16.350000000000001</v>
      </c>
      <c r="E333" s="89" t="s">
        <v>136</v>
      </c>
      <c r="F333" s="194">
        <v>28</v>
      </c>
      <c r="G333" s="194"/>
      <c r="H333" s="194">
        <v>5.71</v>
      </c>
      <c r="I333" s="194">
        <v>0.95</v>
      </c>
      <c r="J333" s="194">
        <v>0.37</v>
      </c>
      <c r="K333" s="194">
        <v>1.7</v>
      </c>
      <c r="L333" s="194">
        <v>3.5</v>
      </c>
      <c r="M333" s="194">
        <v>5</v>
      </c>
      <c r="N333" s="194">
        <v>4</v>
      </c>
      <c r="O333" s="194">
        <v>2</v>
      </c>
      <c r="P333" s="194">
        <v>7</v>
      </c>
    </row>
    <row r="334" spans="1:16" ht="12.75" customHeight="1" x14ac:dyDescent="0.2">
      <c r="A334" s="89" t="s">
        <v>1974</v>
      </c>
      <c r="B334" s="89" t="s">
        <v>1975</v>
      </c>
      <c r="C334" s="89" t="s">
        <v>1976</v>
      </c>
      <c r="D334" s="194">
        <v>58.92</v>
      </c>
      <c r="E334" s="89" t="s">
        <v>136</v>
      </c>
      <c r="F334" s="194">
        <v>33</v>
      </c>
      <c r="G334" s="194"/>
      <c r="H334" s="194">
        <v>6.38</v>
      </c>
      <c r="I334" s="194">
        <v>1.05</v>
      </c>
      <c r="J334" s="194">
        <v>0.86</v>
      </c>
      <c r="K334" s="194">
        <v>1.3</v>
      </c>
      <c r="L334" s="194">
        <v>8.5</v>
      </c>
      <c r="M334" s="194">
        <v>10</v>
      </c>
      <c r="N334" s="194">
        <v>8</v>
      </c>
      <c r="O334" s="194">
        <v>8</v>
      </c>
      <c r="P334" s="194">
        <v>7</v>
      </c>
    </row>
    <row r="335" spans="1:16" ht="12.75" customHeight="1" x14ac:dyDescent="0.2">
      <c r="A335" s="89"/>
      <c r="B335" s="89"/>
      <c r="C335" s="89"/>
      <c r="D335" s="194"/>
      <c r="E335" s="89"/>
      <c r="F335" s="194"/>
      <c r="G335" s="194"/>
      <c r="H335" s="194"/>
      <c r="I335" s="194"/>
      <c r="J335" s="194"/>
      <c r="K335" s="194"/>
      <c r="L335" s="194"/>
      <c r="M335" s="194"/>
      <c r="N335" s="194"/>
      <c r="O335" s="194"/>
      <c r="P335" s="194"/>
    </row>
    <row r="336" spans="1:16" ht="12.75" customHeight="1" x14ac:dyDescent="0.2">
      <c r="A336" s="89"/>
      <c r="B336" s="89"/>
      <c r="C336" s="75" t="s">
        <v>45</v>
      </c>
      <c r="D336" s="203"/>
      <c r="E336" s="204"/>
      <c r="F336" s="93">
        <f>AVERAGE(F252:F334)</f>
        <v>9.2891566265060241</v>
      </c>
      <c r="G336" s="93">
        <f t="shared" ref="G336:P336" si="4">AVERAGE(G252:G334)</f>
        <v>10.571428571428571</v>
      </c>
      <c r="H336" s="93">
        <f t="shared" si="4"/>
        <v>2.1099999999999994</v>
      </c>
      <c r="I336" s="93">
        <f t="shared" si="4"/>
        <v>0.97621951219512193</v>
      </c>
      <c r="J336" s="93">
        <f t="shared" si="4"/>
        <v>3.7277631578947368</v>
      </c>
      <c r="K336" s="93">
        <f t="shared" si="4"/>
        <v>8.9586250000000014</v>
      </c>
      <c r="L336" s="93">
        <f t="shared" si="4"/>
        <v>6.9473684210526319</v>
      </c>
      <c r="M336" s="93">
        <f t="shared" si="4"/>
        <v>10.25609756097561</v>
      </c>
      <c r="N336" s="93">
        <f t="shared" si="4"/>
        <v>9.1184210526315788</v>
      </c>
      <c r="O336" s="93">
        <f t="shared" si="4"/>
        <v>7.2985074626865671</v>
      </c>
      <c r="P336" s="93">
        <f t="shared" si="4"/>
        <v>10.168749999999999</v>
      </c>
    </row>
    <row r="337" spans="1:16" ht="12.75" customHeight="1" x14ac:dyDescent="0.2">
      <c r="A337" s="89"/>
      <c r="B337" s="89"/>
      <c r="C337" s="75" t="s">
        <v>1202</v>
      </c>
      <c r="D337" s="203"/>
      <c r="E337" s="204"/>
      <c r="F337" s="93">
        <f>STDEV(F252:F334)</f>
        <v>6.9799890287179265</v>
      </c>
      <c r="G337" s="93">
        <f t="shared" ref="G337:P337" si="5">STDEV(G252:G334)</f>
        <v>4.8683119075808081</v>
      </c>
      <c r="H337" s="93">
        <f t="shared" si="5"/>
        <v>1.6233637165150521</v>
      </c>
      <c r="I337" s="93">
        <f t="shared" si="5"/>
        <v>0.19582456398901379</v>
      </c>
      <c r="J337" s="93">
        <f t="shared" si="5"/>
        <v>3.1535273789559151</v>
      </c>
      <c r="K337" s="93">
        <f t="shared" si="5"/>
        <v>16.720326502153227</v>
      </c>
      <c r="L337" s="93">
        <f t="shared" si="5"/>
        <v>3.5501914947116311</v>
      </c>
      <c r="M337" s="93">
        <f t="shared" si="5"/>
        <v>4.9846950340975678</v>
      </c>
      <c r="N337" s="93">
        <f t="shared" si="5"/>
        <v>3.4898599981972835</v>
      </c>
      <c r="O337" s="93">
        <f t="shared" si="5"/>
        <v>3.2960716994129142</v>
      </c>
      <c r="P337" s="93">
        <f t="shared" si="5"/>
        <v>10.935930719248478</v>
      </c>
    </row>
    <row r="338" spans="1:16" ht="12.75" customHeight="1" x14ac:dyDescent="0.2">
      <c r="A338" s="89"/>
      <c r="B338" s="89"/>
      <c r="C338" s="75" t="s">
        <v>53</v>
      </c>
      <c r="D338" s="203"/>
      <c r="E338" s="204"/>
      <c r="F338" s="93">
        <f>MEDIAN(F252:F334)</f>
        <v>9</v>
      </c>
      <c r="G338" s="93">
        <f t="shared" ref="G338:P338" si="6">MEDIAN(G252:G334)</f>
        <v>11</v>
      </c>
      <c r="H338" s="93">
        <f t="shared" si="6"/>
        <v>1.95</v>
      </c>
      <c r="I338" s="93">
        <f t="shared" si="6"/>
        <v>1</v>
      </c>
      <c r="J338" s="93">
        <f t="shared" si="6"/>
        <v>3.125</v>
      </c>
      <c r="K338" s="93">
        <f t="shared" si="6"/>
        <v>4.3450000000000006</v>
      </c>
      <c r="L338" s="93">
        <f t="shared" si="6"/>
        <v>6.5</v>
      </c>
      <c r="M338" s="93">
        <f t="shared" si="6"/>
        <v>10</v>
      </c>
      <c r="N338" s="93">
        <f t="shared" si="6"/>
        <v>9</v>
      </c>
      <c r="O338" s="93">
        <f t="shared" si="6"/>
        <v>7</v>
      </c>
      <c r="P338" s="93">
        <f t="shared" si="6"/>
        <v>8.5</v>
      </c>
    </row>
    <row r="339" spans="1:16" ht="12.75" customHeight="1" x14ac:dyDescent="0.2">
      <c r="A339" s="89"/>
      <c r="B339" s="89"/>
      <c r="C339" s="75" t="s">
        <v>1813</v>
      </c>
      <c r="D339" s="203"/>
      <c r="E339" s="204"/>
      <c r="F339" s="75">
        <f>COUNT(F252:F334)</f>
        <v>83</v>
      </c>
      <c r="G339" s="75">
        <f t="shared" ref="G339:P339" si="7">COUNT(G252:G334)</f>
        <v>63</v>
      </c>
      <c r="H339" s="75">
        <f t="shared" si="7"/>
        <v>83</v>
      </c>
      <c r="I339" s="75">
        <f t="shared" si="7"/>
        <v>82</v>
      </c>
      <c r="J339" s="75">
        <f t="shared" si="7"/>
        <v>76</v>
      </c>
      <c r="K339" s="75">
        <f t="shared" si="7"/>
        <v>80</v>
      </c>
      <c r="L339" s="75">
        <f t="shared" si="7"/>
        <v>76</v>
      </c>
      <c r="M339" s="75">
        <f t="shared" si="7"/>
        <v>82</v>
      </c>
      <c r="N339" s="75">
        <f t="shared" si="7"/>
        <v>76</v>
      </c>
      <c r="O339" s="75">
        <f t="shared" si="7"/>
        <v>67</v>
      </c>
      <c r="P339" s="75">
        <f t="shared" si="7"/>
        <v>80</v>
      </c>
    </row>
    <row r="340" spans="1:16" ht="12.75" customHeight="1" x14ac:dyDescent="0.2">
      <c r="A340" s="89"/>
      <c r="B340" s="89"/>
      <c r="C340" s="75" t="s">
        <v>1814</v>
      </c>
      <c r="D340" s="203"/>
      <c r="E340" s="204"/>
      <c r="F340" s="205">
        <f>F336-2*F337</f>
        <v>-4.6708214309298288</v>
      </c>
      <c r="G340" s="205">
        <f>F336+2*F337</f>
        <v>23.249134683941875</v>
      </c>
      <c r="H340" s="205"/>
      <c r="J340" s="93"/>
      <c r="K340" s="93"/>
      <c r="L340" s="205"/>
      <c r="M340" s="206"/>
    </row>
    <row r="341" spans="1:16" ht="12.75" customHeight="1" x14ac:dyDescent="0.2">
      <c r="A341" s="89"/>
      <c r="B341" s="89"/>
      <c r="D341" s="203"/>
      <c r="E341" s="204"/>
      <c r="F341" s="205"/>
      <c r="G341" s="205"/>
      <c r="H341" s="206"/>
      <c r="I341" s="206"/>
      <c r="J341" s="93"/>
      <c r="K341" s="93"/>
      <c r="L341" s="205"/>
      <c r="M341" s="206"/>
    </row>
    <row r="342" spans="1:16" ht="12.75" customHeight="1" x14ac:dyDescent="0.25">
      <c r="A342" s="89"/>
      <c r="B342" s="89"/>
      <c r="C342" s="87" t="s">
        <v>1815</v>
      </c>
      <c r="D342" s="203"/>
      <c r="E342" s="207">
        <f>+G338</f>
        <v>11</v>
      </c>
      <c r="F342" s="208"/>
      <c r="G342" s="208"/>
      <c r="H342" s="208"/>
      <c r="I342" s="208"/>
      <c r="J342" s="107"/>
      <c r="K342" s="107"/>
      <c r="M342" s="206"/>
    </row>
    <row r="343" spans="1:16" ht="12.75" customHeight="1" x14ac:dyDescent="0.2">
      <c r="A343" s="89"/>
      <c r="B343" s="89"/>
      <c r="C343" s="89"/>
      <c r="D343" s="194"/>
      <c r="E343" s="89"/>
      <c r="F343" s="194"/>
      <c r="G343" s="194"/>
      <c r="H343" s="194"/>
      <c r="I343" s="194"/>
      <c r="J343" s="194"/>
      <c r="K343" s="194"/>
      <c r="L343" s="194"/>
      <c r="M343" s="194"/>
      <c r="N343" s="194"/>
      <c r="O343" s="194"/>
      <c r="P343" s="194"/>
    </row>
    <row r="344" spans="1:16" ht="12.75" customHeight="1" x14ac:dyDescent="0.2">
      <c r="A344" s="89"/>
      <c r="B344" s="89"/>
      <c r="C344" s="89"/>
      <c r="D344" s="194"/>
      <c r="E344" s="89"/>
      <c r="F344" s="194"/>
      <c r="G344" s="194"/>
      <c r="H344" s="194"/>
      <c r="I344" s="194"/>
      <c r="J344" s="194"/>
      <c r="K344" s="194"/>
      <c r="L344" s="194"/>
      <c r="M344" s="194"/>
      <c r="N344" s="194"/>
      <c r="O344" s="194"/>
      <c r="P344" s="194"/>
    </row>
    <row r="345" spans="1:16" ht="12.75" customHeight="1" x14ac:dyDescent="0.2">
      <c r="A345" s="89" t="s">
        <v>1977</v>
      </c>
      <c r="B345" s="89" t="s">
        <v>1978</v>
      </c>
      <c r="C345" s="89" t="s">
        <v>1283</v>
      </c>
      <c r="D345" s="194">
        <v>121.74</v>
      </c>
      <c r="E345" s="89" t="s">
        <v>1216</v>
      </c>
      <c r="F345" s="194">
        <v>1</v>
      </c>
      <c r="G345" s="194"/>
      <c r="H345" s="194">
        <v>2.4</v>
      </c>
      <c r="I345" s="194">
        <v>0.7</v>
      </c>
      <c r="J345" s="194">
        <v>4.4800000000000004</v>
      </c>
      <c r="K345" s="194">
        <v>6.68</v>
      </c>
      <c r="L345" s="194">
        <v>5</v>
      </c>
      <c r="M345" s="194">
        <v>9</v>
      </c>
      <c r="N345" s="194">
        <v>7.5</v>
      </c>
      <c r="O345" s="194">
        <v>4.5</v>
      </c>
      <c r="P345" s="194">
        <v>8</v>
      </c>
    </row>
    <row r="346" spans="1:16" ht="12.75" customHeight="1" x14ac:dyDescent="0.2">
      <c r="A346" s="89" t="s">
        <v>1979</v>
      </c>
      <c r="B346" s="89" t="s">
        <v>1980</v>
      </c>
      <c r="C346" s="89" t="s">
        <v>1301</v>
      </c>
      <c r="D346" s="194">
        <v>272.23</v>
      </c>
      <c r="E346" s="89" t="s">
        <v>1216</v>
      </c>
      <c r="F346" s="194">
        <v>1</v>
      </c>
      <c r="G346" s="194"/>
      <c r="H346" s="194">
        <v>0.48</v>
      </c>
      <c r="I346" s="194">
        <v>1.05</v>
      </c>
      <c r="J346" s="194">
        <v>17.28</v>
      </c>
      <c r="K346" s="194">
        <v>51.04</v>
      </c>
      <c r="L346" s="194">
        <v>13</v>
      </c>
      <c r="M346" s="194">
        <v>16</v>
      </c>
      <c r="N346" s="194">
        <v>15.5</v>
      </c>
      <c r="O346" s="194">
        <v>10</v>
      </c>
      <c r="P346" s="194">
        <v>42</v>
      </c>
    </row>
    <row r="347" spans="1:16" ht="12.75" customHeight="1" x14ac:dyDescent="0.2">
      <c r="A347" s="89" t="s">
        <v>1981</v>
      </c>
      <c r="B347" s="89" t="s">
        <v>1982</v>
      </c>
      <c r="C347" s="89" t="s">
        <v>1360</v>
      </c>
      <c r="D347" s="194">
        <v>127.26</v>
      </c>
      <c r="E347" s="89" t="s">
        <v>1216</v>
      </c>
      <c r="F347" s="194">
        <v>2</v>
      </c>
      <c r="G347" s="194"/>
      <c r="H347" s="194">
        <v>2.4700000000000002</v>
      </c>
      <c r="I347" s="194">
        <v>1.1499999999999999</v>
      </c>
      <c r="J347" s="194">
        <v>7.66</v>
      </c>
      <c r="K347" s="194">
        <v>13.13</v>
      </c>
      <c r="L347" s="194">
        <v>4.5</v>
      </c>
      <c r="M347" s="194">
        <v>6.5</v>
      </c>
      <c r="N347" s="194">
        <v>7.5</v>
      </c>
      <c r="O347" s="194">
        <v>10</v>
      </c>
      <c r="P347" s="194">
        <v>12.5</v>
      </c>
    </row>
    <row r="348" spans="1:16" ht="12.75" customHeight="1" x14ac:dyDescent="0.2">
      <c r="A348" s="89" t="s">
        <v>1983</v>
      </c>
      <c r="B348" s="89" t="s">
        <v>801</v>
      </c>
      <c r="C348" s="89" t="s">
        <v>1329</v>
      </c>
      <c r="D348" s="194">
        <v>61.31</v>
      </c>
      <c r="E348" s="89" t="s">
        <v>1216</v>
      </c>
      <c r="F348" s="194">
        <v>2</v>
      </c>
      <c r="G348" s="194"/>
      <c r="H348" s="194">
        <v>3.08</v>
      </c>
      <c r="I348" s="194">
        <v>0.65</v>
      </c>
      <c r="J348" s="194">
        <v>3.02</v>
      </c>
      <c r="K348" s="194">
        <v>2.14</v>
      </c>
      <c r="L348" s="194">
        <v>4</v>
      </c>
      <c r="M348" s="194">
        <v>6</v>
      </c>
      <c r="N348" s="194">
        <v>6.5</v>
      </c>
      <c r="O348" s="194">
        <v>5</v>
      </c>
      <c r="P348" s="194">
        <v>4.5</v>
      </c>
    </row>
    <row r="349" spans="1:16" ht="12.75" customHeight="1" x14ac:dyDescent="0.2">
      <c r="A349" s="89" t="s">
        <v>1984</v>
      </c>
      <c r="B349" s="89" t="s">
        <v>1985</v>
      </c>
      <c r="C349" s="89" t="s">
        <v>1353</v>
      </c>
      <c r="D349" s="194">
        <v>209.25</v>
      </c>
      <c r="E349" s="89" t="s">
        <v>1216</v>
      </c>
      <c r="F349" s="194">
        <v>3</v>
      </c>
      <c r="G349" s="194"/>
      <c r="H349" s="194">
        <v>0.96</v>
      </c>
      <c r="I349" s="194">
        <v>0.9</v>
      </c>
      <c r="J349" s="194">
        <v>5.47</v>
      </c>
      <c r="K349" s="194">
        <v>6.63</v>
      </c>
      <c r="L349" s="194">
        <v>7.5</v>
      </c>
      <c r="M349" s="194">
        <v>13</v>
      </c>
      <c r="N349" s="194">
        <v>12.5</v>
      </c>
      <c r="O349" s="194">
        <v>9</v>
      </c>
      <c r="P349" s="194">
        <v>15</v>
      </c>
    </row>
    <row r="350" spans="1:16" ht="12.75" customHeight="1" x14ac:dyDescent="0.2">
      <c r="A350" s="89" t="s">
        <v>1986</v>
      </c>
      <c r="B350" s="89" t="s">
        <v>1987</v>
      </c>
      <c r="C350" s="89" t="s">
        <v>1647</v>
      </c>
      <c r="D350" s="194">
        <v>212.86</v>
      </c>
      <c r="E350" s="89" t="s">
        <v>1216</v>
      </c>
      <c r="F350" s="194">
        <v>3</v>
      </c>
      <c r="G350" s="194"/>
      <c r="H350" s="194">
        <v>2.35</v>
      </c>
      <c r="I350" s="194">
        <v>0.8</v>
      </c>
      <c r="J350" s="194">
        <v>7.7</v>
      </c>
      <c r="K350" s="89"/>
      <c r="L350" s="194">
        <v>4</v>
      </c>
      <c r="M350" s="194">
        <v>8.5</v>
      </c>
      <c r="N350" s="194">
        <v>7</v>
      </c>
      <c r="O350" s="194">
        <v>8.5</v>
      </c>
    </row>
    <row r="351" spans="1:16" ht="12.75" customHeight="1" x14ac:dyDescent="0.2">
      <c r="A351" s="89" t="s">
        <v>1988</v>
      </c>
      <c r="B351" s="89" t="s">
        <v>1989</v>
      </c>
      <c r="C351" s="89" t="s">
        <v>1388</v>
      </c>
      <c r="D351" s="194">
        <v>184.52</v>
      </c>
      <c r="E351" s="89" t="s">
        <v>1216</v>
      </c>
      <c r="F351" s="194">
        <v>3</v>
      </c>
      <c r="G351" s="194"/>
      <c r="H351" s="194">
        <v>1.67</v>
      </c>
      <c r="I351" s="194">
        <v>1.05</v>
      </c>
      <c r="J351" s="194">
        <v>2.69</v>
      </c>
      <c r="K351" s="194">
        <v>11.24</v>
      </c>
      <c r="L351" s="194">
        <v>7.5</v>
      </c>
      <c r="M351" s="194">
        <v>9</v>
      </c>
      <c r="N351" s="194">
        <v>9</v>
      </c>
      <c r="O351" s="194">
        <v>10</v>
      </c>
      <c r="P351" s="194">
        <v>18</v>
      </c>
    </row>
    <row r="352" spans="1:16" ht="12.75" customHeight="1" x14ac:dyDescent="0.2">
      <c r="A352" s="89" t="s">
        <v>1990</v>
      </c>
      <c r="B352" s="89" t="s">
        <v>1991</v>
      </c>
      <c r="C352" s="89" t="s">
        <v>1369</v>
      </c>
      <c r="D352" s="194">
        <v>108.04</v>
      </c>
      <c r="E352" s="89" t="s">
        <v>1216</v>
      </c>
      <c r="F352" s="194">
        <v>4</v>
      </c>
      <c r="G352" s="194"/>
      <c r="H352" s="194">
        <v>2.2599999999999998</v>
      </c>
      <c r="I352" s="194">
        <v>0.7</v>
      </c>
      <c r="J352" s="89"/>
      <c r="K352" s="194">
        <v>5.57</v>
      </c>
      <c r="L352" s="194">
        <v>3.5</v>
      </c>
      <c r="M352" s="194">
        <v>9</v>
      </c>
      <c r="N352" s="194">
        <v>7.5</v>
      </c>
      <c r="O352" s="194">
        <v>4.5</v>
      </c>
      <c r="P352" s="194">
        <v>2</v>
      </c>
    </row>
    <row r="353" spans="1:16" ht="12.75" customHeight="1" x14ac:dyDescent="0.2">
      <c r="A353" s="89" t="s">
        <v>1992</v>
      </c>
      <c r="B353" s="89" t="s">
        <v>1993</v>
      </c>
      <c r="C353" s="89" t="s">
        <v>1481</v>
      </c>
      <c r="D353" s="194">
        <v>53.68</v>
      </c>
      <c r="E353" s="89" t="s">
        <v>1216</v>
      </c>
      <c r="F353" s="194">
        <v>4</v>
      </c>
      <c r="G353" s="194">
        <v>4</v>
      </c>
      <c r="H353" s="194">
        <v>2.94</v>
      </c>
      <c r="I353" s="194">
        <v>0.65</v>
      </c>
      <c r="J353" s="194">
        <v>6.74</v>
      </c>
      <c r="K353" s="194">
        <v>13.46</v>
      </c>
      <c r="L353" s="194">
        <v>3.5</v>
      </c>
      <c r="M353" s="194">
        <v>6.5</v>
      </c>
      <c r="N353" s="194">
        <v>6.5</v>
      </c>
      <c r="O353" s="194">
        <v>5</v>
      </c>
      <c r="P353" s="194">
        <v>2.5</v>
      </c>
    </row>
    <row r="354" spans="1:16" ht="12.75" customHeight="1" x14ac:dyDescent="0.2">
      <c r="A354" s="89" t="s">
        <v>1994</v>
      </c>
      <c r="B354" s="89" t="s">
        <v>1995</v>
      </c>
      <c r="C354" s="89" t="s">
        <v>1309</v>
      </c>
      <c r="D354" s="194">
        <v>206.26</v>
      </c>
      <c r="E354" s="89" t="s">
        <v>1216</v>
      </c>
      <c r="F354" s="194">
        <v>4</v>
      </c>
      <c r="G354" s="194">
        <v>4</v>
      </c>
      <c r="H354" s="194">
        <v>0</v>
      </c>
      <c r="I354" s="194">
        <v>0.95</v>
      </c>
      <c r="J354" s="89"/>
      <c r="K354" s="89"/>
      <c r="M354" s="89"/>
    </row>
    <row r="355" spans="1:16" ht="12.75" customHeight="1" x14ac:dyDescent="0.2">
      <c r="A355" s="89" t="s">
        <v>1996</v>
      </c>
      <c r="B355" s="89" t="s">
        <v>1997</v>
      </c>
      <c r="C355" s="89" t="s">
        <v>1762</v>
      </c>
      <c r="D355" s="194">
        <v>210.05</v>
      </c>
      <c r="E355" s="89" t="s">
        <v>1216</v>
      </c>
      <c r="F355" s="194">
        <v>4</v>
      </c>
      <c r="G355" s="194">
        <v>4</v>
      </c>
      <c r="H355" s="194">
        <v>2.08</v>
      </c>
      <c r="I355" s="194">
        <v>1.05</v>
      </c>
      <c r="J355" s="194">
        <v>5.12</v>
      </c>
      <c r="K355" s="194">
        <v>4.1900000000000004</v>
      </c>
      <c r="L355" s="194">
        <v>4.5</v>
      </c>
      <c r="M355" s="194">
        <v>9.5</v>
      </c>
      <c r="N355" s="194">
        <v>7.5</v>
      </c>
      <c r="O355" s="194">
        <v>6</v>
      </c>
      <c r="P355" s="194">
        <v>10.5</v>
      </c>
    </row>
    <row r="356" spans="1:16" ht="12.75" customHeight="1" x14ac:dyDescent="0.2">
      <c r="A356" s="89" t="s">
        <v>1998</v>
      </c>
      <c r="B356" s="89" t="s">
        <v>1999</v>
      </c>
      <c r="C356" s="89" t="s">
        <v>1398</v>
      </c>
      <c r="D356" s="194">
        <v>119.02</v>
      </c>
      <c r="E356" s="89" t="s">
        <v>1216</v>
      </c>
      <c r="F356" s="194">
        <v>5</v>
      </c>
      <c r="G356" s="194">
        <v>5</v>
      </c>
      <c r="H356" s="194">
        <v>1.8</v>
      </c>
      <c r="I356" s="194">
        <v>0.75</v>
      </c>
      <c r="J356" s="194">
        <v>0.65</v>
      </c>
      <c r="K356" s="194">
        <v>4.66</v>
      </c>
      <c r="L356" s="194">
        <v>4.5</v>
      </c>
      <c r="M356" s="194">
        <v>7.5</v>
      </c>
      <c r="N356" s="194">
        <v>5.5</v>
      </c>
      <c r="O356" s="194">
        <v>4</v>
      </c>
      <c r="P356" s="194">
        <v>3.5</v>
      </c>
    </row>
    <row r="357" spans="1:16" ht="12.75" customHeight="1" x14ac:dyDescent="0.2">
      <c r="A357" s="89" t="s">
        <v>2000</v>
      </c>
      <c r="B357" s="89" t="s">
        <v>2001</v>
      </c>
      <c r="C357" s="89" t="s">
        <v>1634</v>
      </c>
      <c r="D357" s="194">
        <v>369.17</v>
      </c>
      <c r="E357" s="89" t="s">
        <v>1216</v>
      </c>
      <c r="F357" s="194">
        <v>5</v>
      </c>
      <c r="G357" s="194">
        <v>5</v>
      </c>
      <c r="H357" s="194">
        <v>1.38</v>
      </c>
      <c r="I357" s="194">
        <v>0.85</v>
      </c>
      <c r="J357" s="194">
        <v>1.9</v>
      </c>
      <c r="K357" s="194">
        <v>7.67</v>
      </c>
      <c r="L357" s="194">
        <v>6.5</v>
      </c>
      <c r="M357" s="194">
        <v>9.5</v>
      </c>
      <c r="N357" s="194">
        <v>9</v>
      </c>
      <c r="O357" s="194">
        <v>8</v>
      </c>
      <c r="P357" s="194">
        <v>6</v>
      </c>
    </row>
    <row r="358" spans="1:16" ht="12.75" customHeight="1" x14ac:dyDescent="0.2">
      <c r="A358" s="89" t="s">
        <v>2002</v>
      </c>
      <c r="B358" s="89" t="s">
        <v>2003</v>
      </c>
      <c r="C358" s="89" t="s">
        <v>1634</v>
      </c>
      <c r="D358" s="194">
        <v>383.97</v>
      </c>
      <c r="E358" s="89" t="s">
        <v>1216</v>
      </c>
      <c r="F358" s="194">
        <v>5</v>
      </c>
      <c r="G358" s="194">
        <v>5</v>
      </c>
      <c r="H358" s="194">
        <v>2.34</v>
      </c>
      <c r="I358" s="194">
        <v>0.8</v>
      </c>
      <c r="J358" s="194">
        <v>1.88</v>
      </c>
      <c r="K358" s="194">
        <v>77.06</v>
      </c>
      <c r="L358" s="194">
        <v>6.5</v>
      </c>
      <c r="M358" s="194">
        <v>11.5</v>
      </c>
      <c r="N358" s="194">
        <v>10.5</v>
      </c>
      <c r="O358" s="194">
        <v>10.5</v>
      </c>
      <c r="P358" s="194">
        <v>61.5</v>
      </c>
    </row>
    <row r="359" spans="1:16" ht="12.75" customHeight="1" x14ac:dyDescent="0.2">
      <c r="A359" s="89" t="s">
        <v>2004</v>
      </c>
      <c r="B359" s="89" t="s">
        <v>2005</v>
      </c>
      <c r="C359" s="89" t="s">
        <v>1634</v>
      </c>
      <c r="D359" s="194">
        <v>194.17</v>
      </c>
      <c r="E359" s="89" t="s">
        <v>1216</v>
      </c>
      <c r="F359" s="194">
        <v>6</v>
      </c>
      <c r="G359" s="194">
        <v>6</v>
      </c>
      <c r="H359" s="194">
        <v>1.9</v>
      </c>
      <c r="I359" s="194">
        <v>0.85</v>
      </c>
      <c r="J359" s="194">
        <v>1.91</v>
      </c>
      <c r="K359" s="194">
        <v>4.72</v>
      </c>
      <c r="L359" s="194">
        <v>7</v>
      </c>
      <c r="M359" s="194">
        <v>10</v>
      </c>
      <c r="N359" s="194">
        <v>9</v>
      </c>
      <c r="O359" s="194">
        <v>6</v>
      </c>
      <c r="P359" s="194">
        <v>3</v>
      </c>
    </row>
    <row r="360" spans="1:16" ht="12.75" customHeight="1" x14ac:dyDescent="0.2">
      <c r="A360" s="89" t="s">
        <v>2006</v>
      </c>
      <c r="B360" s="89" t="s">
        <v>2007</v>
      </c>
      <c r="C360" s="89" t="s">
        <v>1481</v>
      </c>
      <c r="D360" s="194">
        <v>137.12</v>
      </c>
      <c r="E360" s="89" t="s">
        <v>1216</v>
      </c>
      <c r="F360" s="194">
        <v>6</v>
      </c>
      <c r="G360" s="194">
        <v>6</v>
      </c>
      <c r="H360" s="194">
        <v>2.82</v>
      </c>
      <c r="I360" s="194">
        <v>0.75</v>
      </c>
      <c r="J360" s="194">
        <v>2.94</v>
      </c>
      <c r="K360" s="194">
        <v>13.31</v>
      </c>
      <c r="L360" s="194">
        <v>3.5</v>
      </c>
      <c r="M360" s="194">
        <v>6.5</v>
      </c>
      <c r="N360" s="194">
        <v>5.5</v>
      </c>
      <c r="O360" s="194">
        <v>5.5</v>
      </c>
      <c r="P360" s="194">
        <v>9.5</v>
      </c>
    </row>
    <row r="361" spans="1:16" ht="12.75" customHeight="1" x14ac:dyDescent="0.2">
      <c r="A361" s="89" t="s">
        <v>2008</v>
      </c>
      <c r="B361" s="89" t="s">
        <v>2009</v>
      </c>
      <c r="C361" s="89" t="s">
        <v>1493</v>
      </c>
      <c r="D361" s="194">
        <v>92.39</v>
      </c>
      <c r="E361" s="89" t="s">
        <v>1216</v>
      </c>
      <c r="F361" s="194">
        <v>6</v>
      </c>
      <c r="G361" s="194">
        <v>6</v>
      </c>
      <c r="H361" s="194">
        <v>0.95</v>
      </c>
      <c r="I361" s="194">
        <v>1</v>
      </c>
      <c r="J361" s="194">
        <v>3.62</v>
      </c>
      <c r="K361" s="194">
        <v>14.96</v>
      </c>
      <c r="L361" s="194">
        <v>9</v>
      </c>
      <c r="M361" s="194">
        <v>14</v>
      </c>
      <c r="N361" s="194">
        <v>12.5</v>
      </c>
      <c r="O361" s="194">
        <v>11.5</v>
      </c>
      <c r="P361" s="194">
        <v>3</v>
      </c>
    </row>
    <row r="362" spans="1:16" ht="12.75" customHeight="1" x14ac:dyDescent="0.2">
      <c r="A362" s="89" t="s">
        <v>2010</v>
      </c>
      <c r="B362" s="89" t="s">
        <v>2011</v>
      </c>
      <c r="C362" s="89" t="s">
        <v>1512</v>
      </c>
      <c r="D362" s="194">
        <v>228.15</v>
      </c>
      <c r="E362" s="89" t="s">
        <v>1216</v>
      </c>
      <c r="F362" s="194">
        <v>6</v>
      </c>
      <c r="G362" s="194">
        <v>6</v>
      </c>
      <c r="H362" s="194">
        <v>2.68</v>
      </c>
      <c r="I362" s="194">
        <v>1.05</v>
      </c>
      <c r="J362" s="194">
        <v>2.2599999999999998</v>
      </c>
      <c r="K362" s="89"/>
      <c r="L362" s="194">
        <v>7.5</v>
      </c>
      <c r="M362" s="194">
        <v>9</v>
      </c>
      <c r="N362" s="194">
        <v>8.5</v>
      </c>
      <c r="O362" s="194">
        <v>14.5</v>
      </c>
    </row>
    <row r="363" spans="1:16" ht="12.75" customHeight="1" x14ac:dyDescent="0.2">
      <c r="A363" s="89" t="s">
        <v>2012</v>
      </c>
      <c r="B363" s="89" t="s">
        <v>2013</v>
      </c>
      <c r="C363" s="89" t="s">
        <v>1634</v>
      </c>
      <c r="D363" s="194">
        <v>176.78</v>
      </c>
      <c r="E363" s="89" t="s">
        <v>1216</v>
      </c>
      <c r="F363" s="194">
        <v>6</v>
      </c>
      <c r="G363" s="194">
        <v>6</v>
      </c>
      <c r="H363" s="194">
        <v>2.19</v>
      </c>
      <c r="I363" s="194">
        <v>1</v>
      </c>
      <c r="J363" s="194">
        <v>1.33</v>
      </c>
      <c r="K363" s="194">
        <v>4.34</v>
      </c>
      <c r="L363" s="194">
        <v>6</v>
      </c>
      <c r="M363" s="194">
        <v>6</v>
      </c>
      <c r="N363" s="194">
        <v>6.5</v>
      </c>
      <c r="O363" s="194">
        <v>6</v>
      </c>
      <c r="P363" s="194">
        <v>3</v>
      </c>
    </row>
    <row r="364" spans="1:16" ht="12.75" customHeight="1" x14ac:dyDescent="0.2">
      <c r="A364" s="89" t="s">
        <v>2014</v>
      </c>
      <c r="B364" s="89" t="s">
        <v>2015</v>
      </c>
      <c r="C364" s="89" t="s">
        <v>1289</v>
      </c>
      <c r="D364" s="194">
        <v>79.28</v>
      </c>
      <c r="E364" s="89" t="s">
        <v>1216</v>
      </c>
      <c r="F364" s="194">
        <v>6</v>
      </c>
      <c r="G364" s="194">
        <v>6</v>
      </c>
      <c r="H364" s="194">
        <v>1.55</v>
      </c>
      <c r="I364" s="194">
        <v>1.05</v>
      </c>
      <c r="J364" s="194">
        <v>4.49</v>
      </c>
      <c r="K364" s="194">
        <v>4.51</v>
      </c>
      <c r="L364" s="194">
        <v>6</v>
      </c>
      <c r="M364" s="194">
        <v>10</v>
      </c>
      <c r="N364" s="194">
        <v>8.5</v>
      </c>
      <c r="O364" s="194">
        <v>7</v>
      </c>
      <c r="P364" s="194">
        <v>6</v>
      </c>
    </row>
    <row r="365" spans="1:16" ht="12.75" customHeight="1" x14ac:dyDescent="0.2">
      <c r="A365" s="89" t="s">
        <v>2016</v>
      </c>
      <c r="B365" s="89" t="s">
        <v>2017</v>
      </c>
      <c r="C365" s="89" t="s">
        <v>1559</v>
      </c>
      <c r="D365" s="194">
        <v>137.79</v>
      </c>
      <c r="E365" s="89" t="s">
        <v>1216</v>
      </c>
      <c r="F365" s="194">
        <v>7</v>
      </c>
      <c r="G365" s="194">
        <v>7</v>
      </c>
      <c r="H365" s="194">
        <v>1.46</v>
      </c>
      <c r="I365" s="194">
        <v>1.1000000000000001</v>
      </c>
      <c r="J365" s="194">
        <v>8.26</v>
      </c>
      <c r="K365" s="194">
        <v>12.59</v>
      </c>
      <c r="L365" s="194">
        <v>11.5</v>
      </c>
      <c r="M365" s="194">
        <v>14.5</v>
      </c>
      <c r="N365" s="194">
        <v>13.5</v>
      </c>
      <c r="O365" s="194">
        <v>10</v>
      </c>
      <c r="P365" s="194">
        <v>12</v>
      </c>
    </row>
    <row r="366" spans="1:16" ht="12.75" customHeight="1" x14ac:dyDescent="0.2">
      <c r="A366" s="89" t="s">
        <v>2018</v>
      </c>
      <c r="B366" s="89" t="s">
        <v>2019</v>
      </c>
      <c r="C366" s="89" t="s">
        <v>1588</v>
      </c>
      <c r="D366" s="194">
        <v>84.01</v>
      </c>
      <c r="E366" s="89" t="s">
        <v>1216</v>
      </c>
      <c r="F366" s="194">
        <v>7</v>
      </c>
      <c r="G366" s="194">
        <v>7</v>
      </c>
      <c r="H366" s="194">
        <v>2.62</v>
      </c>
      <c r="I366" s="194">
        <v>0.95</v>
      </c>
      <c r="J366" s="194">
        <v>4.82</v>
      </c>
      <c r="K366" s="194">
        <v>8.08</v>
      </c>
      <c r="L366" s="194">
        <v>7</v>
      </c>
      <c r="M366" s="194">
        <v>9</v>
      </c>
      <c r="N366" s="194">
        <v>5.5</v>
      </c>
      <c r="O366" s="194">
        <v>6.5</v>
      </c>
      <c r="P366" s="194">
        <v>2.5</v>
      </c>
    </row>
    <row r="367" spans="1:16" ht="12.75" customHeight="1" x14ac:dyDescent="0.2">
      <c r="A367" s="89" t="s">
        <v>2020</v>
      </c>
      <c r="B367" s="89" t="s">
        <v>2021</v>
      </c>
      <c r="C367" s="89" t="s">
        <v>1325</v>
      </c>
      <c r="D367" s="194">
        <v>159.47999999999999</v>
      </c>
      <c r="E367" s="89" t="s">
        <v>1216</v>
      </c>
      <c r="F367" s="194">
        <v>7</v>
      </c>
      <c r="G367" s="194">
        <v>7</v>
      </c>
      <c r="H367" s="194">
        <v>1.96</v>
      </c>
      <c r="I367" s="194">
        <v>1.05</v>
      </c>
      <c r="J367" s="194">
        <v>2.96</v>
      </c>
      <c r="K367" s="194">
        <v>6.35</v>
      </c>
      <c r="L367" s="194">
        <v>3</v>
      </c>
      <c r="M367" s="194">
        <v>8.5</v>
      </c>
      <c r="N367" s="194">
        <v>7.5</v>
      </c>
      <c r="O367" s="194">
        <v>9</v>
      </c>
      <c r="P367" s="194">
        <v>9.5</v>
      </c>
    </row>
    <row r="368" spans="1:16" ht="12.75" customHeight="1" x14ac:dyDescent="0.2">
      <c r="A368" s="89" t="s">
        <v>2022</v>
      </c>
      <c r="B368" s="89" t="s">
        <v>2023</v>
      </c>
      <c r="C368" s="89" t="s">
        <v>1721</v>
      </c>
      <c r="D368" s="194">
        <v>113.24</v>
      </c>
      <c r="E368" s="89" t="s">
        <v>1216</v>
      </c>
      <c r="F368" s="194">
        <v>7</v>
      </c>
      <c r="G368" s="194">
        <v>7</v>
      </c>
      <c r="H368" s="194">
        <v>3.99</v>
      </c>
      <c r="I368" s="194">
        <v>1.2</v>
      </c>
      <c r="J368" s="194">
        <v>1.32</v>
      </c>
      <c r="K368" s="194">
        <v>1.37</v>
      </c>
      <c r="L368" s="194">
        <v>5.5</v>
      </c>
      <c r="M368" s="194">
        <v>16.5</v>
      </c>
      <c r="N368" s="194">
        <v>7.5</v>
      </c>
      <c r="O368" s="194">
        <v>3.5</v>
      </c>
      <c r="P368" s="194">
        <v>3.5</v>
      </c>
    </row>
    <row r="369" spans="1:16" ht="12.75" customHeight="1" x14ac:dyDescent="0.2">
      <c r="A369" s="89" t="s">
        <v>2024</v>
      </c>
      <c r="B369" s="89" t="s">
        <v>2025</v>
      </c>
      <c r="C369" s="89" t="s">
        <v>1388</v>
      </c>
      <c r="D369" s="194">
        <v>157.63999999999999</v>
      </c>
      <c r="E369" s="89" t="s">
        <v>1216</v>
      </c>
      <c r="F369" s="194">
        <v>7</v>
      </c>
      <c r="G369" s="194">
        <v>7</v>
      </c>
      <c r="H369" s="194">
        <v>2.12</v>
      </c>
      <c r="I369" s="194">
        <v>1.05</v>
      </c>
      <c r="J369" s="194">
        <v>4.8</v>
      </c>
      <c r="K369" s="194">
        <v>19.82</v>
      </c>
      <c r="L369" s="194">
        <v>8</v>
      </c>
      <c r="M369" s="194">
        <v>14.5</v>
      </c>
      <c r="N369" s="194">
        <v>13.5</v>
      </c>
      <c r="O369" s="194">
        <v>12.5</v>
      </c>
      <c r="P369" s="194">
        <v>13.5</v>
      </c>
    </row>
    <row r="370" spans="1:16" ht="12.75" customHeight="1" x14ac:dyDescent="0.2">
      <c r="A370" s="89" t="s">
        <v>2026</v>
      </c>
      <c r="B370" s="89" t="s">
        <v>2027</v>
      </c>
      <c r="C370" s="89" t="s">
        <v>1301</v>
      </c>
      <c r="D370" s="194">
        <v>114.44</v>
      </c>
      <c r="E370" s="89" t="s">
        <v>1216</v>
      </c>
      <c r="F370" s="194">
        <v>7</v>
      </c>
      <c r="G370" s="194">
        <v>7</v>
      </c>
      <c r="H370" s="194">
        <v>1.45</v>
      </c>
      <c r="I370" s="194">
        <v>1.05</v>
      </c>
      <c r="J370" s="89"/>
      <c r="K370" s="194">
        <v>4.2699999999999996</v>
      </c>
      <c r="M370" s="194">
        <v>10</v>
      </c>
      <c r="O370" s="194">
        <v>10</v>
      </c>
      <c r="P370" s="194">
        <v>7.5</v>
      </c>
    </row>
    <row r="371" spans="1:16" ht="12.75" customHeight="1" x14ac:dyDescent="0.2">
      <c r="A371" s="89" t="s">
        <v>2028</v>
      </c>
      <c r="B371" s="89" t="s">
        <v>2029</v>
      </c>
      <c r="C371" s="89" t="s">
        <v>1325</v>
      </c>
      <c r="D371" s="194">
        <v>131.78</v>
      </c>
      <c r="E371" s="89" t="s">
        <v>1216</v>
      </c>
      <c r="F371" s="194">
        <v>8</v>
      </c>
      <c r="G371" s="194">
        <v>8</v>
      </c>
      <c r="H371" s="194">
        <v>2.14</v>
      </c>
      <c r="I371" s="194">
        <v>1.05</v>
      </c>
      <c r="J371" s="194">
        <v>1.56</v>
      </c>
      <c r="K371" s="194">
        <v>2.93</v>
      </c>
      <c r="L371" s="194">
        <v>7.5</v>
      </c>
      <c r="M371" s="194">
        <v>9</v>
      </c>
      <c r="N371" s="194">
        <v>9</v>
      </c>
      <c r="O371" s="194">
        <v>6.5</v>
      </c>
      <c r="P371" s="194">
        <v>12</v>
      </c>
    </row>
    <row r="372" spans="1:16" ht="12.75" customHeight="1" x14ac:dyDescent="0.2">
      <c r="A372" s="89" t="s">
        <v>2030</v>
      </c>
      <c r="B372" s="89" t="s">
        <v>2031</v>
      </c>
      <c r="C372" s="89" t="s">
        <v>1647</v>
      </c>
      <c r="D372" s="194">
        <v>85.59</v>
      </c>
      <c r="E372" s="89" t="s">
        <v>1216</v>
      </c>
      <c r="F372" s="194">
        <v>8</v>
      </c>
      <c r="G372" s="194">
        <v>8</v>
      </c>
      <c r="H372" s="194">
        <v>1.87</v>
      </c>
      <c r="I372" s="194">
        <v>0.95</v>
      </c>
      <c r="J372" s="194">
        <v>3.93</v>
      </c>
      <c r="K372" s="194">
        <v>95.04</v>
      </c>
      <c r="L372" s="194">
        <v>12</v>
      </c>
      <c r="M372" s="194">
        <v>13.5</v>
      </c>
      <c r="N372" s="194">
        <v>11</v>
      </c>
      <c r="O372" s="194">
        <v>13.5</v>
      </c>
      <c r="P372" s="194">
        <v>-0.5</v>
      </c>
    </row>
    <row r="373" spans="1:16" ht="12.75" customHeight="1" x14ac:dyDescent="0.2">
      <c r="A373" s="89" t="s">
        <v>2032</v>
      </c>
      <c r="B373" s="89" t="s">
        <v>2033</v>
      </c>
      <c r="C373" s="89" t="s">
        <v>1353</v>
      </c>
      <c r="D373" s="194">
        <v>106.36</v>
      </c>
      <c r="E373" s="89" t="s">
        <v>1216</v>
      </c>
      <c r="F373" s="194">
        <v>8</v>
      </c>
      <c r="G373" s="194">
        <v>8</v>
      </c>
      <c r="H373" s="194">
        <v>2.0099999999999998</v>
      </c>
      <c r="I373" s="194">
        <v>0.85</v>
      </c>
      <c r="J373" s="194">
        <v>4.59</v>
      </c>
      <c r="K373" s="194">
        <v>2.81</v>
      </c>
      <c r="L373" s="194">
        <v>5</v>
      </c>
      <c r="M373" s="194">
        <v>8.5</v>
      </c>
      <c r="N373" s="194">
        <v>7</v>
      </c>
      <c r="O373" s="194">
        <v>6.5</v>
      </c>
      <c r="P373" s="194">
        <v>3.5</v>
      </c>
    </row>
    <row r="374" spans="1:16" ht="12.75" customHeight="1" x14ac:dyDescent="0.2">
      <c r="A374" s="89" t="s">
        <v>2034</v>
      </c>
      <c r="B374" s="89" t="s">
        <v>2035</v>
      </c>
      <c r="C374" s="89" t="s">
        <v>1452</v>
      </c>
      <c r="D374" s="194">
        <v>92.83</v>
      </c>
      <c r="E374" s="89" t="s">
        <v>1216</v>
      </c>
      <c r="F374" s="194">
        <v>8</v>
      </c>
      <c r="G374" s="194">
        <v>8</v>
      </c>
      <c r="H374" s="194">
        <v>1.97</v>
      </c>
      <c r="I374" s="194">
        <v>1.3</v>
      </c>
      <c r="J374" s="194">
        <v>1.89</v>
      </c>
      <c r="K374" s="194">
        <v>4.8099999999999996</v>
      </c>
      <c r="L374" s="194">
        <v>6.5</v>
      </c>
      <c r="M374" s="194">
        <v>10.5</v>
      </c>
      <c r="N374" s="194">
        <v>8.5</v>
      </c>
      <c r="O374" s="194">
        <v>2.5</v>
      </c>
      <c r="P374" s="194">
        <v>11</v>
      </c>
    </row>
    <row r="375" spans="1:16" ht="12.75" customHeight="1" x14ac:dyDescent="0.2">
      <c r="A375" s="89" t="s">
        <v>2036</v>
      </c>
      <c r="B375" s="89" t="s">
        <v>2037</v>
      </c>
      <c r="C375" s="89" t="s">
        <v>1634</v>
      </c>
      <c r="D375" s="194">
        <v>374.84</v>
      </c>
      <c r="E375" s="89" t="s">
        <v>1216</v>
      </c>
      <c r="F375" s="194">
        <v>8</v>
      </c>
      <c r="G375" s="194">
        <v>8</v>
      </c>
      <c r="H375" s="194">
        <v>2.3199999999999998</v>
      </c>
      <c r="I375" s="194">
        <v>1.1499999999999999</v>
      </c>
      <c r="J375" s="194">
        <v>2.2799999999999998</v>
      </c>
      <c r="K375" s="89"/>
      <c r="L375" s="194">
        <v>9</v>
      </c>
      <c r="M375" s="194">
        <v>15.5</v>
      </c>
      <c r="N375" s="194">
        <v>14.5</v>
      </c>
      <c r="O375" s="194">
        <v>16.5</v>
      </c>
      <c r="P375" s="194">
        <v>61</v>
      </c>
    </row>
    <row r="376" spans="1:16" ht="12.75" customHeight="1" x14ac:dyDescent="0.2">
      <c r="A376" s="89" t="s">
        <v>2038</v>
      </c>
      <c r="B376" s="89" t="s">
        <v>2039</v>
      </c>
      <c r="C376" s="89" t="s">
        <v>1301</v>
      </c>
      <c r="D376" s="194">
        <v>175.34</v>
      </c>
      <c r="E376" s="89" t="s">
        <v>1216</v>
      </c>
      <c r="F376" s="194">
        <v>9</v>
      </c>
      <c r="G376" s="194">
        <v>9</v>
      </c>
      <c r="H376" s="194">
        <v>0.64</v>
      </c>
      <c r="I376" s="194">
        <v>1</v>
      </c>
      <c r="J376" s="194">
        <v>15.37</v>
      </c>
      <c r="K376" s="194">
        <v>15.13</v>
      </c>
      <c r="L376" s="194">
        <v>14.5</v>
      </c>
      <c r="M376" s="194">
        <v>18</v>
      </c>
      <c r="N376" s="194">
        <v>15</v>
      </c>
      <c r="O376" s="194">
        <v>16</v>
      </c>
      <c r="P376" s="194">
        <v>13.5</v>
      </c>
    </row>
    <row r="377" spans="1:16" ht="12.75" customHeight="1" x14ac:dyDescent="0.2">
      <c r="A377" s="89" t="s">
        <v>2040</v>
      </c>
      <c r="B377" s="89" t="s">
        <v>2041</v>
      </c>
      <c r="C377" s="89" t="s">
        <v>1581</v>
      </c>
      <c r="D377" s="194">
        <v>128.9</v>
      </c>
      <c r="E377" s="89" t="s">
        <v>1216</v>
      </c>
      <c r="F377" s="194">
        <v>9</v>
      </c>
      <c r="G377" s="194">
        <v>9</v>
      </c>
      <c r="H377" s="194">
        <v>1.34</v>
      </c>
      <c r="I377" s="194">
        <v>0.95</v>
      </c>
      <c r="J377" s="194">
        <v>3.53</v>
      </c>
      <c r="K377" s="194">
        <v>3.91</v>
      </c>
      <c r="L377" s="194">
        <v>6.5</v>
      </c>
      <c r="M377" s="194">
        <v>6.5</v>
      </c>
      <c r="N377" s="194">
        <v>5</v>
      </c>
      <c r="O377" s="194">
        <v>4.5</v>
      </c>
      <c r="P377" s="194">
        <v>22</v>
      </c>
    </row>
    <row r="378" spans="1:16" ht="12.75" customHeight="1" x14ac:dyDescent="0.2">
      <c r="A378" s="89" t="s">
        <v>2042</v>
      </c>
      <c r="B378" s="89" t="s">
        <v>2043</v>
      </c>
      <c r="C378" s="89" t="s">
        <v>1769</v>
      </c>
      <c r="D378" s="194">
        <v>46.95</v>
      </c>
      <c r="E378" s="89" t="s">
        <v>1216</v>
      </c>
      <c r="F378" s="194">
        <v>9</v>
      </c>
      <c r="G378" s="194">
        <v>9</v>
      </c>
      <c r="H378" s="194">
        <v>2.87</v>
      </c>
      <c r="I378" s="194">
        <v>1.1000000000000001</v>
      </c>
      <c r="J378" s="194">
        <v>3.85</v>
      </c>
      <c r="K378" s="194">
        <v>4.95</v>
      </c>
      <c r="L378" s="194">
        <v>7</v>
      </c>
      <c r="M378" s="194">
        <v>8</v>
      </c>
      <c r="N378" s="194">
        <v>7.5</v>
      </c>
      <c r="O378" s="194">
        <v>10.5</v>
      </c>
      <c r="P378" s="194">
        <v>1</v>
      </c>
    </row>
    <row r="379" spans="1:16" ht="12.75" customHeight="1" x14ac:dyDescent="0.2">
      <c r="A379" s="89" t="s">
        <v>2044</v>
      </c>
      <c r="B379" s="89" t="s">
        <v>2045</v>
      </c>
      <c r="C379" s="89" t="s">
        <v>1353</v>
      </c>
      <c r="D379" s="194">
        <v>247.13</v>
      </c>
      <c r="E379" s="89" t="s">
        <v>1216</v>
      </c>
      <c r="F379" s="194">
        <v>9</v>
      </c>
      <c r="G379" s="194">
        <v>9</v>
      </c>
      <c r="H379" s="194">
        <v>1.25</v>
      </c>
      <c r="I379" s="194">
        <v>0.85</v>
      </c>
      <c r="J379" s="194">
        <v>3.86</v>
      </c>
      <c r="K379" s="194">
        <v>3.12</v>
      </c>
      <c r="L379" s="194">
        <v>4.5</v>
      </c>
      <c r="M379" s="194">
        <v>10</v>
      </c>
      <c r="N379" s="194">
        <v>9.5</v>
      </c>
      <c r="O379" s="194">
        <v>6</v>
      </c>
      <c r="P379" s="194">
        <v>9</v>
      </c>
    </row>
    <row r="380" spans="1:16" ht="12.75" customHeight="1" x14ac:dyDescent="0.2">
      <c r="A380" s="89" t="s">
        <v>2046</v>
      </c>
      <c r="B380" s="89" t="s">
        <v>2047</v>
      </c>
      <c r="C380" s="89" t="s">
        <v>1316</v>
      </c>
      <c r="D380" s="194">
        <v>56.17</v>
      </c>
      <c r="E380" s="89" t="s">
        <v>1216</v>
      </c>
      <c r="F380" s="194">
        <v>10</v>
      </c>
      <c r="G380" s="194">
        <v>10</v>
      </c>
      <c r="H380" s="194">
        <v>1.67</v>
      </c>
      <c r="I380" s="194">
        <v>0.9</v>
      </c>
      <c r="J380" s="194">
        <v>1.67</v>
      </c>
      <c r="K380" s="194">
        <v>13.3</v>
      </c>
      <c r="L380" s="194">
        <v>9</v>
      </c>
      <c r="M380" s="194">
        <v>13.5</v>
      </c>
      <c r="N380" s="194">
        <v>11.5</v>
      </c>
      <c r="O380" s="194">
        <v>14</v>
      </c>
      <c r="P380" s="194">
        <v>9</v>
      </c>
    </row>
    <row r="381" spans="1:16" ht="12.75" customHeight="1" x14ac:dyDescent="0.2">
      <c r="A381" s="89" t="s">
        <v>2048</v>
      </c>
      <c r="B381" s="89" t="s">
        <v>2049</v>
      </c>
      <c r="C381" s="89" t="s">
        <v>1588</v>
      </c>
      <c r="D381" s="194">
        <v>107.17</v>
      </c>
      <c r="E381" s="89" t="s">
        <v>1216</v>
      </c>
      <c r="F381" s="194">
        <v>10</v>
      </c>
      <c r="G381" s="194">
        <v>10</v>
      </c>
      <c r="H381" s="194">
        <v>2.31</v>
      </c>
      <c r="I381" s="194">
        <v>0.7</v>
      </c>
      <c r="J381" s="194">
        <v>4.45</v>
      </c>
      <c r="K381" s="194">
        <v>11.52</v>
      </c>
      <c r="L381" s="194">
        <v>6.5</v>
      </c>
      <c r="M381" s="194">
        <v>11.5</v>
      </c>
      <c r="N381" s="194">
        <v>10.5</v>
      </c>
      <c r="O381" s="194">
        <v>7</v>
      </c>
      <c r="P381" s="194">
        <v>0.5</v>
      </c>
    </row>
    <row r="382" spans="1:16" ht="12.75" customHeight="1" x14ac:dyDescent="0.2">
      <c r="A382" s="89" t="s">
        <v>2050</v>
      </c>
      <c r="B382" s="89" t="s">
        <v>2051</v>
      </c>
      <c r="C382" s="89" t="s">
        <v>1490</v>
      </c>
      <c r="D382" s="194">
        <v>283.02</v>
      </c>
      <c r="E382" s="89" t="s">
        <v>1216</v>
      </c>
      <c r="F382" s="194">
        <v>10</v>
      </c>
      <c r="G382" s="194">
        <v>10</v>
      </c>
      <c r="H382" s="194">
        <v>1.96</v>
      </c>
      <c r="I382" s="194">
        <v>0.9</v>
      </c>
      <c r="J382" s="194">
        <v>1.36</v>
      </c>
      <c r="K382" s="194">
        <v>8.1999999999999993</v>
      </c>
      <c r="L382" s="194">
        <v>5.5</v>
      </c>
      <c r="M382" s="194">
        <v>8.5</v>
      </c>
      <c r="N382" s="194">
        <v>8</v>
      </c>
      <c r="O382" s="194">
        <v>10</v>
      </c>
      <c r="P382" s="194">
        <v>15</v>
      </c>
    </row>
    <row r="383" spans="1:16" ht="12.75" customHeight="1" x14ac:dyDescent="0.2">
      <c r="A383" s="89" t="s">
        <v>2052</v>
      </c>
      <c r="B383" s="89" t="s">
        <v>2053</v>
      </c>
      <c r="C383" s="89" t="s">
        <v>1509</v>
      </c>
      <c r="D383" s="194">
        <v>166.31</v>
      </c>
      <c r="E383" s="89" t="s">
        <v>1216</v>
      </c>
      <c r="F383" s="194">
        <v>10</v>
      </c>
      <c r="G383" s="194">
        <v>10</v>
      </c>
      <c r="H383" s="194">
        <v>1.83</v>
      </c>
      <c r="I383" s="194">
        <v>1.05</v>
      </c>
      <c r="J383" s="194">
        <v>1.5</v>
      </c>
      <c r="K383" s="194">
        <v>4.6500000000000004</v>
      </c>
      <c r="L383" s="194">
        <v>10</v>
      </c>
      <c r="M383" s="194">
        <v>14</v>
      </c>
      <c r="N383" s="194">
        <v>12</v>
      </c>
      <c r="O383" s="194">
        <v>7</v>
      </c>
      <c r="P383" s="194">
        <v>17.5</v>
      </c>
    </row>
    <row r="384" spans="1:16" ht="12.75" customHeight="1" x14ac:dyDescent="0.2">
      <c r="A384" s="89" t="s">
        <v>2054</v>
      </c>
      <c r="B384" s="89" t="s">
        <v>2055</v>
      </c>
      <c r="C384" s="89" t="s">
        <v>1502</v>
      </c>
      <c r="D384" s="194">
        <v>153.15</v>
      </c>
      <c r="E384" s="89" t="s">
        <v>1216</v>
      </c>
      <c r="F384" s="194">
        <v>11</v>
      </c>
      <c r="G384" s="194">
        <v>11</v>
      </c>
      <c r="H384" s="194">
        <v>2.37</v>
      </c>
      <c r="I384" s="194">
        <v>1.1499999999999999</v>
      </c>
      <c r="J384" s="194">
        <v>4.71</v>
      </c>
      <c r="K384" s="194">
        <v>5.37</v>
      </c>
      <c r="L384" s="194">
        <v>9</v>
      </c>
      <c r="M384" s="194">
        <v>14.5</v>
      </c>
      <c r="N384" s="194">
        <v>12</v>
      </c>
      <c r="O384" s="194">
        <v>11</v>
      </c>
      <c r="P384" s="194">
        <v>3</v>
      </c>
    </row>
    <row r="385" spans="1:16" ht="12.75" customHeight="1" x14ac:dyDescent="0.2">
      <c r="A385" s="89" t="s">
        <v>2056</v>
      </c>
      <c r="B385" s="89" t="s">
        <v>2057</v>
      </c>
      <c r="C385" s="89" t="s">
        <v>1369</v>
      </c>
      <c r="D385" s="194">
        <v>59.51</v>
      </c>
      <c r="E385" s="89" t="s">
        <v>1216</v>
      </c>
      <c r="F385" s="194">
        <v>11</v>
      </c>
      <c r="G385" s="194">
        <v>11</v>
      </c>
      <c r="H385" s="194">
        <v>3.26</v>
      </c>
      <c r="I385" s="194">
        <v>0.85</v>
      </c>
      <c r="J385" s="194">
        <v>2.81</v>
      </c>
      <c r="K385" s="194">
        <v>11.71</v>
      </c>
      <c r="L385" s="194">
        <v>4.5</v>
      </c>
      <c r="M385" s="194">
        <v>10</v>
      </c>
      <c r="N385" s="194">
        <v>9.5</v>
      </c>
      <c r="O385" s="194">
        <v>8.5</v>
      </c>
      <c r="P385" s="194">
        <v>-1</v>
      </c>
    </row>
    <row r="386" spans="1:16" ht="12.75" customHeight="1" x14ac:dyDescent="0.2">
      <c r="A386" s="89" t="s">
        <v>2058</v>
      </c>
      <c r="B386" s="89" t="s">
        <v>2059</v>
      </c>
      <c r="C386" s="89" t="s">
        <v>1588</v>
      </c>
      <c r="D386" s="194">
        <v>51.56</v>
      </c>
      <c r="E386" s="89" t="s">
        <v>1216</v>
      </c>
      <c r="F386" s="194">
        <v>11</v>
      </c>
      <c r="G386" s="194">
        <v>11</v>
      </c>
      <c r="H386" s="194">
        <v>2.4900000000000002</v>
      </c>
      <c r="I386" s="194">
        <v>0.95</v>
      </c>
      <c r="J386" s="194">
        <v>7.08</v>
      </c>
      <c r="K386" s="194">
        <v>15.51</v>
      </c>
      <c r="L386" s="194">
        <v>5.5</v>
      </c>
      <c r="M386" s="194">
        <v>7</v>
      </c>
      <c r="N386" s="194">
        <v>7</v>
      </c>
      <c r="O386" s="194">
        <v>4.5</v>
      </c>
      <c r="P386" s="194">
        <v>9</v>
      </c>
    </row>
    <row r="387" spans="1:16" ht="12.75" customHeight="1" x14ac:dyDescent="0.2">
      <c r="A387" s="89" t="s">
        <v>2060</v>
      </c>
      <c r="B387" s="89" t="s">
        <v>2061</v>
      </c>
      <c r="C387" s="89" t="s">
        <v>1611</v>
      </c>
      <c r="D387" s="194">
        <v>139.58000000000001</v>
      </c>
      <c r="E387" s="89" t="s">
        <v>1216</v>
      </c>
      <c r="F387" s="194">
        <v>11</v>
      </c>
      <c r="G387" s="194">
        <v>11</v>
      </c>
      <c r="H387" s="194">
        <v>4.5599999999999996</v>
      </c>
      <c r="I387" s="194">
        <v>1</v>
      </c>
      <c r="J387" s="194">
        <v>1.57</v>
      </c>
      <c r="K387" s="194">
        <v>7.35</v>
      </c>
      <c r="L387" s="194">
        <v>1.5</v>
      </c>
      <c r="M387" s="194">
        <v>1.5</v>
      </c>
      <c r="N387" s="194">
        <v>3</v>
      </c>
      <c r="O387" s="194">
        <v>3.5</v>
      </c>
      <c r="P387" s="194">
        <v>19</v>
      </c>
    </row>
    <row r="388" spans="1:16" ht="12.75" customHeight="1" x14ac:dyDescent="0.2">
      <c r="A388" s="89" t="s">
        <v>2062</v>
      </c>
      <c r="B388" s="89" t="s">
        <v>2063</v>
      </c>
      <c r="C388" s="89" t="s">
        <v>1792</v>
      </c>
      <c r="D388" s="194">
        <v>148.02000000000001</v>
      </c>
      <c r="E388" s="89" t="s">
        <v>1216</v>
      </c>
      <c r="F388" s="194">
        <v>11</v>
      </c>
      <c r="G388" s="194">
        <v>11</v>
      </c>
      <c r="H388" s="194">
        <v>2.76</v>
      </c>
      <c r="I388" s="194">
        <v>1.1000000000000001</v>
      </c>
      <c r="J388" s="194">
        <v>3.3</v>
      </c>
      <c r="K388" s="194">
        <v>14.75</v>
      </c>
      <c r="L388" s="194">
        <v>6</v>
      </c>
      <c r="M388" s="194">
        <v>9</v>
      </c>
      <c r="N388" s="194">
        <v>8</v>
      </c>
      <c r="O388" s="194">
        <v>12</v>
      </c>
      <c r="P388" s="194">
        <v>2</v>
      </c>
    </row>
    <row r="389" spans="1:16" ht="12.75" customHeight="1" x14ac:dyDescent="0.2">
      <c r="A389" s="89" t="s">
        <v>2064</v>
      </c>
      <c r="B389" s="89" t="s">
        <v>2065</v>
      </c>
      <c r="C389" s="89" t="s">
        <v>1588</v>
      </c>
      <c r="D389" s="194">
        <v>50.56</v>
      </c>
      <c r="E389" s="89" t="s">
        <v>1216</v>
      </c>
      <c r="F389" s="194">
        <v>11</v>
      </c>
      <c r="G389" s="194">
        <v>11</v>
      </c>
      <c r="H389" s="194">
        <v>3.28</v>
      </c>
      <c r="I389" s="194">
        <v>0.85</v>
      </c>
      <c r="J389" s="194">
        <v>3.45</v>
      </c>
      <c r="K389" s="194">
        <v>5.82</v>
      </c>
      <c r="L389" s="194">
        <v>5</v>
      </c>
      <c r="M389" s="194">
        <v>9</v>
      </c>
      <c r="N389" s="194">
        <v>8</v>
      </c>
      <c r="O389" s="194">
        <v>1.5</v>
      </c>
      <c r="P389" s="194">
        <v>7</v>
      </c>
    </row>
    <row r="390" spans="1:16" ht="12.75" customHeight="1" x14ac:dyDescent="0.2">
      <c r="A390" s="89" t="s">
        <v>2066</v>
      </c>
      <c r="B390" s="89" t="s">
        <v>2067</v>
      </c>
      <c r="C390" s="89" t="s">
        <v>1611</v>
      </c>
      <c r="D390" s="194">
        <v>226.68</v>
      </c>
      <c r="E390" s="89" t="s">
        <v>1216</v>
      </c>
      <c r="F390" s="194">
        <v>11</v>
      </c>
      <c r="G390" s="194">
        <v>11</v>
      </c>
      <c r="H390" s="194">
        <v>1.45</v>
      </c>
      <c r="I390" s="194">
        <v>1.05</v>
      </c>
      <c r="J390" s="194">
        <v>3.93</v>
      </c>
      <c r="K390" s="194">
        <v>9.9499999999999993</v>
      </c>
      <c r="L390" s="194">
        <v>9.5</v>
      </c>
      <c r="M390" s="194">
        <v>12.5</v>
      </c>
      <c r="N390" s="194">
        <v>12</v>
      </c>
      <c r="O390" s="194">
        <v>12</v>
      </c>
      <c r="P390" s="194">
        <v>12.5</v>
      </c>
    </row>
    <row r="391" spans="1:16" ht="12.75" customHeight="1" x14ac:dyDescent="0.2">
      <c r="A391" s="89" t="s">
        <v>2068</v>
      </c>
      <c r="B391" s="89" t="s">
        <v>2069</v>
      </c>
      <c r="C391" s="89" t="s">
        <v>1309</v>
      </c>
      <c r="D391" s="194">
        <v>141.36000000000001</v>
      </c>
      <c r="E391" s="89" t="s">
        <v>1216</v>
      </c>
      <c r="F391" s="194">
        <v>12</v>
      </c>
      <c r="G391" s="194">
        <v>12</v>
      </c>
      <c r="H391" s="194">
        <v>2.21</v>
      </c>
      <c r="I391" s="194">
        <v>0.85</v>
      </c>
      <c r="J391" s="89"/>
      <c r="K391" s="194">
        <v>1.61</v>
      </c>
      <c r="M391" s="194">
        <v>9</v>
      </c>
      <c r="O391" s="194">
        <v>2.5</v>
      </c>
      <c r="P391" s="194">
        <v>7</v>
      </c>
    </row>
    <row r="392" spans="1:16" ht="12.75" customHeight="1" x14ac:dyDescent="0.2">
      <c r="A392" s="89" t="s">
        <v>2070</v>
      </c>
      <c r="B392" s="89" t="s">
        <v>2071</v>
      </c>
      <c r="C392" s="89" t="s">
        <v>1559</v>
      </c>
      <c r="D392" s="194">
        <v>54.49</v>
      </c>
      <c r="E392" s="89" t="s">
        <v>1216</v>
      </c>
      <c r="F392" s="194">
        <v>12</v>
      </c>
      <c r="G392" s="194">
        <v>12</v>
      </c>
      <c r="H392" s="194">
        <v>1.78</v>
      </c>
      <c r="I392" s="194">
        <v>1.05</v>
      </c>
      <c r="J392" s="194">
        <v>4.5</v>
      </c>
      <c r="K392" s="194">
        <v>8.33</v>
      </c>
      <c r="L392" s="194">
        <v>8</v>
      </c>
      <c r="M392" s="194">
        <v>10</v>
      </c>
      <c r="N392" s="194">
        <v>9.5</v>
      </c>
      <c r="O392" s="194">
        <v>11</v>
      </c>
      <c r="P392" s="194">
        <v>2.5</v>
      </c>
    </row>
    <row r="393" spans="1:16" ht="12.75" customHeight="1" x14ac:dyDescent="0.2">
      <c r="A393" s="89" t="s">
        <v>2072</v>
      </c>
      <c r="B393" s="89" t="s">
        <v>2073</v>
      </c>
      <c r="C393" s="89" t="s">
        <v>1588</v>
      </c>
      <c r="D393" s="194">
        <v>85.6</v>
      </c>
      <c r="E393" s="89" t="s">
        <v>1216</v>
      </c>
      <c r="F393" s="194">
        <v>12</v>
      </c>
      <c r="G393" s="194">
        <v>12</v>
      </c>
      <c r="H393" s="194">
        <v>3.3</v>
      </c>
      <c r="I393" s="194">
        <v>0.9</v>
      </c>
      <c r="J393" s="194">
        <v>4.1100000000000003</v>
      </c>
      <c r="K393" s="194">
        <v>2.5</v>
      </c>
      <c r="L393" s="194">
        <v>2</v>
      </c>
      <c r="M393" s="194">
        <v>6</v>
      </c>
      <c r="N393" s="194">
        <v>3.5</v>
      </c>
      <c r="O393" s="194">
        <v>4.5</v>
      </c>
      <c r="P393" s="194">
        <v>-4</v>
      </c>
    </row>
    <row r="394" spans="1:16" ht="12.75" customHeight="1" x14ac:dyDescent="0.2">
      <c r="A394" s="89" t="s">
        <v>2074</v>
      </c>
      <c r="B394" s="89" t="s">
        <v>2075</v>
      </c>
      <c r="C394" s="89" t="s">
        <v>1379</v>
      </c>
      <c r="D394" s="194">
        <v>221.8</v>
      </c>
      <c r="E394" s="89" t="s">
        <v>1216</v>
      </c>
      <c r="F394" s="194">
        <v>13</v>
      </c>
      <c r="G394" s="194">
        <v>13</v>
      </c>
      <c r="H394" s="194">
        <v>2.0099999999999998</v>
      </c>
      <c r="I394" s="194">
        <v>1</v>
      </c>
      <c r="J394" s="194">
        <v>0.88</v>
      </c>
      <c r="K394" s="194">
        <v>4.08</v>
      </c>
      <c r="L394" s="194">
        <v>8.5</v>
      </c>
      <c r="M394" s="194">
        <v>13.5</v>
      </c>
      <c r="N394" s="194">
        <v>12</v>
      </c>
      <c r="O394" s="194">
        <v>14</v>
      </c>
      <c r="P394" s="194">
        <v>10.5</v>
      </c>
    </row>
    <row r="395" spans="1:16" ht="12.75" customHeight="1" x14ac:dyDescent="0.2">
      <c r="A395" s="89" t="s">
        <v>2076</v>
      </c>
      <c r="B395" s="89" t="s">
        <v>2077</v>
      </c>
      <c r="C395" s="89" t="s">
        <v>1490</v>
      </c>
      <c r="D395" s="194">
        <v>63.58</v>
      </c>
      <c r="E395" s="89" t="s">
        <v>1216</v>
      </c>
      <c r="F395" s="194">
        <v>13</v>
      </c>
      <c r="G395" s="194">
        <v>13</v>
      </c>
      <c r="H395" s="194">
        <v>3.1</v>
      </c>
      <c r="I395" s="194">
        <v>1.1499999999999999</v>
      </c>
      <c r="J395" s="194">
        <v>2.12</v>
      </c>
      <c r="K395" s="194">
        <v>4.43</v>
      </c>
      <c r="L395" s="194">
        <v>7</v>
      </c>
      <c r="M395" s="194">
        <v>11.5</v>
      </c>
      <c r="N395" s="194">
        <v>10</v>
      </c>
      <c r="O395" s="194">
        <v>4</v>
      </c>
      <c r="P395" s="194">
        <v>8.5</v>
      </c>
    </row>
    <row r="396" spans="1:16" ht="12.75" customHeight="1" x14ac:dyDescent="0.2">
      <c r="A396" s="89" t="s">
        <v>2078</v>
      </c>
      <c r="B396" s="89" t="s">
        <v>2079</v>
      </c>
      <c r="C396" s="89" t="s">
        <v>1608</v>
      </c>
      <c r="D396" s="194">
        <v>59.14</v>
      </c>
      <c r="E396" s="89" t="s">
        <v>1216</v>
      </c>
      <c r="F396" s="194">
        <v>14</v>
      </c>
      <c r="G396" s="194">
        <v>14</v>
      </c>
      <c r="H396" s="194">
        <v>4.07</v>
      </c>
      <c r="I396" s="194">
        <v>0.7</v>
      </c>
      <c r="J396" s="194">
        <v>1.88</v>
      </c>
      <c r="K396" s="194">
        <v>4.6399999999999997</v>
      </c>
      <c r="L396" s="194">
        <v>1.5</v>
      </c>
      <c r="M396" s="194">
        <v>4</v>
      </c>
      <c r="N396" s="194">
        <v>2</v>
      </c>
      <c r="O396" s="194">
        <v>2</v>
      </c>
      <c r="P396" s="194">
        <v>5.5</v>
      </c>
    </row>
    <row r="397" spans="1:16" ht="12.75" customHeight="1" x14ac:dyDescent="0.2">
      <c r="A397" s="89" t="s">
        <v>2080</v>
      </c>
      <c r="B397" s="89" t="s">
        <v>2081</v>
      </c>
      <c r="C397" s="89" t="s">
        <v>1588</v>
      </c>
      <c r="D397" s="194">
        <v>35.659999999999997</v>
      </c>
      <c r="E397" s="89" t="s">
        <v>1216</v>
      </c>
      <c r="F397" s="194">
        <v>14</v>
      </c>
      <c r="G397" s="194">
        <v>14</v>
      </c>
      <c r="H397" s="194">
        <v>4.03</v>
      </c>
      <c r="I397" s="194">
        <v>0.9</v>
      </c>
      <c r="J397" s="194">
        <v>3.67</v>
      </c>
      <c r="K397" s="194">
        <v>3.19</v>
      </c>
      <c r="L397" s="194">
        <v>3.5</v>
      </c>
      <c r="M397" s="194">
        <v>10</v>
      </c>
      <c r="N397" s="194">
        <v>6.5</v>
      </c>
      <c r="O397" s="194">
        <v>5.5</v>
      </c>
      <c r="P397" s="194">
        <v>2.5</v>
      </c>
    </row>
    <row r="398" spans="1:16" ht="12.75" customHeight="1" x14ac:dyDescent="0.2">
      <c r="A398" s="89" t="s">
        <v>2082</v>
      </c>
      <c r="B398" s="89" t="s">
        <v>2083</v>
      </c>
      <c r="C398" s="89" t="s">
        <v>1608</v>
      </c>
      <c r="D398" s="194">
        <v>37.020000000000003</v>
      </c>
      <c r="E398" s="89" t="s">
        <v>1216</v>
      </c>
      <c r="F398" s="194">
        <v>14</v>
      </c>
      <c r="G398" s="194">
        <v>14</v>
      </c>
      <c r="H398" s="194">
        <v>5.54</v>
      </c>
      <c r="I398" s="194">
        <v>0.75</v>
      </c>
      <c r="J398" s="194">
        <v>1.49</v>
      </c>
      <c r="K398" s="194">
        <v>1.48</v>
      </c>
      <c r="L398" s="194">
        <v>1</v>
      </c>
      <c r="M398" s="194">
        <v>5.5</v>
      </c>
      <c r="N398" s="194">
        <v>4.5</v>
      </c>
      <c r="O398" s="194">
        <v>4.5</v>
      </c>
      <c r="P398" s="194">
        <v>5.5</v>
      </c>
    </row>
    <row r="399" spans="1:16" ht="12.75" customHeight="1" x14ac:dyDescent="0.2">
      <c r="A399" s="89" t="s">
        <v>2084</v>
      </c>
      <c r="B399" s="89" t="s">
        <v>2085</v>
      </c>
      <c r="C399" s="89" t="s">
        <v>1567</v>
      </c>
      <c r="D399" s="194">
        <v>196.98</v>
      </c>
      <c r="E399" s="89" t="s">
        <v>1216</v>
      </c>
      <c r="F399" s="194">
        <v>14</v>
      </c>
      <c r="G399" s="194">
        <v>14</v>
      </c>
      <c r="H399" s="194">
        <v>3.05</v>
      </c>
      <c r="I399" s="194">
        <v>1.1499999999999999</v>
      </c>
      <c r="J399" s="194">
        <v>5.01</v>
      </c>
      <c r="K399" s="194">
        <v>9.8699999999999992</v>
      </c>
      <c r="L399" s="194">
        <v>5</v>
      </c>
      <c r="M399" s="194">
        <v>7</v>
      </c>
      <c r="N399" s="194">
        <v>6.5</v>
      </c>
      <c r="O399" s="194">
        <v>7</v>
      </c>
      <c r="P399" s="194">
        <v>8.5</v>
      </c>
    </row>
    <row r="400" spans="1:16" ht="12.75" customHeight="1" x14ac:dyDescent="0.2">
      <c r="A400" s="89" t="s">
        <v>2086</v>
      </c>
      <c r="B400" s="89" t="s">
        <v>2087</v>
      </c>
      <c r="C400" s="89" t="s">
        <v>1325</v>
      </c>
      <c r="D400" s="194">
        <v>151.08000000000001</v>
      </c>
      <c r="E400" s="89" t="s">
        <v>1216</v>
      </c>
      <c r="F400" s="194">
        <v>14</v>
      </c>
      <c r="G400" s="194">
        <v>14</v>
      </c>
      <c r="H400" s="194">
        <v>3.52</v>
      </c>
      <c r="I400" s="194">
        <v>0.95</v>
      </c>
      <c r="J400" s="194">
        <v>2.7</v>
      </c>
      <c r="K400" s="194">
        <v>8.8699999999999992</v>
      </c>
      <c r="L400" s="194">
        <v>5</v>
      </c>
      <c r="M400" s="194">
        <v>7</v>
      </c>
      <c r="N400" s="194">
        <v>6</v>
      </c>
      <c r="O400" s="194">
        <v>6.5</v>
      </c>
      <c r="P400" s="194">
        <v>8</v>
      </c>
    </row>
    <row r="401" spans="1:16" ht="12.75" customHeight="1" x14ac:dyDescent="0.2">
      <c r="A401" s="89" t="s">
        <v>2088</v>
      </c>
      <c r="B401" s="89" t="s">
        <v>2089</v>
      </c>
      <c r="C401" s="89" t="s">
        <v>1289</v>
      </c>
      <c r="D401" s="194">
        <v>129.15</v>
      </c>
      <c r="E401" s="89" t="s">
        <v>1216</v>
      </c>
      <c r="F401" s="194">
        <v>15</v>
      </c>
      <c r="G401" s="194">
        <v>15</v>
      </c>
      <c r="H401" s="194">
        <v>2.95</v>
      </c>
      <c r="I401" s="194">
        <v>0.85</v>
      </c>
      <c r="J401" s="194">
        <v>4.28</v>
      </c>
      <c r="K401" s="194">
        <v>5.87</v>
      </c>
      <c r="L401" s="194">
        <v>5.5</v>
      </c>
      <c r="M401" s="194">
        <v>12</v>
      </c>
      <c r="N401" s="194">
        <v>10</v>
      </c>
      <c r="O401" s="194">
        <v>7</v>
      </c>
      <c r="P401" s="194">
        <v>10</v>
      </c>
    </row>
    <row r="402" spans="1:16" ht="12.75" customHeight="1" x14ac:dyDescent="0.2">
      <c r="A402" s="89" t="s">
        <v>2090</v>
      </c>
      <c r="B402" s="89" t="s">
        <v>2091</v>
      </c>
      <c r="C402" s="89" t="s">
        <v>1721</v>
      </c>
      <c r="D402" s="194">
        <v>67.36</v>
      </c>
      <c r="E402" s="89" t="s">
        <v>1216</v>
      </c>
      <c r="F402" s="194">
        <v>15</v>
      </c>
      <c r="G402" s="194">
        <v>15</v>
      </c>
      <c r="H402" s="194">
        <v>4.9000000000000004</v>
      </c>
      <c r="I402" s="194">
        <v>1.05</v>
      </c>
      <c r="J402" s="194">
        <v>1</v>
      </c>
      <c r="K402" s="194">
        <v>1.47</v>
      </c>
      <c r="L402" s="194">
        <v>6.5</v>
      </c>
      <c r="M402" s="194">
        <v>14</v>
      </c>
      <c r="N402" s="194">
        <v>7.5</v>
      </c>
      <c r="O402" s="194">
        <v>4</v>
      </c>
      <c r="P402" s="194">
        <v>3.5</v>
      </c>
    </row>
    <row r="403" spans="1:16" ht="12.75" customHeight="1" x14ac:dyDescent="0.2">
      <c r="A403" s="89" t="s">
        <v>2092</v>
      </c>
      <c r="B403" s="89" t="s">
        <v>2093</v>
      </c>
      <c r="C403" s="89" t="s">
        <v>1957</v>
      </c>
      <c r="D403" s="194">
        <v>60.81</v>
      </c>
      <c r="E403" s="89" t="s">
        <v>1216</v>
      </c>
      <c r="F403" s="194">
        <v>15</v>
      </c>
      <c r="G403" s="194">
        <v>15</v>
      </c>
      <c r="H403" s="194">
        <v>3.25</v>
      </c>
      <c r="I403" s="194">
        <v>0.95</v>
      </c>
      <c r="J403" s="194">
        <v>0.35</v>
      </c>
      <c r="K403" s="194">
        <v>1.34</v>
      </c>
      <c r="L403" s="194">
        <v>5.5</v>
      </c>
      <c r="M403" s="194">
        <v>6.5</v>
      </c>
      <c r="N403" s="194">
        <v>7</v>
      </c>
      <c r="O403" s="194">
        <v>8</v>
      </c>
      <c r="P403" s="194">
        <v>10</v>
      </c>
    </row>
    <row r="404" spans="1:16" ht="12.75" customHeight="1" x14ac:dyDescent="0.2">
      <c r="A404" s="89" t="s">
        <v>2094</v>
      </c>
      <c r="B404" s="89" t="s">
        <v>2095</v>
      </c>
      <c r="C404" s="89" t="s">
        <v>1388</v>
      </c>
      <c r="D404" s="194">
        <v>59.4</v>
      </c>
      <c r="E404" s="89" t="s">
        <v>1216</v>
      </c>
      <c r="F404" s="194">
        <v>15</v>
      </c>
      <c r="G404" s="194">
        <v>15</v>
      </c>
      <c r="H404" s="194">
        <v>1.34</v>
      </c>
      <c r="I404" s="194">
        <v>1.1000000000000001</v>
      </c>
      <c r="J404" s="194">
        <v>1.98</v>
      </c>
      <c r="K404" s="194">
        <v>2.97</v>
      </c>
      <c r="L404" s="194">
        <v>7</v>
      </c>
      <c r="M404" s="194">
        <v>6</v>
      </c>
      <c r="N404" s="194">
        <v>6.5</v>
      </c>
      <c r="O404" s="194">
        <v>17.5</v>
      </c>
      <c r="P404" s="194">
        <v>11.5</v>
      </c>
    </row>
    <row r="405" spans="1:16" ht="12.75" customHeight="1" x14ac:dyDescent="0.2">
      <c r="A405" s="89" t="s">
        <v>2096</v>
      </c>
      <c r="B405" s="89" t="s">
        <v>2097</v>
      </c>
      <c r="C405" s="89" t="s">
        <v>1661</v>
      </c>
      <c r="D405" s="194">
        <v>198.23</v>
      </c>
      <c r="E405" s="89" t="s">
        <v>1216</v>
      </c>
      <c r="F405" s="194">
        <v>17</v>
      </c>
      <c r="G405" s="194">
        <v>17</v>
      </c>
      <c r="H405" s="194">
        <v>2.4</v>
      </c>
      <c r="I405" s="194">
        <v>1.2</v>
      </c>
      <c r="J405" s="194">
        <v>1.51</v>
      </c>
      <c r="K405" s="194">
        <v>1.07</v>
      </c>
      <c r="L405" s="194">
        <v>8</v>
      </c>
      <c r="M405" s="194">
        <v>8.5</v>
      </c>
      <c r="O405" s="194">
        <v>16</v>
      </c>
      <c r="P405" s="194">
        <v>10.5</v>
      </c>
    </row>
    <row r="406" spans="1:16" ht="12.75" customHeight="1" x14ac:dyDescent="0.2">
      <c r="A406" s="89" t="s">
        <v>2098</v>
      </c>
      <c r="B406" s="89" t="s">
        <v>2099</v>
      </c>
      <c r="C406" s="89" t="s">
        <v>1804</v>
      </c>
      <c r="D406" s="194">
        <v>1204.5999999999999</v>
      </c>
      <c r="E406" s="89" t="s">
        <v>1216</v>
      </c>
      <c r="F406" s="194">
        <v>17</v>
      </c>
      <c r="G406" s="194">
        <v>17</v>
      </c>
      <c r="H406" s="194">
        <v>0</v>
      </c>
      <c r="I406" s="194">
        <v>1.05</v>
      </c>
      <c r="J406" s="194">
        <v>5.57</v>
      </c>
      <c r="K406" s="194">
        <v>4.6500000000000004</v>
      </c>
      <c r="L406" s="194">
        <v>16.5</v>
      </c>
      <c r="M406" s="194">
        <v>16.5</v>
      </c>
      <c r="N406" s="194">
        <v>15.5</v>
      </c>
      <c r="P406" s="194">
        <v>19</v>
      </c>
    </row>
    <row r="407" spans="1:16" ht="12.75" customHeight="1" x14ac:dyDescent="0.2">
      <c r="A407" s="89" t="s">
        <v>2100</v>
      </c>
      <c r="B407" s="89" t="s">
        <v>2101</v>
      </c>
      <c r="C407" s="89" t="s">
        <v>1721</v>
      </c>
      <c r="D407" s="194">
        <v>49.06</v>
      </c>
      <c r="E407" s="89" t="s">
        <v>1216</v>
      </c>
      <c r="F407" s="194">
        <v>19</v>
      </c>
      <c r="G407" s="194">
        <v>19</v>
      </c>
      <c r="H407" s="194">
        <v>6.09</v>
      </c>
      <c r="I407" s="194">
        <v>1.25</v>
      </c>
      <c r="J407" s="194">
        <v>0.73</v>
      </c>
      <c r="K407" s="194">
        <v>1.0900000000000001</v>
      </c>
      <c r="L407" s="194">
        <v>8.5</v>
      </c>
      <c r="M407" s="194">
        <v>14</v>
      </c>
      <c r="N407" s="194">
        <v>10.5</v>
      </c>
      <c r="O407" s="194">
        <v>5</v>
      </c>
      <c r="P407" s="194">
        <v>3.5</v>
      </c>
    </row>
    <row r="408" spans="1:16" ht="12.75" customHeight="1" x14ac:dyDescent="0.2">
      <c r="A408" s="89" t="s">
        <v>2102</v>
      </c>
      <c r="B408" s="89" t="s">
        <v>2103</v>
      </c>
      <c r="C408" s="89" t="s">
        <v>1360</v>
      </c>
      <c r="D408" s="194">
        <v>50.45</v>
      </c>
      <c r="E408" s="89" t="s">
        <v>1216</v>
      </c>
      <c r="F408" s="194">
        <v>20</v>
      </c>
      <c r="G408" s="194">
        <v>20</v>
      </c>
      <c r="H408" s="194">
        <v>2.4700000000000002</v>
      </c>
      <c r="I408" s="194">
        <v>1.05</v>
      </c>
      <c r="J408" s="194">
        <v>3.13</v>
      </c>
      <c r="K408" s="194">
        <v>2.99</v>
      </c>
      <c r="L408" s="194">
        <v>5.5</v>
      </c>
      <c r="M408" s="194">
        <v>10.5</v>
      </c>
      <c r="N408" s="194">
        <v>9</v>
      </c>
      <c r="O408" s="194">
        <v>5</v>
      </c>
      <c r="P408" s="194">
        <v>7</v>
      </c>
    </row>
    <row r="409" spans="1:16" ht="12.75" customHeight="1" x14ac:dyDescent="0.2">
      <c r="A409" s="89" t="s">
        <v>2104</v>
      </c>
      <c r="B409" s="89" t="s">
        <v>2105</v>
      </c>
      <c r="C409" s="89" t="s">
        <v>1388</v>
      </c>
      <c r="D409" s="194">
        <v>11.18</v>
      </c>
      <c r="E409" s="89" t="s">
        <v>1216</v>
      </c>
      <c r="F409" s="194">
        <v>22</v>
      </c>
      <c r="G409" s="194"/>
      <c r="H409" s="194">
        <v>3.14</v>
      </c>
      <c r="I409" s="194">
        <v>0.85</v>
      </c>
      <c r="J409" s="194">
        <v>3.99</v>
      </c>
      <c r="K409" s="194">
        <v>5.13</v>
      </c>
      <c r="L409" s="194">
        <v>7.5</v>
      </c>
      <c r="M409" s="194">
        <v>13.5</v>
      </c>
      <c r="N409" s="194">
        <v>13</v>
      </c>
      <c r="O409" s="194">
        <v>19.5</v>
      </c>
      <c r="P409" s="194">
        <v>7.5</v>
      </c>
    </row>
    <row r="410" spans="1:16" ht="12.75" customHeight="1" x14ac:dyDescent="0.2">
      <c r="A410" s="89" t="s">
        <v>2106</v>
      </c>
      <c r="B410" s="89" t="s">
        <v>2107</v>
      </c>
      <c r="C410" s="89" t="s">
        <v>1804</v>
      </c>
      <c r="D410" s="194">
        <v>179.77</v>
      </c>
      <c r="E410" s="89" t="s">
        <v>1216</v>
      </c>
      <c r="F410" s="194">
        <v>23</v>
      </c>
      <c r="G410" s="194"/>
      <c r="H410" s="194">
        <v>0</v>
      </c>
      <c r="I410" s="194">
        <v>1.1000000000000001</v>
      </c>
      <c r="J410" s="194">
        <v>8.1</v>
      </c>
      <c r="K410" s="194">
        <v>6.03</v>
      </c>
      <c r="L410" s="194">
        <v>21</v>
      </c>
      <c r="M410" s="194">
        <v>17.5</v>
      </c>
      <c r="N410" s="194">
        <v>17</v>
      </c>
      <c r="P410" s="194">
        <v>19</v>
      </c>
    </row>
    <row r="411" spans="1:16" ht="12.75" customHeight="1" x14ac:dyDescent="0.2">
      <c r="A411" s="89" t="s">
        <v>2108</v>
      </c>
      <c r="B411" s="89" t="s">
        <v>2109</v>
      </c>
      <c r="C411" s="89" t="s">
        <v>1289</v>
      </c>
      <c r="D411" s="194">
        <v>131.94999999999999</v>
      </c>
      <c r="E411" s="89" t="s">
        <v>1216</v>
      </c>
      <c r="F411" s="194">
        <v>24</v>
      </c>
      <c r="G411" s="194"/>
      <c r="H411" s="194">
        <v>1.18</v>
      </c>
      <c r="I411" s="194">
        <v>1.1499999999999999</v>
      </c>
      <c r="J411" s="194">
        <v>0.11</v>
      </c>
      <c r="K411" s="194">
        <v>3.05</v>
      </c>
      <c r="L411" s="194">
        <v>8.5</v>
      </c>
      <c r="M411" s="194">
        <v>8.5</v>
      </c>
      <c r="N411" s="194">
        <v>8</v>
      </c>
      <c r="O411" s="194">
        <v>7.5</v>
      </c>
      <c r="P411" s="194">
        <v>8</v>
      </c>
    </row>
    <row r="412" spans="1:16" ht="12.75" customHeight="1" x14ac:dyDescent="0.2">
      <c r="A412" s="89" t="s">
        <v>2110</v>
      </c>
      <c r="B412" s="89" t="s">
        <v>2111</v>
      </c>
      <c r="C412" s="89" t="s">
        <v>1301</v>
      </c>
      <c r="D412" s="194">
        <v>26.22</v>
      </c>
      <c r="E412" s="89" t="s">
        <v>1216</v>
      </c>
      <c r="F412" s="194">
        <v>25</v>
      </c>
      <c r="G412" s="194"/>
      <c r="H412" s="194">
        <v>3.94</v>
      </c>
      <c r="I412" s="194">
        <v>1.25</v>
      </c>
      <c r="J412" s="194">
        <v>2.2599999999999998</v>
      </c>
      <c r="K412" s="194">
        <v>1.37</v>
      </c>
      <c r="L412" s="194">
        <v>9</v>
      </c>
      <c r="M412" s="194">
        <v>7.5</v>
      </c>
      <c r="N412" s="194">
        <v>7</v>
      </c>
      <c r="O412" s="194">
        <v>11.5</v>
      </c>
      <c r="P412" s="194">
        <v>1.5</v>
      </c>
    </row>
    <row r="413" spans="1:16" ht="12.75" customHeight="1" x14ac:dyDescent="0.2">
      <c r="A413" s="89" t="s">
        <v>2112</v>
      </c>
      <c r="B413" s="89" t="s">
        <v>2113</v>
      </c>
      <c r="C413" s="89" t="s">
        <v>1570</v>
      </c>
      <c r="D413" s="194">
        <v>138.86000000000001</v>
      </c>
      <c r="E413" s="89" t="s">
        <v>1216</v>
      </c>
      <c r="F413" s="194">
        <v>25</v>
      </c>
      <c r="G413" s="194"/>
      <c r="H413" s="194">
        <v>1.89</v>
      </c>
      <c r="I413" s="194">
        <v>1.25</v>
      </c>
      <c r="J413" s="194">
        <v>0.52</v>
      </c>
      <c r="K413" s="194">
        <v>1.89</v>
      </c>
      <c r="L413" s="194">
        <v>7</v>
      </c>
      <c r="M413" s="194">
        <v>7.5</v>
      </c>
      <c r="N413" s="194">
        <v>7</v>
      </c>
      <c r="O413" s="194">
        <v>16</v>
      </c>
      <c r="P413" s="194">
        <v>10</v>
      </c>
    </row>
    <row r="414" spans="1:16" ht="12.75" customHeight="1" x14ac:dyDescent="0.2">
      <c r="A414" s="89"/>
      <c r="B414" s="89"/>
      <c r="C414" s="89"/>
      <c r="D414" s="194"/>
      <c r="E414" s="89"/>
      <c r="F414" s="194"/>
      <c r="G414" s="194"/>
      <c r="H414" s="194"/>
      <c r="I414" s="194"/>
      <c r="J414" s="194"/>
      <c r="K414" s="194"/>
      <c r="L414" s="194"/>
      <c r="M414" s="194"/>
      <c r="N414" s="194"/>
      <c r="O414" s="194"/>
      <c r="P414" s="194"/>
    </row>
    <row r="415" spans="1:16" ht="12.75" customHeight="1" x14ac:dyDescent="0.2">
      <c r="A415" s="89"/>
      <c r="B415" s="89"/>
      <c r="C415" s="75" t="s">
        <v>45</v>
      </c>
      <c r="D415" s="203"/>
      <c r="E415" s="204"/>
      <c r="F415" s="93">
        <f>AVERAGE(F345:F413)</f>
        <v>10.159420289855072</v>
      </c>
      <c r="G415" s="93">
        <f t="shared" ref="G415:P415" si="8">AVERAGE(G345:G413)</f>
        <v>10.053571428571429</v>
      </c>
      <c r="H415" s="93">
        <f t="shared" si="8"/>
        <v>2.3537681159420289</v>
      </c>
      <c r="I415" s="93">
        <f t="shared" si="8"/>
        <v>0.97608695652173927</v>
      </c>
      <c r="J415" s="93">
        <f t="shared" si="8"/>
        <v>3.690461538461538</v>
      </c>
      <c r="K415" s="93">
        <f t="shared" si="8"/>
        <v>9.6390769230769262</v>
      </c>
      <c r="L415" s="93">
        <f t="shared" si="8"/>
        <v>6.8257575757575761</v>
      </c>
      <c r="M415" s="93">
        <f t="shared" si="8"/>
        <v>10.095588235294118</v>
      </c>
      <c r="N415" s="93">
        <f t="shared" si="8"/>
        <v>8.8769230769230774</v>
      </c>
      <c r="O415" s="93">
        <f t="shared" si="8"/>
        <v>8.3181818181818183</v>
      </c>
      <c r="P415" s="93">
        <f t="shared" si="8"/>
        <v>10.007575757575758</v>
      </c>
    </row>
    <row r="416" spans="1:16" ht="12.75" customHeight="1" x14ac:dyDescent="0.2">
      <c r="A416" s="89"/>
      <c r="B416" s="89"/>
      <c r="C416" s="75" t="s">
        <v>1202</v>
      </c>
      <c r="D416" s="203"/>
      <c r="E416" s="204"/>
      <c r="F416" s="93">
        <f>STDEV(F345:F413)</f>
        <v>5.7945795878709356</v>
      </c>
      <c r="G416" s="93">
        <f t="shared" ref="G416:P416" si="9">STDEV(G345:G413)</f>
        <v>3.937787301412917</v>
      </c>
      <c r="H416" s="93">
        <f t="shared" si="9"/>
        <v>1.1757364418666127</v>
      </c>
      <c r="I416" s="93">
        <f t="shared" si="9"/>
        <v>0.15732335931510319</v>
      </c>
      <c r="J416" s="93">
        <f t="shared" si="9"/>
        <v>2.9999142856344831</v>
      </c>
      <c r="K416" s="93">
        <f t="shared" si="9"/>
        <v>15.505984401501745</v>
      </c>
      <c r="L416" s="93">
        <f t="shared" si="9"/>
        <v>3.3780882443299474</v>
      </c>
      <c r="M416" s="93">
        <f t="shared" si="9"/>
        <v>3.4492670137866743</v>
      </c>
      <c r="N416" s="93">
        <f t="shared" si="9"/>
        <v>3.1424895202077257</v>
      </c>
      <c r="O416" s="93">
        <f t="shared" si="9"/>
        <v>4.1838851687032603</v>
      </c>
      <c r="P416" s="93">
        <f t="shared" si="9"/>
        <v>11.419784594574461</v>
      </c>
    </row>
    <row r="417" spans="1:16" ht="12.75" customHeight="1" x14ac:dyDescent="0.2">
      <c r="A417" s="89"/>
      <c r="B417" s="89"/>
      <c r="C417" s="75" t="s">
        <v>53</v>
      </c>
      <c r="D417" s="203"/>
      <c r="E417" s="204"/>
      <c r="F417" s="93">
        <f>MEDIAN(F345:F413)</f>
        <v>9</v>
      </c>
      <c r="G417" s="93">
        <f t="shared" ref="G417:P417" si="10">MEDIAN(G345:G413)</f>
        <v>10</v>
      </c>
      <c r="H417" s="93">
        <f t="shared" si="10"/>
        <v>2.2599999999999998</v>
      </c>
      <c r="I417" s="93">
        <f t="shared" si="10"/>
        <v>1</v>
      </c>
      <c r="J417" s="93">
        <f t="shared" si="10"/>
        <v>3.13</v>
      </c>
      <c r="K417" s="93">
        <f t="shared" si="10"/>
        <v>5.13</v>
      </c>
      <c r="L417" s="93">
        <f t="shared" si="10"/>
        <v>6.5</v>
      </c>
      <c r="M417" s="93">
        <f t="shared" si="10"/>
        <v>9.25</v>
      </c>
      <c r="N417" s="93">
        <f t="shared" si="10"/>
        <v>8</v>
      </c>
      <c r="O417" s="93">
        <f t="shared" si="10"/>
        <v>7</v>
      </c>
      <c r="P417" s="93">
        <f t="shared" si="10"/>
        <v>8</v>
      </c>
    </row>
    <row r="418" spans="1:16" ht="12.75" customHeight="1" x14ac:dyDescent="0.2">
      <c r="A418" s="89"/>
      <c r="B418" s="89"/>
      <c r="C418" s="75" t="s">
        <v>1813</v>
      </c>
      <c r="D418" s="203"/>
      <c r="E418" s="204"/>
      <c r="F418" s="75">
        <f>COUNT(F345:F413)</f>
        <v>69</v>
      </c>
      <c r="G418" s="75">
        <f t="shared" ref="G418:P418" si="11">COUNT(G345:G413)</f>
        <v>56</v>
      </c>
      <c r="H418" s="75">
        <f t="shared" si="11"/>
        <v>69</v>
      </c>
      <c r="I418" s="75">
        <f t="shared" si="11"/>
        <v>69</v>
      </c>
      <c r="J418" s="75">
        <f t="shared" si="11"/>
        <v>65</v>
      </c>
      <c r="K418" s="75">
        <f t="shared" si="11"/>
        <v>65</v>
      </c>
      <c r="L418" s="75">
        <f t="shared" si="11"/>
        <v>66</v>
      </c>
      <c r="M418" s="75">
        <f t="shared" si="11"/>
        <v>68</v>
      </c>
      <c r="N418" s="75">
        <f t="shared" si="11"/>
        <v>65</v>
      </c>
      <c r="O418" s="75">
        <f t="shared" si="11"/>
        <v>66</v>
      </c>
      <c r="P418" s="75">
        <f t="shared" si="11"/>
        <v>66</v>
      </c>
    </row>
    <row r="419" spans="1:16" ht="12.75" customHeight="1" x14ac:dyDescent="0.2">
      <c r="A419" s="89"/>
      <c r="B419" s="89"/>
      <c r="C419" s="75" t="s">
        <v>1814</v>
      </c>
      <c r="D419" s="203"/>
      <c r="E419" s="204"/>
      <c r="F419" s="205">
        <f>F415-2*F416</f>
        <v>-1.429738885886799</v>
      </c>
      <c r="G419" s="205">
        <f>F415+2*F416</f>
        <v>21.748579465596944</v>
      </c>
      <c r="H419" s="205"/>
      <c r="J419" s="93"/>
      <c r="K419" s="93"/>
      <c r="L419" s="205"/>
      <c r="M419" s="206"/>
    </row>
    <row r="420" spans="1:16" ht="12.75" customHeight="1" x14ac:dyDescent="0.2">
      <c r="A420" s="89"/>
      <c r="B420" s="89"/>
      <c r="D420" s="203"/>
      <c r="E420" s="204"/>
      <c r="F420" s="205"/>
      <c r="G420" s="205"/>
      <c r="H420" s="206"/>
      <c r="I420" s="206"/>
      <c r="J420" s="93"/>
      <c r="K420" s="93"/>
      <c r="L420" s="205"/>
      <c r="M420" s="206"/>
    </row>
    <row r="421" spans="1:16" ht="12.75" customHeight="1" x14ac:dyDescent="0.25">
      <c r="A421" s="89"/>
      <c r="B421" s="89"/>
      <c r="C421" s="87" t="s">
        <v>1815</v>
      </c>
      <c r="D421" s="203"/>
      <c r="E421" s="207">
        <f>+G417</f>
        <v>10</v>
      </c>
      <c r="F421" s="208"/>
      <c r="G421" s="208"/>
      <c r="H421" s="208"/>
      <c r="I421" s="208"/>
      <c r="J421" s="107"/>
      <c r="K421" s="107"/>
      <c r="M421" s="206"/>
    </row>
    <row r="422" spans="1:16" ht="12.75" customHeight="1" x14ac:dyDescent="0.2">
      <c r="A422" s="89"/>
      <c r="B422" s="89"/>
      <c r="C422" s="89"/>
      <c r="D422" s="194"/>
      <c r="E422" s="89"/>
      <c r="F422" s="194"/>
      <c r="G422" s="194"/>
      <c r="H422" s="194"/>
      <c r="I422" s="194"/>
      <c r="J422" s="194"/>
      <c r="K422" s="194"/>
      <c r="L422" s="194"/>
      <c r="M422" s="194"/>
      <c r="N422" s="194"/>
      <c r="O422" s="194"/>
      <c r="P422" s="194"/>
    </row>
    <row r="423" spans="1:16" ht="12.75" customHeight="1" x14ac:dyDescent="0.2">
      <c r="A423" s="89"/>
      <c r="B423" s="89"/>
      <c r="C423" s="89"/>
      <c r="D423" s="194"/>
      <c r="E423" s="89"/>
      <c r="F423" s="194"/>
      <c r="G423" s="194"/>
      <c r="H423" s="194"/>
      <c r="I423" s="194"/>
      <c r="J423" s="194"/>
      <c r="K423" s="194"/>
      <c r="L423" s="194"/>
      <c r="M423" s="194"/>
      <c r="N423" s="194"/>
      <c r="O423" s="194"/>
      <c r="P423" s="194"/>
    </row>
    <row r="424" spans="1:16" ht="12.75" customHeight="1" x14ac:dyDescent="0.2">
      <c r="A424" s="89" t="s">
        <v>2114</v>
      </c>
      <c r="B424" s="89" t="s">
        <v>2115</v>
      </c>
      <c r="C424" s="89" t="s">
        <v>1654</v>
      </c>
      <c r="D424" s="194">
        <v>147.94999999999999</v>
      </c>
      <c r="E424" s="89" t="s">
        <v>105</v>
      </c>
      <c r="F424" s="194">
        <v>-14</v>
      </c>
      <c r="G424" s="194"/>
      <c r="H424" s="194">
        <v>0</v>
      </c>
      <c r="I424" s="194">
        <v>1.2</v>
      </c>
      <c r="J424" s="194">
        <v>28.1</v>
      </c>
      <c r="K424" s="194">
        <v>27.55</v>
      </c>
      <c r="L424" s="194">
        <v>13.5</v>
      </c>
      <c r="M424" s="89"/>
      <c r="P424" s="194">
        <v>13</v>
      </c>
    </row>
    <row r="425" spans="1:16" ht="12.75" customHeight="1" x14ac:dyDescent="0.2">
      <c r="A425" s="89" t="s">
        <v>2116</v>
      </c>
      <c r="B425" s="89" t="s">
        <v>2117</v>
      </c>
      <c r="C425" s="89" t="s">
        <v>1353</v>
      </c>
      <c r="D425" s="194">
        <v>23.18</v>
      </c>
      <c r="E425" s="89" t="s">
        <v>105</v>
      </c>
      <c r="F425" s="194">
        <v>-12</v>
      </c>
      <c r="G425" s="194"/>
      <c r="H425" s="194">
        <v>0</v>
      </c>
      <c r="I425" s="194">
        <v>0.95</v>
      </c>
      <c r="J425" s="194">
        <v>3.23</v>
      </c>
      <c r="K425" s="194">
        <v>3.14</v>
      </c>
      <c r="L425" s="194">
        <v>9</v>
      </c>
      <c r="M425" s="194">
        <v>28</v>
      </c>
      <c r="N425" s="194">
        <v>15.5</v>
      </c>
      <c r="P425" s="194">
        <v>6.5</v>
      </c>
    </row>
    <row r="426" spans="1:16" ht="12.75" customHeight="1" x14ac:dyDescent="0.2">
      <c r="A426" s="89" t="s">
        <v>2118</v>
      </c>
      <c r="B426" s="89" t="s">
        <v>2119</v>
      </c>
      <c r="C426" s="89" t="s">
        <v>1360</v>
      </c>
      <c r="D426" s="194">
        <v>28.54</v>
      </c>
      <c r="E426" s="89" t="s">
        <v>105</v>
      </c>
      <c r="F426" s="194">
        <v>-9</v>
      </c>
      <c r="G426" s="194"/>
      <c r="H426" s="194">
        <v>0</v>
      </c>
      <c r="I426" s="194">
        <v>1.85</v>
      </c>
      <c r="J426" s="194">
        <v>5.24</v>
      </c>
      <c r="K426" s="194">
        <v>22.41</v>
      </c>
      <c r="L426" s="194">
        <v>6</v>
      </c>
      <c r="M426" s="194">
        <v>27.5</v>
      </c>
      <c r="N426" s="194">
        <v>19.5</v>
      </c>
      <c r="P426" s="194">
        <v>46</v>
      </c>
    </row>
    <row r="427" spans="1:16" ht="12.75" customHeight="1" x14ac:dyDescent="0.2">
      <c r="A427" s="89" t="s">
        <v>2120</v>
      </c>
      <c r="B427" s="89" t="s">
        <v>2121</v>
      </c>
      <c r="C427" s="89" t="s">
        <v>1353</v>
      </c>
      <c r="D427" s="194">
        <v>156.06</v>
      </c>
      <c r="E427" s="89" t="s">
        <v>105</v>
      </c>
      <c r="F427" s="194">
        <v>-8</v>
      </c>
      <c r="G427" s="194"/>
      <c r="H427" s="194">
        <v>0</v>
      </c>
      <c r="I427" s="194">
        <v>1.1499999999999999</v>
      </c>
      <c r="J427" s="194">
        <v>14.11</v>
      </c>
      <c r="K427" s="194">
        <v>42.71</v>
      </c>
      <c r="L427" s="194">
        <v>21.5</v>
      </c>
      <c r="M427" s="89"/>
      <c r="P427" s="194">
        <v>32</v>
      </c>
    </row>
    <row r="428" spans="1:16" ht="12.75" customHeight="1" x14ac:dyDescent="0.2">
      <c r="A428" s="89" t="s">
        <v>2122</v>
      </c>
      <c r="B428" s="89" t="s">
        <v>2123</v>
      </c>
      <c r="C428" s="89" t="s">
        <v>1634</v>
      </c>
      <c r="D428" s="194">
        <v>52.77</v>
      </c>
      <c r="E428" s="89" t="s">
        <v>105</v>
      </c>
      <c r="F428" s="194">
        <v>-7</v>
      </c>
      <c r="G428" s="194"/>
      <c r="H428" s="194">
        <v>0</v>
      </c>
      <c r="I428" s="194">
        <v>1.3</v>
      </c>
      <c r="J428" s="194">
        <v>6.98</v>
      </c>
      <c r="K428" s="194">
        <v>6.63</v>
      </c>
      <c r="L428" s="194">
        <v>11</v>
      </c>
      <c r="M428" s="194">
        <v>26.5</v>
      </c>
      <c r="N428" s="194">
        <v>23.5</v>
      </c>
      <c r="P428" s="194">
        <v>29</v>
      </c>
    </row>
    <row r="429" spans="1:16" ht="12.75" customHeight="1" x14ac:dyDescent="0.2">
      <c r="A429" s="89" t="s">
        <v>2124</v>
      </c>
      <c r="B429" s="89" t="s">
        <v>2125</v>
      </c>
      <c r="C429" s="89" t="s">
        <v>1654</v>
      </c>
      <c r="D429" s="194">
        <v>159.16</v>
      </c>
      <c r="E429" s="89" t="s">
        <v>105</v>
      </c>
      <c r="F429" s="194">
        <v>-6</v>
      </c>
      <c r="G429" s="194"/>
      <c r="H429" s="194">
        <v>0</v>
      </c>
      <c r="I429" s="194">
        <v>1.3</v>
      </c>
      <c r="J429" s="194">
        <v>11.35</v>
      </c>
      <c r="K429" s="194">
        <v>25.47</v>
      </c>
      <c r="L429" s="194">
        <v>12</v>
      </c>
      <c r="M429" s="89"/>
      <c r="P429" s="194">
        <v>24.5</v>
      </c>
    </row>
    <row r="430" spans="1:16" ht="12.75" customHeight="1" x14ac:dyDescent="0.2">
      <c r="A430" s="89" t="s">
        <v>2126</v>
      </c>
      <c r="B430" s="89" t="s">
        <v>2127</v>
      </c>
      <c r="C430" s="89" t="s">
        <v>1369</v>
      </c>
      <c r="D430" s="194">
        <v>46.06</v>
      </c>
      <c r="E430" s="89" t="s">
        <v>105</v>
      </c>
      <c r="F430" s="194">
        <v>-6</v>
      </c>
      <c r="G430" s="194"/>
      <c r="H430" s="194">
        <v>0</v>
      </c>
      <c r="I430" s="194">
        <v>1.1000000000000001</v>
      </c>
      <c r="J430" s="194">
        <v>7.85</v>
      </c>
      <c r="K430" s="194">
        <v>13.83</v>
      </c>
      <c r="L430" s="194">
        <v>18</v>
      </c>
      <c r="M430" s="89"/>
      <c r="N430" s="194">
        <v>32</v>
      </c>
      <c r="P430" s="194">
        <v>9</v>
      </c>
    </row>
    <row r="431" spans="1:16" ht="12.75" customHeight="1" x14ac:dyDescent="0.2">
      <c r="A431" s="89" t="s">
        <v>2128</v>
      </c>
      <c r="B431" s="89" t="s">
        <v>2129</v>
      </c>
      <c r="C431" s="89" t="s">
        <v>1804</v>
      </c>
      <c r="D431" s="194">
        <v>76.94</v>
      </c>
      <c r="E431" s="89" t="s">
        <v>105</v>
      </c>
      <c r="F431" s="194">
        <v>-5</v>
      </c>
      <c r="G431" s="194"/>
      <c r="H431" s="194">
        <v>0</v>
      </c>
      <c r="I431" s="194">
        <v>1.05</v>
      </c>
      <c r="J431" s="194">
        <v>11.39</v>
      </c>
      <c r="K431" s="194">
        <v>167.07</v>
      </c>
      <c r="L431" s="194">
        <v>11</v>
      </c>
      <c r="M431" s="194">
        <v>19</v>
      </c>
      <c r="N431" s="194">
        <v>17.5</v>
      </c>
      <c r="P431" s="194">
        <v>48.5</v>
      </c>
    </row>
    <row r="432" spans="1:16" ht="12.75" customHeight="1" x14ac:dyDescent="0.2">
      <c r="A432" s="89" t="s">
        <v>2130</v>
      </c>
      <c r="B432" s="89" t="s">
        <v>2131</v>
      </c>
      <c r="C432" s="89" t="s">
        <v>1322</v>
      </c>
      <c r="D432" s="194">
        <v>19.829999999999998</v>
      </c>
      <c r="E432" s="89" t="s">
        <v>105</v>
      </c>
      <c r="F432" s="194">
        <v>-4</v>
      </c>
      <c r="G432" s="194"/>
      <c r="H432" s="194">
        <v>0</v>
      </c>
      <c r="I432" s="194">
        <v>1.05</v>
      </c>
      <c r="J432" s="194">
        <v>0.74</v>
      </c>
      <c r="K432" s="194">
        <v>1.79</v>
      </c>
      <c r="L432" s="194">
        <v>0.5</v>
      </c>
      <c r="M432" s="89"/>
      <c r="N432" s="194">
        <v>14</v>
      </c>
      <c r="P432" s="194">
        <v>2.5</v>
      </c>
    </row>
    <row r="433" spans="1:16" ht="12.75" customHeight="1" x14ac:dyDescent="0.2">
      <c r="A433" s="89" t="s">
        <v>2132</v>
      </c>
      <c r="B433" s="89" t="s">
        <v>2133</v>
      </c>
      <c r="C433" s="89" t="s">
        <v>2134</v>
      </c>
      <c r="D433" s="194">
        <v>128.46</v>
      </c>
      <c r="E433" s="89" t="s">
        <v>105</v>
      </c>
      <c r="F433" s="194">
        <v>-4</v>
      </c>
      <c r="G433" s="194"/>
      <c r="H433" s="194">
        <v>0</v>
      </c>
      <c r="I433" s="194">
        <v>0.9</v>
      </c>
      <c r="J433" s="194">
        <v>1.43</v>
      </c>
      <c r="K433" s="194">
        <v>42.2</v>
      </c>
      <c r="L433" s="194">
        <v>8.5</v>
      </c>
      <c r="M433" s="194">
        <v>62</v>
      </c>
      <c r="N433" s="194">
        <v>14.5</v>
      </c>
      <c r="P433" s="194">
        <v>26.5</v>
      </c>
    </row>
    <row r="434" spans="1:16" ht="12.75" customHeight="1" x14ac:dyDescent="0.2">
      <c r="A434" s="89" t="s">
        <v>2135</v>
      </c>
      <c r="B434" s="89" t="s">
        <v>2136</v>
      </c>
      <c r="C434" s="89" t="s">
        <v>1388</v>
      </c>
      <c r="D434" s="194">
        <v>262.13</v>
      </c>
      <c r="E434" s="89" t="s">
        <v>105</v>
      </c>
      <c r="F434" s="194">
        <v>-3</v>
      </c>
      <c r="G434" s="194"/>
      <c r="H434" s="194">
        <v>0</v>
      </c>
      <c r="I434" s="194">
        <v>1.2</v>
      </c>
      <c r="J434" s="194">
        <v>16.07</v>
      </c>
      <c r="K434" s="194">
        <v>41.83</v>
      </c>
      <c r="L434" s="194">
        <v>17.5</v>
      </c>
      <c r="M434" s="89"/>
      <c r="P434" s="194">
        <v>23.5</v>
      </c>
    </row>
    <row r="435" spans="1:16" ht="12.75" customHeight="1" x14ac:dyDescent="0.2">
      <c r="A435" s="89" t="s">
        <v>2137</v>
      </c>
      <c r="B435" s="89" t="s">
        <v>2138</v>
      </c>
      <c r="C435" s="89" t="s">
        <v>1322</v>
      </c>
      <c r="D435" s="194">
        <v>17.61</v>
      </c>
      <c r="E435" s="89" t="s">
        <v>105</v>
      </c>
      <c r="F435" s="194">
        <v>-3</v>
      </c>
      <c r="G435" s="194"/>
      <c r="H435" s="194">
        <v>0</v>
      </c>
      <c r="I435" s="194">
        <v>1.9</v>
      </c>
      <c r="J435" s="194">
        <v>3.27</v>
      </c>
      <c r="K435" s="194">
        <v>3.73</v>
      </c>
      <c r="L435" s="194">
        <v>0.5</v>
      </c>
      <c r="M435" s="194">
        <v>8.5</v>
      </c>
      <c r="N435" s="194">
        <v>10</v>
      </c>
      <c r="P435" s="194">
        <v>7.5</v>
      </c>
    </row>
    <row r="436" spans="1:16" ht="12.75" customHeight="1" x14ac:dyDescent="0.2">
      <c r="A436" s="89" t="s">
        <v>2139</v>
      </c>
      <c r="B436" s="89" t="s">
        <v>2140</v>
      </c>
      <c r="C436" s="89" t="s">
        <v>1654</v>
      </c>
      <c r="D436" s="194">
        <v>110.61</v>
      </c>
      <c r="E436" s="89" t="s">
        <v>105</v>
      </c>
      <c r="F436" s="194">
        <v>-2</v>
      </c>
      <c r="G436" s="194"/>
      <c r="H436" s="194">
        <v>0</v>
      </c>
      <c r="I436" s="194">
        <v>1.6</v>
      </c>
      <c r="J436" s="194">
        <v>14.95</v>
      </c>
      <c r="K436" s="194">
        <v>24.75</v>
      </c>
      <c r="L436" s="194">
        <v>18.5</v>
      </c>
      <c r="M436" s="89"/>
      <c r="P436" s="194">
        <v>1</v>
      </c>
    </row>
    <row r="437" spans="1:16" ht="12.75" customHeight="1" x14ac:dyDescent="0.2">
      <c r="A437" s="89" t="s">
        <v>2141</v>
      </c>
      <c r="B437" s="89" t="s">
        <v>2142</v>
      </c>
      <c r="C437" s="89" t="s">
        <v>1804</v>
      </c>
      <c r="D437" s="194">
        <v>14.19</v>
      </c>
      <c r="E437" s="89" t="s">
        <v>105</v>
      </c>
      <c r="F437" s="194">
        <v>-2</v>
      </c>
      <c r="G437" s="194"/>
      <c r="H437" s="194">
        <v>0</v>
      </c>
      <c r="I437" s="89"/>
      <c r="J437" s="194">
        <v>13.91</v>
      </c>
      <c r="K437" s="194">
        <v>8.06</v>
      </c>
      <c r="M437" s="89"/>
    </row>
    <row r="438" spans="1:16" ht="12.75" customHeight="1" x14ac:dyDescent="0.2">
      <c r="A438" s="89" t="s">
        <v>2143</v>
      </c>
      <c r="B438" s="89" t="s">
        <v>2144</v>
      </c>
      <c r="C438" s="89" t="s">
        <v>1312</v>
      </c>
      <c r="D438" s="194">
        <v>238.41</v>
      </c>
      <c r="E438" s="89" t="s">
        <v>105</v>
      </c>
      <c r="F438" s="194">
        <v>-2</v>
      </c>
      <c r="G438" s="194"/>
      <c r="H438" s="194">
        <v>0.6</v>
      </c>
      <c r="I438" s="194">
        <v>0.95</v>
      </c>
      <c r="J438" s="194">
        <v>13.79</v>
      </c>
      <c r="K438" s="89"/>
      <c r="L438" s="194">
        <v>7</v>
      </c>
      <c r="M438" s="194">
        <v>27</v>
      </c>
      <c r="N438" s="194">
        <v>10</v>
      </c>
    </row>
    <row r="439" spans="1:16" ht="12.75" customHeight="1" x14ac:dyDescent="0.2">
      <c r="A439" s="89" t="s">
        <v>2145</v>
      </c>
      <c r="B439" s="89" t="s">
        <v>2146</v>
      </c>
      <c r="C439" s="89" t="s">
        <v>1356</v>
      </c>
      <c r="D439" s="194">
        <v>32.619999999999997</v>
      </c>
      <c r="E439" s="89" t="s">
        <v>105</v>
      </c>
      <c r="F439" s="194">
        <v>-2</v>
      </c>
      <c r="G439" s="194"/>
      <c r="H439" s="194">
        <v>0</v>
      </c>
      <c r="I439" s="194">
        <v>0.85</v>
      </c>
      <c r="J439" s="194">
        <v>1.82</v>
      </c>
      <c r="K439" s="194">
        <v>3.17</v>
      </c>
      <c r="L439" s="194">
        <v>3</v>
      </c>
      <c r="M439" s="194">
        <v>76.5</v>
      </c>
      <c r="N439" s="194">
        <v>7.5</v>
      </c>
      <c r="P439" s="194">
        <v>8</v>
      </c>
    </row>
    <row r="440" spans="1:16" ht="12.75" customHeight="1" x14ac:dyDescent="0.2">
      <c r="A440" s="89" t="s">
        <v>2147</v>
      </c>
      <c r="B440" s="89" t="s">
        <v>2148</v>
      </c>
      <c r="C440" s="89" t="s">
        <v>1647</v>
      </c>
      <c r="D440" s="194">
        <v>89.47</v>
      </c>
      <c r="E440" s="89" t="s">
        <v>105</v>
      </c>
      <c r="F440" s="194">
        <v>-1</v>
      </c>
      <c r="G440" s="194"/>
      <c r="H440" s="194">
        <v>0.51</v>
      </c>
      <c r="I440" s="194">
        <v>1.1499999999999999</v>
      </c>
      <c r="J440" s="194">
        <v>14.77</v>
      </c>
      <c r="K440" s="89"/>
      <c r="L440" s="194">
        <v>15</v>
      </c>
      <c r="M440" s="194">
        <v>17</v>
      </c>
      <c r="N440" s="194">
        <v>16.5</v>
      </c>
      <c r="O440" s="194">
        <v>25.5</v>
      </c>
    </row>
    <row r="441" spans="1:16" ht="12.75" customHeight="1" x14ac:dyDescent="0.2">
      <c r="A441" s="89" t="s">
        <v>2149</v>
      </c>
      <c r="B441" s="89" t="s">
        <v>2150</v>
      </c>
      <c r="C441" s="89" t="s">
        <v>1332</v>
      </c>
      <c r="D441" s="194">
        <v>88.69</v>
      </c>
      <c r="E441" s="89" t="s">
        <v>105</v>
      </c>
      <c r="F441" s="194">
        <v>-1</v>
      </c>
      <c r="G441" s="194"/>
      <c r="H441" s="194">
        <v>0.97</v>
      </c>
      <c r="I441" s="194">
        <v>1</v>
      </c>
      <c r="J441" s="194">
        <v>4.54</v>
      </c>
      <c r="K441" s="89"/>
      <c r="L441" s="194">
        <v>5</v>
      </c>
      <c r="M441" s="194">
        <v>9.5</v>
      </c>
      <c r="N441" s="194">
        <v>9</v>
      </c>
      <c r="O441" s="194">
        <v>4.5</v>
      </c>
    </row>
    <row r="442" spans="1:16" ht="12.75" customHeight="1" x14ac:dyDescent="0.2">
      <c r="A442" s="89" t="s">
        <v>2151</v>
      </c>
      <c r="B442" s="89" t="s">
        <v>2152</v>
      </c>
      <c r="C442" s="89" t="s">
        <v>1369</v>
      </c>
      <c r="D442" s="194">
        <v>141.05000000000001</v>
      </c>
      <c r="E442" s="89" t="s">
        <v>105</v>
      </c>
      <c r="F442" s="194">
        <v>-1</v>
      </c>
      <c r="G442" s="194"/>
      <c r="H442" s="194">
        <v>0</v>
      </c>
      <c r="I442" s="89"/>
      <c r="J442" s="89"/>
      <c r="K442" s="89"/>
      <c r="M442" s="89"/>
    </row>
    <row r="443" spans="1:16" ht="12.75" customHeight="1" x14ac:dyDescent="0.2">
      <c r="A443" s="89" t="s">
        <v>2153</v>
      </c>
      <c r="B443" s="89" t="s">
        <v>2154</v>
      </c>
      <c r="C443" s="89" t="s">
        <v>1343</v>
      </c>
      <c r="D443" s="194">
        <v>31.45</v>
      </c>
      <c r="E443" s="89" t="s">
        <v>105</v>
      </c>
      <c r="F443" s="194">
        <v>-1</v>
      </c>
      <c r="G443" s="194"/>
      <c r="H443" s="194">
        <v>0</v>
      </c>
      <c r="I443" s="194">
        <v>1.1499999999999999</v>
      </c>
      <c r="J443" s="194">
        <v>0.3</v>
      </c>
      <c r="K443" s="194">
        <v>1.4</v>
      </c>
      <c r="L443" s="194">
        <v>7</v>
      </c>
      <c r="M443" s="194">
        <v>0.5</v>
      </c>
      <c r="N443" s="194">
        <v>10</v>
      </c>
      <c r="P443" s="194">
        <v>5.5</v>
      </c>
    </row>
    <row r="444" spans="1:16" ht="12.75" customHeight="1" x14ac:dyDescent="0.2">
      <c r="A444" s="89" t="s">
        <v>2155</v>
      </c>
      <c r="B444" s="89" t="s">
        <v>2156</v>
      </c>
      <c r="C444" s="89" t="s">
        <v>1322</v>
      </c>
      <c r="D444" s="194">
        <v>25.7</v>
      </c>
      <c r="E444" s="89" t="s">
        <v>105</v>
      </c>
      <c r="F444" s="194">
        <v>1</v>
      </c>
      <c r="G444" s="194"/>
      <c r="H444" s="194">
        <v>0</v>
      </c>
      <c r="I444" s="194">
        <v>0.95</v>
      </c>
      <c r="J444" s="194">
        <v>0.55000000000000004</v>
      </c>
      <c r="K444" s="89"/>
      <c r="L444" s="194">
        <v>2</v>
      </c>
      <c r="M444" s="89"/>
      <c r="N444" s="194">
        <v>19.5</v>
      </c>
    </row>
    <row r="445" spans="1:16" ht="12.75" customHeight="1" x14ac:dyDescent="0.2">
      <c r="A445" s="89" t="s">
        <v>2157</v>
      </c>
      <c r="B445" s="89" t="s">
        <v>2158</v>
      </c>
      <c r="C445" s="89" t="s">
        <v>1353</v>
      </c>
      <c r="D445" s="194">
        <v>77.06</v>
      </c>
      <c r="E445" s="89" t="s">
        <v>105</v>
      </c>
      <c r="F445" s="194">
        <v>1</v>
      </c>
      <c r="G445" s="194"/>
      <c r="H445" s="194">
        <v>0</v>
      </c>
      <c r="I445" s="194">
        <v>1.05</v>
      </c>
      <c r="J445" s="194">
        <v>6.22</v>
      </c>
      <c r="K445" s="194">
        <v>9.41</v>
      </c>
      <c r="L445" s="194">
        <v>7</v>
      </c>
      <c r="M445" s="89"/>
      <c r="P445" s="194">
        <v>17</v>
      </c>
    </row>
    <row r="446" spans="1:16" ht="12.75" customHeight="1" x14ac:dyDescent="0.2">
      <c r="A446" s="89" t="s">
        <v>2159</v>
      </c>
      <c r="B446" s="89" t="s">
        <v>2160</v>
      </c>
      <c r="C446" s="89" t="s">
        <v>1703</v>
      </c>
      <c r="D446" s="194">
        <v>28.97</v>
      </c>
      <c r="E446" s="89" t="s">
        <v>105</v>
      </c>
      <c r="F446" s="194">
        <v>1</v>
      </c>
      <c r="G446" s="194"/>
      <c r="H446" s="194">
        <v>0</v>
      </c>
      <c r="I446" s="194">
        <v>1.35</v>
      </c>
      <c r="J446" s="194">
        <v>1.95</v>
      </c>
      <c r="K446" s="194">
        <v>5.4</v>
      </c>
      <c r="M446" s="89"/>
    </row>
    <row r="447" spans="1:16" ht="12.75" customHeight="1" x14ac:dyDescent="0.2">
      <c r="A447" s="89" t="s">
        <v>2161</v>
      </c>
      <c r="B447" s="89" t="s">
        <v>2162</v>
      </c>
      <c r="C447" s="89" t="s">
        <v>1567</v>
      </c>
      <c r="D447" s="194">
        <v>14.82</v>
      </c>
      <c r="E447" s="89" t="s">
        <v>105</v>
      </c>
      <c r="F447" s="194">
        <v>2</v>
      </c>
      <c r="G447" s="194"/>
      <c r="H447" s="194">
        <v>0</v>
      </c>
      <c r="I447" s="89"/>
      <c r="J447" s="194">
        <v>47.52</v>
      </c>
      <c r="K447" s="194">
        <v>3.28</v>
      </c>
      <c r="M447" s="89"/>
    </row>
    <row r="448" spans="1:16" ht="12.75" customHeight="1" x14ac:dyDescent="0.2">
      <c r="A448" s="89" t="s">
        <v>2163</v>
      </c>
      <c r="B448" s="89" t="s">
        <v>2164</v>
      </c>
      <c r="C448" s="89" t="s">
        <v>1769</v>
      </c>
      <c r="D448" s="194">
        <v>6.26</v>
      </c>
      <c r="E448" s="89" t="s">
        <v>105</v>
      </c>
      <c r="F448" s="194">
        <v>2</v>
      </c>
      <c r="G448" s="194"/>
      <c r="H448" s="194">
        <v>0</v>
      </c>
      <c r="I448" s="89"/>
      <c r="J448" s="194">
        <v>2.31</v>
      </c>
      <c r="K448" s="194">
        <v>6.92</v>
      </c>
      <c r="M448" s="89"/>
    </row>
    <row r="449" spans="1:16" ht="12.75" customHeight="1" x14ac:dyDescent="0.2">
      <c r="A449" s="89" t="s">
        <v>2165</v>
      </c>
      <c r="B449" s="89" t="s">
        <v>2166</v>
      </c>
      <c r="C449" s="89" t="s">
        <v>1365</v>
      </c>
      <c r="D449" s="194">
        <v>17.88</v>
      </c>
      <c r="E449" s="89" t="s">
        <v>105</v>
      </c>
      <c r="F449" s="194">
        <v>2</v>
      </c>
      <c r="G449" s="194"/>
      <c r="H449" s="194">
        <v>0.88</v>
      </c>
      <c r="I449" s="194">
        <v>0.65</v>
      </c>
      <c r="J449" s="194">
        <v>2.68</v>
      </c>
      <c r="K449" s="194">
        <v>2.77</v>
      </c>
      <c r="L449" s="194">
        <v>-5.5</v>
      </c>
      <c r="M449" s="194">
        <v>-1.5</v>
      </c>
      <c r="N449" s="194">
        <v>-4.5</v>
      </c>
      <c r="O449" s="194">
        <v>7</v>
      </c>
      <c r="P449" s="194">
        <v>7.5</v>
      </c>
    </row>
    <row r="450" spans="1:16" ht="12.75" customHeight="1" x14ac:dyDescent="0.2">
      <c r="A450" s="89" t="s">
        <v>2167</v>
      </c>
      <c r="B450" s="89" t="s">
        <v>2168</v>
      </c>
      <c r="C450" s="89" t="s">
        <v>1325</v>
      </c>
      <c r="D450" s="194">
        <v>47.84</v>
      </c>
      <c r="E450" s="89" t="s">
        <v>105</v>
      </c>
      <c r="F450" s="194">
        <v>2</v>
      </c>
      <c r="G450" s="194"/>
      <c r="H450" s="194">
        <v>0</v>
      </c>
      <c r="I450" s="194">
        <v>1.1000000000000001</v>
      </c>
      <c r="J450" s="194">
        <v>1.94</v>
      </c>
      <c r="K450" s="194">
        <v>8.68</v>
      </c>
      <c r="L450" s="194">
        <v>5</v>
      </c>
      <c r="M450" s="194">
        <v>22.5</v>
      </c>
      <c r="N450" s="194">
        <v>15</v>
      </c>
      <c r="P450" s="194">
        <v>24.5</v>
      </c>
    </row>
    <row r="451" spans="1:16" ht="12.75" customHeight="1" x14ac:dyDescent="0.2">
      <c r="A451" s="89" t="s">
        <v>2169</v>
      </c>
      <c r="B451" s="89" t="s">
        <v>2170</v>
      </c>
      <c r="C451" s="89" t="s">
        <v>1769</v>
      </c>
      <c r="D451" s="194">
        <v>33.93</v>
      </c>
      <c r="E451" s="89" t="s">
        <v>105</v>
      </c>
      <c r="F451" s="194">
        <v>3</v>
      </c>
      <c r="G451" s="194"/>
      <c r="H451" s="194">
        <v>0</v>
      </c>
      <c r="I451" s="194">
        <v>1.05</v>
      </c>
      <c r="J451" s="194">
        <v>3.1</v>
      </c>
      <c r="K451" s="194">
        <v>5.61</v>
      </c>
      <c r="L451" s="194">
        <v>5.5</v>
      </c>
      <c r="M451" s="194">
        <v>47</v>
      </c>
      <c r="N451" s="194">
        <v>10</v>
      </c>
      <c r="P451" s="194">
        <v>5.5</v>
      </c>
    </row>
    <row r="452" spans="1:16" ht="12.75" customHeight="1" x14ac:dyDescent="0.2">
      <c r="A452" s="89" t="s">
        <v>2171</v>
      </c>
      <c r="B452" s="89" t="s">
        <v>2172</v>
      </c>
      <c r="C452" s="89" t="s">
        <v>1716</v>
      </c>
      <c r="D452" s="194">
        <v>16.95</v>
      </c>
      <c r="E452" s="89" t="s">
        <v>105</v>
      </c>
      <c r="F452" s="194">
        <v>3</v>
      </c>
      <c r="G452" s="194"/>
      <c r="H452" s="194">
        <v>4.7</v>
      </c>
      <c r="I452" s="194">
        <v>1.65</v>
      </c>
      <c r="J452" s="194">
        <v>3.77</v>
      </c>
      <c r="K452" s="194">
        <v>1.7</v>
      </c>
      <c r="L452" s="194">
        <v>1</v>
      </c>
      <c r="M452" s="89"/>
      <c r="N452" s="194">
        <v>11</v>
      </c>
      <c r="O452" s="194">
        <v>26.5</v>
      </c>
      <c r="P452" s="194">
        <v>-8.5</v>
      </c>
    </row>
    <row r="453" spans="1:16" ht="12.75" customHeight="1" x14ac:dyDescent="0.2">
      <c r="A453" s="89" t="s">
        <v>2173</v>
      </c>
      <c r="B453" s="89" t="s">
        <v>2174</v>
      </c>
      <c r="C453" s="89" t="s">
        <v>1588</v>
      </c>
      <c r="D453" s="194">
        <v>51.54</v>
      </c>
      <c r="E453" s="89" t="s">
        <v>105</v>
      </c>
      <c r="F453" s="194">
        <v>3</v>
      </c>
      <c r="G453" s="194"/>
      <c r="H453" s="194">
        <v>0</v>
      </c>
      <c r="I453" s="194">
        <v>1.25</v>
      </c>
      <c r="J453" s="194">
        <v>404319.53</v>
      </c>
      <c r="K453" s="89"/>
      <c r="L453" s="194">
        <v>34</v>
      </c>
      <c r="M453" s="89"/>
      <c r="P453" s="194">
        <v>45</v>
      </c>
    </row>
    <row r="454" spans="1:16" ht="12.75" customHeight="1" x14ac:dyDescent="0.2">
      <c r="A454" s="89" t="s">
        <v>2175</v>
      </c>
      <c r="B454" s="89" t="s">
        <v>2176</v>
      </c>
      <c r="C454" s="89" t="s">
        <v>1312</v>
      </c>
      <c r="D454" s="194">
        <v>13.65</v>
      </c>
      <c r="E454" s="89" t="s">
        <v>105</v>
      </c>
      <c r="F454" s="194">
        <v>3</v>
      </c>
      <c r="G454" s="194"/>
      <c r="H454" s="194">
        <v>0</v>
      </c>
      <c r="I454" s="194">
        <v>0.8</v>
      </c>
      <c r="J454" s="194">
        <v>2.66</v>
      </c>
      <c r="K454" s="194">
        <v>2.12</v>
      </c>
      <c r="L454" s="194">
        <v>6</v>
      </c>
      <c r="M454" s="89"/>
      <c r="N454" s="194">
        <v>45.5</v>
      </c>
      <c r="P454" s="194">
        <v>1.5</v>
      </c>
    </row>
    <row r="455" spans="1:16" ht="12.75" customHeight="1" x14ac:dyDescent="0.2">
      <c r="A455" s="89" t="s">
        <v>2177</v>
      </c>
      <c r="B455" s="89" t="s">
        <v>2178</v>
      </c>
      <c r="C455" s="89" t="s">
        <v>1289</v>
      </c>
      <c r="D455" s="194">
        <v>28.24</v>
      </c>
      <c r="E455" s="89" t="s">
        <v>105</v>
      </c>
      <c r="F455" s="194">
        <v>3</v>
      </c>
      <c r="G455" s="194"/>
      <c r="H455" s="194">
        <v>0</v>
      </c>
      <c r="I455" s="194">
        <v>0.85</v>
      </c>
      <c r="J455" s="194">
        <v>2.2799999999999998</v>
      </c>
      <c r="K455" s="194">
        <v>8.25</v>
      </c>
      <c r="L455" s="194">
        <v>8</v>
      </c>
      <c r="M455" s="194">
        <v>25.5</v>
      </c>
      <c r="N455" s="194">
        <v>25.5</v>
      </c>
      <c r="P455" s="194">
        <v>21.5</v>
      </c>
    </row>
    <row r="456" spans="1:16" ht="12.75" customHeight="1" x14ac:dyDescent="0.2">
      <c r="A456" s="89" t="s">
        <v>2179</v>
      </c>
      <c r="B456" s="89" t="s">
        <v>2180</v>
      </c>
      <c r="C456" s="89" t="s">
        <v>1769</v>
      </c>
      <c r="D456" s="194">
        <v>6.41</v>
      </c>
      <c r="E456" s="89" t="s">
        <v>105</v>
      </c>
      <c r="F456" s="194">
        <v>3</v>
      </c>
      <c r="G456" s="194"/>
      <c r="H456" s="194">
        <v>0</v>
      </c>
      <c r="I456" s="194">
        <v>1.45</v>
      </c>
      <c r="J456" s="194">
        <v>2.21</v>
      </c>
      <c r="K456" s="194">
        <v>4.5999999999999996</v>
      </c>
      <c r="L456" s="194">
        <v>5.5</v>
      </c>
      <c r="M456" s="89"/>
      <c r="P456" s="194">
        <v>6.5</v>
      </c>
    </row>
    <row r="457" spans="1:16" ht="12.75" customHeight="1" x14ac:dyDescent="0.2">
      <c r="A457" s="89" t="s">
        <v>2181</v>
      </c>
      <c r="B457" s="89" t="s">
        <v>2182</v>
      </c>
      <c r="C457" s="89" t="s">
        <v>1325</v>
      </c>
      <c r="D457" s="194">
        <v>64.61</v>
      </c>
      <c r="E457" s="89" t="s">
        <v>105</v>
      </c>
      <c r="F457" s="194">
        <v>4</v>
      </c>
      <c r="G457" s="194">
        <v>4</v>
      </c>
      <c r="H457" s="194">
        <v>0.6</v>
      </c>
      <c r="I457" s="194">
        <v>0.8</v>
      </c>
      <c r="J457" s="194">
        <v>0.98</v>
      </c>
      <c r="K457" s="194">
        <v>3</v>
      </c>
      <c r="L457" s="194">
        <v>4</v>
      </c>
      <c r="M457" s="194">
        <v>9.5</v>
      </c>
      <c r="N457" s="194">
        <v>7</v>
      </c>
      <c r="O457" s="194">
        <v>7</v>
      </c>
      <c r="P457" s="194">
        <v>10</v>
      </c>
    </row>
    <row r="458" spans="1:16" ht="12.75" customHeight="1" x14ac:dyDescent="0.2">
      <c r="A458" s="89" t="s">
        <v>2183</v>
      </c>
      <c r="B458" s="89" t="s">
        <v>2184</v>
      </c>
      <c r="C458" s="89" t="s">
        <v>1393</v>
      </c>
      <c r="D458" s="194">
        <v>46.79</v>
      </c>
      <c r="E458" s="89" t="s">
        <v>105</v>
      </c>
      <c r="F458" s="194">
        <v>4</v>
      </c>
      <c r="G458" s="194">
        <v>4</v>
      </c>
      <c r="H458" s="194">
        <v>1.33</v>
      </c>
      <c r="I458" s="194">
        <v>1.1000000000000001</v>
      </c>
      <c r="J458" s="194">
        <v>1.37</v>
      </c>
      <c r="K458" s="194">
        <v>6.18</v>
      </c>
      <c r="L458" s="194">
        <v>7</v>
      </c>
      <c r="M458" s="194">
        <v>12.5</v>
      </c>
      <c r="N458" s="194">
        <v>9.5</v>
      </c>
      <c r="O458" s="194">
        <v>11.5</v>
      </c>
      <c r="P458" s="194">
        <v>12.5</v>
      </c>
    </row>
    <row r="459" spans="1:16" ht="12.75" customHeight="1" x14ac:dyDescent="0.2">
      <c r="A459" s="89" t="s">
        <v>2185</v>
      </c>
      <c r="B459" s="89" t="s">
        <v>2186</v>
      </c>
      <c r="C459" s="89" t="s">
        <v>1724</v>
      </c>
      <c r="D459" s="194">
        <v>74.25</v>
      </c>
      <c r="E459" s="89" t="s">
        <v>105</v>
      </c>
      <c r="F459" s="194">
        <v>4</v>
      </c>
      <c r="G459" s="194">
        <v>4</v>
      </c>
      <c r="H459" s="194">
        <v>0</v>
      </c>
      <c r="I459" s="194">
        <v>1.35</v>
      </c>
      <c r="J459" s="194">
        <v>1.43</v>
      </c>
      <c r="K459" s="194">
        <v>18.739999999999998</v>
      </c>
      <c r="L459" s="194">
        <v>6.5</v>
      </c>
      <c r="M459" s="194">
        <v>9.5</v>
      </c>
      <c r="N459" s="194">
        <v>7.5</v>
      </c>
      <c r="P459" s="194">
        <v>42</v>
      </c>
    </row>
    <row r="460" spans="1:16" ht="12.75" customHeight="1" x14ac:dyDescent="0.2">
      <c r="A460" s="89" t="s">
        <v>2187</v>
      </c>
      <c r="B460" s="89" t="s">
        <v>2188</v>
      </c>
      <c r="C460" s="89" t="s">
        <v>1292</v>
      </c>
      <c r="D460" s="194">
        <v>28.7</v>
      </c>
      <c r="E460" s="89" t="s">
        <v>105</v>
      </c>
      <c r="F460" s="194">
        <v>4</v>
      </c>
      <c r="G460" s="194">
        <v>4</v>
      </c>
      <c r="H460" s="194">
        <v>1.4</v>
      </c>
      <c r="I460" s="194">
        <v>1.3</v>
      </c>
      <c r="J460" s="194">
        <v>0.12</v>
      </c>
      <c r="K460" s="194">
        <v>1.44</v>
      </c>
      <c r="L460" s="194">
        <v>5</v>
      </c>
      <c r="M460" s="194">
        <v>7.5</v>
      </c>
      <c r="N460" s="194">
        <v>6.5</v>
      </c>
      <c r="O460" s="194">
        <v>19</v>
      </c>
      <c r="P460" s="194">
        <v>8.5</v>
      </c>
    </row>
    <row r="461" spans="1:16" ht="12.75" customHeight="1" x14ac:dyDescent="0.2">
      <c r="A461" s="89" t="s">
        <v>2189</v>
      </c>
      <c r="B461" s="89" t="s">
        <v>2190</v>
      </c>
      <c r="C461" s="89" t="s">
        <v>1654</v>
      </c>
      <c r="D461" s="194">
        <v>97.77</v>
      </c>
      <c r="E461" s="89" t="s">
        <v>105</v>
      </c>
      <c r="F461" s="194">
        <v>4</v>
      </c>
      <c r="G461" s="194">
        <v>4</v>
      </c>
      <c r="H461" s="194">
        <v>0</v>
      </c>
      <c r="I461" s="194">
        <v>1.2</v>
      </c>
      <c r="J461" s="194">
        <v>10.85</v>
      </c>
      <c r="K461" s="194">
        <v>16.46</v>
      </c>
      <c r="L461" s="194">
        <v>15.5</v>
      </c>
      <c r="M461" s="194">
        <v>46.5</v>
      </c>
      <c r="N461" s="194">
        <v>31</v>
      </c>
      <c r="P461" s="194">
        <v>29.5</v>
      </c>
    </row>
    <row r="462" spans="1:16" ht="12.75" customHeight="1" x14ac:dyDescent="0.2">
      <c r="A462" s="89" t="s">
        <v>2191</v>
      </c>
      <c r="B462" s="89" t="s">
        <v>2192</v>
      </c>
      <c r="C462" s="89" t="s">
        <v>1608</v>
      </c>
      <c r="D462" s="194">
        <v>8.06</v>
      </c>
      <c r="E462" s="89" t="s">
        <v>105</v>
      </c>
      <c r="F462" s="194">
        <v>4</v>
      </c>
      <c r="G462" s="194">
        <v>4</v>
      </c>
      <c r="H462" s="194">
        <v>0</v>
      </c>
      <c r="I462" s="89"/>
      <c r="J462" s="194">
        <v>0.16</v>
      </c>
      <c r="K462" s="194">
        <v>6.84</v>
      </c>
      <c r="L462" s="194">
        <v>1</v>
      </c>
      <c r="M462" s="194">
        <v>4.5</v>
      </c>
      <c r="N462" s="194">
        <v>4</v>
      </c>
      <c r="P462" s="194">
        <v>4.5</v>
      </c>
    </row>
    <row r="463" spans="1:16" ht="12.75" customHeight="1" x14ac:dyDescent="0.2">
      <c r="A463" s="89" t="s">
        <v>2193</v>
      </c>
      <c r="B463" s="89" t="s">
        <v>2194</v>
      </c>
      <c r="C463" s="89" t="s">
        <v>1292</v>
      </c>
      <c r="D463" s="194">
        <v>1054.3800000000001</v>
      </c>
      <c r="E463" s="89" t="s">
        <v>105</v>
      </c>
      <c r="F463" s="194">
        <v>4</v>
      </c>
      <c r="G463" s="194">
        <v>4</v>
      </c>
      <c r="H463" s="194">
        <v>0</v>
      </c>
      <c r="I463" s="194">
        <v>0.8</v>
      </c>
      <c r="J463" s="194">
        <v>2.1800000000000002</v>
      </c>
      <c r="K463" s="89"/>
      <c r="L463" s="194">
        <v>11.5</v>
      </c>
      <c r="M463" s="194">
        <v>13.5</v>
      </c>
      <c r="N463" s="194">
        <v>13</v>
      </c>
    </row>
    <row r="464" spans="1:16" ht="12.75" customHeight="1" x14ac:dyDescent="0.2">
      <c r="A464" s="89" t="s">
        <v>2195</v>
      </c>
      <c r="B464" s="89" t="s">
        <v>2196</v>
      </c>
      <c r="C464" s="89" t="s">
        <v>1769</v>
      </c>
      <c r="D464" s="194">
        <v>17.690000000000001</v>
      </c>
      <c r="E464" s="89" t="s">
        <v>105</v>
      </c>
      <c r="F464" s="194">
        <v>4</v>
      </c>
      <c r="G464" s="194">
        <v>4</v>
      </c>
      <c r="H464" s="194">
        <v>1.19</v>
      </c>
      <c r="I464" s="194">
        <v>1</v>
      </c>
      <c r="J464" s="194">
        <v>3.15</v>
      </c>
      <c r="K464" s="194">
        <v>5.41</v>
      </c>
      <c r="L464" s="194">
        <v>9</v>
      </c>
      <c r="M464" s="194">
        <v>19</v>
      </c>
      <c r="N464" s="194">
        <v>21</v>
      </c>
      <c r="O464" s="194">
        <v>40</v>
      </c>
      <c r="P464" s="194">
        <v>12.5</v>
      </c>
    </row>
    <row r="465" spans="1:16" ht="12.75" customHeight="1" x14ac:dyDescent="0.2">
      <c r="A465" s="89" t="s">
        <v>2197</v>
      </c>
      <c r="B465" s="89" t="s">
        <v>2198</v>
      </c>
      <c r="C465" s="89" t="s">
        <v>1634</v>
      </c>
      <c r="D465" s="194">
        <v>40.76</v>
      </c>
      <c r="E465" s="89" t="s">
        <v>105</v>
      </c>
      <c r="F465" s="194">
        <v>4</v>
      </c>
      <c r="G465" s="194">
        <v>4</v>
      </c>
      <c r="H465" s="194">
        <v>0.73</v>
      </c>
      <c r="I465" s="194">
        <v>1.25</v>
      </c>
      <c r="J465" s="194">
        <v>0.66</v>
      </c>
      <c r="K465" s="194">
        <v>1.55</v>
      </c>
      <c r="L465" s="194">
        <v>5.5</v>
      </c>
      <c r="M465" s="194">
        <v>11.5</v>
      </c>
      <c r="N465" s="194">
        <v>8.5</v>
      </c>
      <c r="O465" s="194">
        <v>6</v>
      </c>
      <c r="P465" s="194">
        <v>7</v>
      </c>
    </row>
    <row r="466" spans="1:16" ht="12.75" customHeight="1" x14ac:dyDescent="0.2">
      <c r="A466" s="89" t="s">
        <v>2199</v>
      </c>
      <c r="B466" s="89" t="s">
        <v>2200</v>
      </c>
      <c r="C466" s="89" t="s">
        <v>1668</v>
      </c>
      <c r="D466" s="194">
        <v>70.930000000000007</v>
      </c>
      <c r="E466" s="89" t="s">
        <v>105</v>
      </c>
      <c r="F466" s="194">
        <v>5</v>
      </c>
      <c r="G466" s="194">
        <v>5</v>
      </c>
      <c r="H466" s="194">
        <v>0</v>
      </c>
      <c r="I466" s="194">
        <v>0.95</v>
      </c>
      <c r="J466" s="194">
        <v>1.31</v>
      </c>
      <c r="K466" s="194">
        <v>9.57</v>
      </c>
      <c r="L466" s="194">
        <v>6.5</v>
      </c>
      <c r="M466" s="89"/>
      <c r="N466" s="194">
        <v>10</v>
      </c>
      <c r="P466" s="194">
        <v>22.5</v>
      </c>
    </row>
    <row r="467" spans="1:16" ht="12.75" customHeight="1" x14ac:dyDescent="0.2">
      <c r="A467" s="89" t="s">
        <v>2201</v>
      </c>
      <c r="B467" s="89" t="s">
        <v>2202</v>
      </c>
      <c r="C467" s="89" t="s">
        <v>1340</v>
      </c>
      <c r="D467" s="194">
        <v>14.67</v>
      </c>
      <c r="E467" s="89" t="s">
        <v>105</v>
      </c>
      <c r="F467" s="194">
        <v>5</v>
      </c>
      <c r="G467" s="194">
        <v>5</v>
      </c>
      <c r="H467" s="194">
        <v>5.28</v>
      </c>
      <c r="I467" s="194">
        <v>0.9</v>
      </c>
      <c r="J467" s="194">
        <v>5.08</v>
      </c>
      <c r="K467" s="194">
        <v>2.63</v>
      </c>
      <c r="M467" s="89"/>
      <c r="O467" s="194">
        <v>-2.5</v>
      </c>
      <c r="P467" s="194">
        <v>-22</v>
      </c>
    </row>
    <row r="468" spans="1:16" ht="12.75" customHeight="1" x14ac:dyDescent="0.2">
      <c r="A468" s="89" t="s">
        <v>2203</v>
      </c>
      <c r="B468" s="89" t="s">
        <v>2204</v>
      </c>
      <c r="C468" s="89" t="s">
        <v>1414</v>
      </c>
      <c r="D468" s="194">
        <v>68.86</v>
      </c>
      <c r="E468" s="89" t="s">
        <v>105</v>
      </c>
      <c r="F468" s="194">
        <v>5</v>
      </c>
      <c r="G468" s="194">
        <v>5</v>
      </c>
      <c r="H468" s="194">
        <v>0.4</v>
      </c>
      <c r="I468" s="194">
        <v>1.05</v>
      </c>
      <c r="J468" s="194">
        <v>1.51</v>
      </c>
      <c r="K468" s="194">
        <v>2.56</v>
      </c>
      <c r="L468" s="194">
        <v>-1.5</v>
      </c>
      <c r="M468" s="194">
        <v>34.5</v>
      </c>
      <c r="N468" s="194">
        <v>17</v>
      </c>
      <c r="O468" s="194">
        <v>3</v>
      </c>
      <c r="P468" s="194">
        <v>-0.5</v>
      </c>
    </row>
    <row r="469" spans="1:16" ht="12.75" customHeight="1" x14ac:dyDescent="0.2">
      <c r="A469" s="89" t="s">
        <v>2205</v>
      </c>
      <c r="B469" s="89" t="s">
        <v>2206</v>
      </c>
      <c r="C469" s="89" t="s">
        <v>1668</v>
      </c>
      <c r="D469" s="194">
        <v>35.9</v>
      </c>
      <c r="E469" s="89" t="s">
        <v>105</v>
      </c>
      <c r="F469" s="194">
        <v>6</v>
      </c>
      <c r="G469" s="194">
        <v>6</v>
      </c>
      <c r="H469" s="194">
        <v>0</v>
      </c>
      <c r="I469" s="194">
        <v>1.25</v>
      </c>
      <c r="J469" s="194">
        <v>1.71</v>
      </c>
      <c r="K469" s="89"/>
      <c r="L469" s="194">
        <v>6</v>
      </c>
      <c r="M469" s="194">
        <v>7.5</v>
      </c>
      <c r="N469" s="194">
        <v>6.5</v>
      </c>
    </row>
    <row r="470" spans="1:16" ht="12.75" customHeight="1" x14ac:dyDescent="0.2">
      <c r="A470" s="89" t="s">
        <v>2207</v>
      </c>
      <c r="B470" s="89" t="s">
        <v>2208</v>
      </c>
      <c r="C470" s="89" t="s">
        <v>1792</v>
      </c>
      <c r="D470" s="194">
        <v>6.47</v>
      </c>
      <c r="E470" s="89" t="s">
        <v>105</v>
      </c>
      <c r="F470" s="194">
        <v>6</v>
      </c>
      <c r="G470" s="194">
        <v>6</v>
      </c>
      <c r="H470" s="194">
        <v>3.94</v>
      </c>
      <c r="I470" s="194">
        <v>1.65</v>
      </c>
      <c r="J470" s="194">
        <v>0.33</v>
      </c>
      <c r="K470" s="194">
        <v>0.64</v>
      </c>
      <c r="L470" s="194">
        <v>0.5</v>
      </c>
      <c r="M470" s="89"/>
      <c r="N470" s="194">
        <v>20.5</v>
      </c>
      <c r="P470" s="194">
        <v>-8</v>
      </c>
    </row>
    <row r="471" spans="1:16" ht="12.75" customHeight="1" x14ac:dyDescent="0.2">
      <c r="A471" s="89" t="s">
        <v>2209</v>
      </c>
      <c r="B471" s="89" t="s">
        <v>2210</v>
      </c>
      <c r="C471" s="89" t="s">
        <v>1289</v>
      </c>
      <c r="D471" s="194">
        <v>6.35</v>
      </c>
      <c r="E471" s="89" t="s">
        <v>105</v>
      </c>
      <c r="F471" s="194">
        <v>6</v>
      </c>
      <c r="G471" s="194">
        <v>6</v>
      </c>
      <c r="H471" s="194">
        <v>0.68</v>
      </c>
      <c r="I471" s="194">
        <v>1.2</v>
      </c>
      <c r="J471" s="194">
        <v>0.22</v>
      </c>
      <c r="K471" s="194">
        <v>0.57999999999999996</v>
      </c>
      <c r="L471" s="194">
        <v>1.5</v>
      </c>
      <c r="M471" s="89"/>
      <c r="O471" s="194">
        <v>7.5</v>
      </c>
    </row>
    <row r="472" spans="1:16" ht="12.75" customHeight="1" x14ac:dyDescent="0.2">
      <c r="A472" s="89" t="s">
        <v>2211</v>
      </c>
      <c r="B472" s="89" t="s">
        <v>2212</v>
      </c>
      <c r="C472" s="89" t="s">
        <v>1769</v>
      </c>
      <c r="D472" s="194">
        <v>31.02</v>
      </c>
      <c r="E472" s="89" t="s">
        <v>105</v>
      </c>
      <c r="F472" s="194">
        <v>6</v>
      </c>
      <c r="G472" s="194">
        <v>6</v>
      </c>
      <c r="H472" s="194">
        <v>1.33</v>
      </c>
      <c r="I472" s="194">
        <v>1.4</v>
      </c>
      <c r="J472" s="194">
        <v>1.1100000000000001</v>
      </c>
      <c r="K472" s="194">
        <v>1.45</v>
      </c>
      <c r="L472" s="194">
        <v>12.5</v>
      </c>
      <c r="M472" s="194">
        <v>44.5</v>
      </c>
      <c r="N472" s="194">
        <v>20.5</v>
      </c>
      <c r="O472" s="194">
        <v>1.5</v>
      </c>
      <c r="P472" s="194">
        <v>3.5</v>
      </c>
    </row>
    <row r="473" spans="1:16" ht="12.75" customHeight="1" x14ac:dyDescent="0.2">
      <c r="A473" s="89" t="s">
        <v>2213</v>
      </c>
      <c r="B473" s="89" t="s">
        <v>2214</v>
      </c>
      <c r="C473" s="89" t="s">
        <v>1608</v>
      </c>
      <c r="D473" s="194">
        <v>10.48</v>
      </c>
      <c r="E473" s="89" t="s">
        <v>105</v>
      </c>
      <c r="F473" s="194">
        <v>7</v>
      </c>
      <c r="G473" s="194">
        <v>7</v>
      </c>
      <c r="H473" s="194">
        <v>0</v>
      </c>
      <c r="I473" s="194">
        <v>0.85</v>
      </c>
      <c r="J473" s="194">
        <v>2.2400000000000002</v>
      </c>
      <c r="K473" s="194">
        <v>4.6100000000000003</v>
      </c>
      <c r="L473" s="194">
        <v>6</v>
      </c>
      <c r="M473" s="194">
        <v>20.5</v>
      </c>
      <c r="N473" s="194">
        <v>13</v>
      </c>
      <c r="P473" s="194">
        <v>8</v>
      </c>
    </row>
    <row r="474" spans="1:16" ht="12.75" customHeight="1" x14ac:dyDescent="0.2">
      <c r="A474" s="89" t="s">
        <v>2215</v>
      </c>
      <c r="B474" s="89" t="s">
        <v>2216</v>
      </c>
      <c r="C474" s="89" t="s">
        <v>1379</v>
      </c>
      <c r="D474" s="194">
        <v>15.98</v>
      </c>
      <c r="E474" s="89" t="s">
        <v>105</v>
      </c>
      <c r="F474" s="194">
        <v>7</v>
      </c>
      <c r="G474" s="194">
        <v>7</v>
      </c>
      <c r="H474" s="194">
        <v>0</v>
      </c>
      <c r="I474" s="194">
        <v>1.25</v>
      </c>
      <c r="J474" s="194">
        <v>0.41</v>
      </c>
      <c r="K474" s="194">
        <v>2.65</v>
      </c>
      <c r="L474" s="194">
        <v>3.5</v>
      </c>
      <c r="M474" s="194">
        <v>11</v>
      </c>
      <c r="N474" s="194">
        <v>9.5</v>
      </c>
      <c r="P474" s="194">
        <v>12.5</v>
      </c>
    </row>
    <row r="475" spans="1:16" ht="12.75" customHeight="1" x14ac:dyDescent="0.2">
      <c r="A475" s="89" t="s">
        <v>2217</v>
      </c>
      <c r="B475" s="89" t="s">
        <v>2218</v>
      </c>
      <c r="C475" s="89" t="s">
        <v>1581</v>
      </c>
      <c r="D475" s="194">
        <v>117.06</v>
      </c>
      <c r="E475" s="89" t="s">
        <v>105</v>
      </c>
      <c r="F475" s="194">
        <v>7</v>
      </c>
      <c r="G475" s="194">
        <v>7</v>
      </c>
      <c r="H475" s="194">
        <v>0</v>
      </c>
      <c r="I475" s="89"/>
      <c r="J475" s="194">
        <v>13.85</v>
      </c>
      <c r="K475" s="194">
        <v>48.45</v>
      </c>
      <c r="M475" s="89"/>
    </row>
    <row r="476" spans="1:16" ht="12.75" customHeight="1" x14ac:dyDescent="0.2">
      <c r="A476" s="89" t="s">
        <v>2219</v>
      </c>
      <c r="B476" s="89" t="s">
        <v>2220</v>
      </c>
      <c r="C476" s="89" t="s">
        <v>1360</v>
      </c>
      <c r="D476" s="194">
        <v>12.82</v>
      </c>
      <c r="E476" s="89" t="s">
        <v>105</v>
      </c>
      <c r="F476" s="194">
        <v>7</v>
      </c>
      <c r="G476" s="194">
        <v>7</v>
      </c>
      <c r="H476" s="194">
        <v>0</v>
      </c>
      <c r="I476" s="194">
        <v>1.1000000000000001</v>
      </c>
      <c r="J476" s="194">
        <v>3.53</v>
      </c>
      <c r="K476" s="194">
        <v>1.35</v>
      </c>
      <c r="L476" s="194">
        <v>1.5</v>
      </c>
      <c r="M476" s="194">
        <v>8</v>
      </c>
      <c r="N476" s="194">
        <v>6.5</v>
      </c>
      <c r="P476" s="194">
        <v>16</v>
      </c>
    </row>
    <row r="477" spans="1:16" ht="12.75" customHeight="1" x14ac:dyDescent="0.2">
      <c r="A477" s="89" t="s">
        <v>2221</v>
      </c>
      <c r="B477" s="89" t="s">
        <v>2222</v>
      </c>
      <c r="C477" s="89" t="s">
        <v>1581</v>
      </c>
      <c r="D477" s="194">
        <v>67.790000000000006</v>
      </c>
      <c r="E477" s="89" t="s">
        <v>105</v>
      </c>
      <c r="F477" s="194">
        <v>7</v>
      </c>
      <c r="G477" s="194">
        <v>7</v>
      </c>
      <c r="H477" s="194">
        <v>0</v>
      </c>
      <c r="I477" s="194">
        <v>1.1499999999999999</v>
      </c>
      <c r="J477" s="194">
        <v>1.27</v>
      </c>
      <c r="K477" s="194">
        <v>12.91</v>
      </c>
      <c r="L477" s="194">
        <v>7.5</v>
      </c>
      <c r="M477" s="89"/>
      <c r="N477" s="194">
        <v>11</v>
      </c>
      <c r="P477" s="194">
        <v>7.5</v>
      </c>
    </row>
    <row r="478" spans="1:16" ht="12.75" customHeight="1" x14ac:dyDescent="0.2">
      <c r="A478" s="89" t="s">
        <v>2223</v>
      </c>
      <c r="B478" s="89" t="s">
        <v>2224</v>
      </c>
      <c r="C478" s="89" t="s">
        <v>1642</v>
      </c>
      <c r="D478" s="194">
        <v>39.19</v>
      </c>
      <c r="E478" s="89" t="s">
        <v>105</v>
      </c>
      <c r="F478" s="194">
        <v>7</v>
      </c>
      <c r="G478" s="194">
        <v>7</v>
      </c>
      <c r="H478" s="194">
        <v>1.68</v>
      </c>
      <c r="I478" s="194">
        <v>0.8</v>
      </c>
      <c r="J478" s="194">
        <v>0.19</v>
      </c>
      <c r="K478" s="194">
        <v>1.32</v>
      </c>
      <c r="L478" s="194">
        <v>3</v>
      </c>
      <c r="M478" s="194">
        <v>4</v>
      </c>
      <c r="N478" s="194">
        <v>2.5</v>
      </c>
      <c r="P478" s="194">
        <v>6</v>
      </c>
    </row>
    <row r="479" spans="1:16" ht="12.75" customHeight="1" x14ac:dyDescent="0.2">
      <c r="A479" s="89" t="s">
        <v>2225</v>
      </c>
      <c r="B479" s="89" t="s">
        <v>2226</v>
      </c>
      <c r="C479" s="89" t="s">
        <v>1365</v>
      </c>
      <c r="D479" s="194">
        <v>21.25</v>
      </c>
      <c r="E479" s="89" t="s">
        <v>105</v>
      </c>
      <c r="F479" s="194">
        <v>7</v>
      </c>
      <c r="G479" s="194">
        <v>7</v>
      </c>
      <c r="H479" s="194">
        <v>0.25</v>
      </c>
      <c r="I479" s="194">
        <v>0.45</v>
      </c>
      <c r="J479" s="89"/>
      <c r="K479" s="194">
        <v>3.29</v>
      </c>
      <c r="L479" s="194">
        <v>4.5</v>
      </c>
      <c r="M479" s="194">
        <v>33.5</v>
      </c>
      <c r="N479" s="194">
        <v>9.5</v>
      </c>
      <c r="O479" s="194">
        <v>13.5</v>
      </c>
      <c r="P479" s="194">
        <v>13</v>
      </c>
    </row>
    <row r="480" spans="1:16" ht="12.75" customHeight="1" x14ac:dyDescent="0.2">
      <c r="A480" s="89" t="s">
        <v>2227</v>
      </c>
      <c r="B480" s="89" t="s">
        <v>2228</v>
      </c>
      <c r="C480" s="89" t="s">
        <v>1884</v>
      </c>
      <c r="D480" s="194">
        <v>10.51</v>
      </c>
      <c r="E480" s="89" t="s">
        <v>105</v>
      </c>
      <c r="F480" s="194">
        <v>7</v>
      </c>
      <c r="G480" s="194">
        <v>7</v>
      </c>
      <c r="H480" s="194">
        <v>0</v>
      </c>
      <c r="I480" s="194">
        <v>0.95</v>
      </c>
      <c r="J480" s="194">
        <v>0.87</v>
      </c>
      <c r="K480" s="194">
        <v>1.1200000000000001</v>
      </c>
      <c r="L480" s="194">
        <v>4.5</v>
      </c>
      <c r="M480" s="194">
        <v>8</v>
      </c>
      <c r="N480" s="194">
        <v>7</v>
      </c>
      <c r="P480" s="194">
        <v>3.5</v>
      </c>
    </row>
    <row r="481" spans="1:16" ht="12.75" customHeight="1" x14ac:dyDescent="0.2">
      <c r="A481" s="89" t="s">
        <v>2229</v>
      </c>
      <c r="B481" s="89" t="s">
        <v>2230</v>
      </c>
      <c r="C481" s="89" t="s">
        <v>1884</v>
      </c>
      <c r="D481" s="194">
        <v>68.08</v>
      </c>
      <c r="E481" s="89" t="s">
        <v>105</v>
      </c>
      <c r="F481" s="194">
        <v>8</v>
      </c>
      <c r="G481" s="194">
        <v>8</v>
      </c>
      <c r="H481" s="194">
        <v>0</v>
      </c>
      <c r="I481" s="194">
        <v>1.1499999999999999</v>
      </c>
      <c r="J481" s="194">
        <v>9.58</v>
      </c>
      <c r="K481" s="194">
        <v>4.5599999999999996</v>
      </c>
      <c r="L481" s="194">
        <v>18</v>
      </c>
      <c r="M481" s="89"/>
      <c r="P481" s="194">
        <v>-6</v>
      </c>
    </row>
    <row r="482" spans="1:16" ht="12.75" customHeight="1" x14ac:dyDescent="0.2">
      <c r="A482" s="89" t="s">
        <v>2231</v>
      </c>
      <c r="B482" s="89" t="s">
        <v>2232</v>
      </c>
      <c r="C482" s="89" t="s">
        <v>1343</v>
      </c>
      <c r="D482" s="194">
        <v>41.86</v>
      </c>
      <c r="E482" s="89" t="s">
        <v>105</v>
      </c>
      <c r="F482" s="194">
        <v>8</v>
      </c>
      <c r="G482" s="194">
        <v>8</v>
      </c>
      <c r="H482" s="194">
        <v>1.3</v>
      </c>
      <c r="I482" s="194">
        <v>1.2</v>
      </c>
      <c r="J482" s="194">
        <v>1.43</v>
      </c>
      <c r="K482" s="89"/>
      <c r="L482" s="194">
        <v>6.5</v>
      </c>
      <c r="M482" s="194">
        <v>9.5</v>
      </c>
      <c r="N482" s="194">
        <v>9</v>
      </c>
      <c r="O482" s="194">
        <v>9</v>
      </c>
    </row>
    <row r="483" spans="1:16" ht="12.75" customHeight="1" x14ac:dyDescent="0.2">
      <c r="A483" s="89" t="s">
        <v>2233</v>
      </c>
      <c r="B483" s="89" t="s">
        <v>2234</v>
      </c>
      <c r="C483" s="89" t="s">
        <v>1414</v>
      </c>
      <c r="D483" s="194">
        <v>19.89</v>
      </c>
      <c r="E483" s="89" t="s">
        <v>105</v>
      </c>
      <c r="F483" s="194">
        <v>8</v>
      </c>
      <c r="G483" s="194">
        <v>8</v>
      </c>
      <c r="H483" s="194">
        <v>1.06</v>
      </c>
      <c r="I483" s="194">
        <v>1.65</v>
      </c>
      <c r="J483" s="194">
        <v>0.81</v>
      </c>
      <c r="K483" s="194">
        <v>1.76</v>
      </c>
      <c r="L483" s="194">
        <v>4.5</v>
      </c>
      <c r="M483" s="194">
        <v>7</v>
      </c>
      <c r="N483" s="194">
        <v>5.5</v>
      </c>
      <c r="O483" s="194">
        <v>57</v>
      </c>
      <c r="P483" s="194">
        <v>18.5</v>
      </c>
    </row>
    <row r="484" spans="1:16" ht="12.75" customHeight="1" x14ac:dyDescent="0.2">
      <c r="A484" s="89" t="s">
        <v>2235</v>
      </c>
      <c r="B484" s="89" t="s">
        <v>2236</v>
      </c>
      <c r="C484" s="89" t="s">
        <v>1369</v>
      </c>
      <c r="D484" s="194">
        <v>30.4</v>
      </c>
      <c r="E484" s="89" t="s">
        <v>105</v>
      </c>
      <c r="F484" s="194">
        <v>8</v>
      </c>
      <c r="G484" s="194">
        <v>8</v>
      </c>
      <c r="H484" s="194">
        <v>0.63</v>
      </c>
      <c r="I484" s="194">
        <v>0.85</v>
      </c>
      <c r="J484" s="194">
        <v>0.33</v>
      </c>
      <c r="K484" s="194">
        <v>0.87</v>
      </c>
      <c r="L484" s="194">
        <v>7.5</v>
      </c>
      <c r="M484" s="194">
        <v>10.5</v>
      </c>
      <c r="N484" s="194">
        <v>9</v>
      </c>
      <c r="P484" s="194">
        <v>8.5</v>
      </c>
    </row>
    <row r="485" spans="1:16" ht="12.75" customHeight="1" x14ac:dyDescent="0.2">
      <c r="A485" s="89" t="s">
        <v>2237</v>
      </c>
      <c r="B485" s="89" t="s">
        <v>2238</v>
      </c>
      <c r="C485" s="89" t="s">
        <v>1343</v>
      </c>
      <c r="D485" s="194">
        <v>20.64</v>
      </c>
      <c r="E485" s="89" t="s">
        <v>105</v>
      </c>
      <c r="F485" s="194">
        <v>8</v>
      </c>
      <c r="G485" s="194">
        <v>8</v>
      </c>
      <c r="H485" s="194">
        <v>0</v>
      </c>
      <c r="I485" s="194">
        <v>1.65</v>
      </c>
      <c r="J485" s="194">
        <v>0.32</v>
      </c>
      <c r="K485" s="194">
        <v>3.93</v>
      </c>
      <c r="L485" s="194">
        <v>3.5</v>
      </c>
      <c r="M485" s="194">
        <v>15</v>
      </c>
      <c r="N485" s="194">
        <v>10.5</v>
      </c>
      <c r="P485" s="194">
        <v>26.5</v>
      </c>
    </row>
    <row r="486" spans="1:16" ht="12.75" customHeight="1" x14ac:dyDescent="0.2">
      <c r="A486" s="89" t="s">
        <v>2239</v>
      </c>
      <c r="B486" s="89" t="s">
        <v>2240</v>
      </c>
      <c r="C486" s="89" t="s">
        <v>1588</v>
      </c>
      <c r="D486" s="194">
        <v>3.88</v>
      </c>
      <c r="E486" s="89" t="s">
        <v>105</v>
      </c>
      <c r="F486" s="194">
        <v>8</v>
      </c>
      <c r="G486" s="194">
        <v>8</v>
      </c>
      <c r="H486" s="194">
        <v>0</v>
      </c>
      <c r="I486" s="194">
        <v>1.3</v>
      </c>
      <c r="J486" s="194">
        <v>0.73</v>
      </c>
      <c r="K486" s="194">
        <v>1.08</v>
      </c>
      <c r="L486" s="194">
        <v>-2</v>
      </c>
      <c r="M486" s="89"/>
      <c r="N486" s="194">
        <v>54.5</v>
      </c>
      <c r="P486" s="194">
        <v>-5</v>
      </c>
    </row>
    <row r="487" spans="1:16" ht="12.75" customHeight="1" x14ac:dyDescent="0.2">
      <c r="A487" s="89" t="s">
        <v>2241</v>
      </c>
      <c r="B487" s="89" t="s">
        <v>2242</v>
      </c>
      <c r="C487" s="89" t="s">
        <v>1414</v>
      </c>
      <c r="D487" s="194">
        <v>13.39</v>
      </c>
      <c r="E487" s="89" t="s">
        <v>105</v>
      </c>
      <c r="F487" s="194">
        <v>9</v>
      </c>
      <c r="G487" s="194">
        <v>9</v>
      </c>
      <c r="H487" s="194">
        <v>0</v>
      </c>
      <c r="I487" s="89"/>
      <c r="J487" s="194">
        <v>1.1599999999999999</v>
      </c>
      <c r="K487" s="194">
        <v>6.42</v>
      </c>
      <c r="M487" s="89"/>
    </row>
    <row r="488" spans="1:16" ht="12.75" customHeight="1" x14ac:dyDescent="0.2">
      <c r="A488" s="89" t="s">
        <v>2243</v>
      </c>
      <c r="B488" s="89" t="s">
        <v>2244</v>
      </c>
      <c r="C488" s="89" t="s">
        <v>1365</v>
      </c>
      <c r="D488" s="194">
        <v>16.28</v>
      </c>
      <c r="E488" s="89" t="s">
        <v>105</v>
      </c>
      <c r="F488" s="194">
        <v>9</v>
      </c>
      <c r="G488" s="194">
        <v>9</v>
      </c>
      <c r="H488" s="194">
        <v>0.84</v>
      </c>
      <c r="I488" s="194">
        <v>0.9</v>
      </c>
      <c r="J488" s="194">
        <v>2.91</v>
      </c>
      <c r="K488" s="194">
        <v>1.66</v>
      </c>
      <c r="L488" s="194">
        <v>7.5</v>
      </c>
      <c r="M488" s="194">
        <v>16.5</v>
      </c>
      <c r="N488" s="194">
        <v>10</v>
      </c>
      <c r="O488" s="194">
        <v>24.5</v>
      </c>
      <c r="P488" s="194">
        <v>6.5</v>
      </c>
    </row>
    <row r="489" spans="1:16" ht="12.75" customHeight="1" x14ac:dyDescent="0.2">
      <c r="A489" s="89" t="s">
        <v>2245</v>
      </c>
      <c r="B489" s="89" t="s">
        <v>2246</v>
      </c>
      <c r="C489" s="89" t="s">
        <v>1443</v>
      </c>
      <c r="D489" s="194">
        <v>89.07</v>
      </c>
      <c r="E489" s="89" t="s">
        <v>105</v>
      </c>
      <c r="F489" s="194">
        <v>9</v>
      </c>
      <c r="G489" s="194">
        <v>9</v>
      </c>
      <c r="H489" s="194">
        <v>0.85</v>
      </c>
      <c r="I489" s="194">
        <v>1.2</v>
      </c>
      <c r="J489" s="194">
        <v>2.5299999999999998</v>
      </c>
      <c r="K489" s="194">
        <v>2.52</v>
      </c>
      <c r="L489" s="194">
        <v>6.5</v>
      </c>
      <c r="M489" s="194">
        <v>7.5</v>
      </c>
      <c r="N489" s="194">
        <v>8</v>
      </c>
      <c r="O489" s="194">
        <v>5</v>
      </c>
      <c r="P489" s="194">
        <v>13.5</v>
      </c>
    </row>
    <row r="490" spans="1:16" ht="12.75" customHeight="1" x14ac:dyDescent="0.2">
      <c r="A490" s="89" t="s">
        <v>2247</v>
      </c>
      <c r="B490" s="89" t="s">
        <v>2248</v>
      </c>
      <c r="C490" s="89" t="s">
        <v>1360</v>
      </c>
      <c r="D490" s="194">
        <v>18.57</v>
      </c>
      <c r="E490" s="89" t="s">
        <v>105</v>
      </c>
      <c r="F490" s="194">
        <v>9</v>
      </c>
      <c r="G490" s="194">
        <v>9</v>
      </c>
      <c r="H490" s="194">
        <v>0</v>
      </c>
      <c r="I490" s="194">
        <v>1.25</v>
      </c>
      <c r="J490" s="194">
        <v>6.06</v>
      </c>
      <c r="K490" s="194">
        <v>9.26</v>
      </c>
      <c r="L490" s="194">
        <v>7</v>
      </c>
      <c r="M490" s="194">
        <v>37.5</v>
      </c>
      <c r="N490" s="194">
        <v>19.5</v>
      </c>
      <c r="P490" s="194">
        <v>22</v>
      </c>
    </row>
    <row r="491" spans="1:16" ht="12.75" customHeight="1" x14ac:dyDescent="0.2">
      <c r="A491" s="89" t="s">
        <v>2249</v>
      </c>
      <c r="B491" s="89" t="s">
        <v>2250</v>
      </c>
      <c r="C491" s="89" t="s">
        <v>1567</v>
      </c>
      <c r="D491" s="194">
        <v>58.15</v>
      </c>
      <c r="E491" s="89" t="s">
        <v>105</v>
      </c>
      <c r="F491" s="194">
        <v>9</v>
      </c>
      <c r="G491" s="194">
        <v>9</v>
      </c>
      <c r="H491" s="194">
        <v>0</v>
      </c>
      <c r="I491" s="194">
        <v>1.6</v>
      </c>
      <c r="J491" s="194">
        <v>8.85</v>
      </c>
      <c r="K491" s="194">
        <v>91.9</v>
      </c>
      <c r="L491" s="194">
        <v>27.5</v>
      </c>
      <c r="M491" s="89"/>
      <c r="P491" s="194">
        <v>16.5</v>
      </c>
    </row>
    <row r="492" spans="1:16" ht="12.75" customHeight="1" x14ac:dyDescent="0.2">
      <c r="A492" s="89" t="s">
        <v>2251</v>
      </c>
      <c r="B492" s="89" t="s">
        <v>2252</v>
      </c>
      <c r="C492" s="89" t="s">
        <v>1647</v>
      </c>
      <c r="D492" s="194">
        <v>22.48</v>
      </c>
      <c r="E492" s="89" t="s">
        <v>105</v>
      </c>
      <c r="F492" s="194">
        <v>9</v>
      </c>
      <c r="G492" s="194">
        <v>9</v>
      </c>
      <c r="H492" s="194">
        <v>0</v>
      </c>
      <c r="I492" s="194">
        <v>0.85</v>
      </c>
      <c r="J492" s="194">
        <v>2.16</v>
      </c>
      <c r="K492" s="89"/>
      <c r="L492" s="194">
        <v>10</v>
      </c>
      <c r="M492" s="194">
        <v>23</v>
      </c>
      <c r="N492" s="194">
        <v>18</v>
      </c>
    </row>
    <row r="493" spans="1:16" ht="12.75" customHeight="1" x14ac:dyDescent="0.2">
      <c r="A493" s="89" t="s">
        <v>2253</v>
      </c>
      <c r="B493" s="89" t="s">
        <v>2254</v>
      </c>
      <c r="C493" s="89" t="s">
        <v>1356</v>
      </c>
      <c r="D493" s="194">
        <v>18.54</v>
      </c>
      <c r="E493" s="89" t="s">
        <v>105</v>
      </c>
      <c r="F493" s="194">
        <v>9</v>
      </c>
      <c r="G493" s="194">
        <v>9</v>
      </c>
      <c r="H493" s="194">
        <v>0</v>
      </c>
      <c r="I493" s="194">
        <v>1.1499999999999999</v>
      </c>
      <c r="J493" s="194">
        <v>0.91</v>
      </c>
      <c r="K493" s="194">
        <v>1.33</v>
      </c>
      <c r="L493" s="194">
        <v>4</v>
      </c>
      <c r="M493" s="194">
        <v>18</v>
      </c>
      <c r="N493" s="194">
        <v>7.5</v>
      </c>
      <c r="P493" s="194">
        <v>5</v>
      </c>
    </row>
    <row r="494" spans="1:16" ht="12.75" customHeight="1" x14ac:dyDescent="0.2">
      <c r="A494" s="89" t="s">
        <v>2255</v>
      </c>
      <c r="B494" s="89" t="s">
        <v>2256</v>
      </c>
      <c r="C494" s="89" t="s">
        <v>1340</v>
      </c>
      <c r="D494" s="194">
        <v>77.63</v>
      </c>
      <c r="E494" s="89" t="s">
        <v>105</v>
      </c>
      <c r="F494" s="194">
        <v>9</v>
      </c>
      <c r="G494" s="194">
        <v>9</v>
      </c>
      <c r="H494" s="194">
        <v>2.59</v>
      </c>
      <c r="I494" s="194">
        <v>0.95</v>
      </c>
      <c r="J494" s="194">
        <v>9.25</v>
      </c>
      <c r="K494" s="194">
        <v>3.75</v>
      </c>
      <c r="M494" s="89"/>
    </row>
    <row r="495" spans="1:16" ht="12.75" customHeight="1" x14ac:dyDescent="0.2">
      <c r="A495" s="89" t="s">
        <v>2257</v>
      </c>
      <c r="B495" s="89" t="s">
        <v>2258</v>
      </c>
      <c r="C495" s="89" t="s">
        <v>1716</v>
      </c>
      <c r="D495" s="194">
        <v>17.02</v>
      </c>
      <c r="E495" s="89" t="s">
        <v>105</v>
      </c>
      <c r="F495" s="194">
        <v>9</v>
      </c>
      <c r="G495" s="194">
        <v>9</v>
      </c>
      <c r="H495" s="194">
        <v>5.78</v>
      </c>
      <c r="I495" s="194">
        <v>1.05</v>
      </c>
      <c r="J495" s="194">
        <v>1.22</v>
      </c>
      <c r="K495" s="194">
        <v>4.53</v>
      </c>
      <c r="L495" s="194">
        <v>2.5</v>
      </c>
      <c r="M495" s="194">
        <v>55.5</v>
      </c>
      <c r="N495" s="194">
        <v>6.5</v>
      </c>
      <c r="P495" s="194">
        <v>6.5</v>
      </c>
    </row>
    <row r="496" spans="1:16" ht="12.75" customHeight="1" x14ac:dyDescent="0.2">
      <c r="A496" s="89" t="s">
        <v>2259</v>
      </c>
      <c r="B496" s="89" t="s">
        <v>795</v>
      </c>
      <c r="C496" s="89" t="s">
        <v>1716</v>
      </c>
      <c r="D496" s="194">
        <v>15.52</v>
      </c>
      <c r="E496" s="89" t="s">
        <v>105</v>
      </c>
      <c r="F496" s="194">
        <v>9</v>
      </c>
      <c r="G496" s="194">
        <v>9</v>
      </c>
      <c r="H496" s="194">
        <v>3.39</v>
      </c>
      <c r="I496" s="194">
        <v>1.1499999999999999</v>
      </c>
      <c r="J496" s="194">
        <v>0.97</v>
      </c>
      <c r="K496" s="194">
        <v>2.5099999999999998</v>
      </c>
      <c r="L496" s="194">
        <v>-1.5</v>
      </c>
      <c r="M496" s="89"/>
      <c r="N496" s="194">
        <v>16.5</v>
      </c>
      <c r="O496" s="194">
        <v>5.5</v>
      </c>
    </row>
    <row r="497" spans="1:16" ht="12.75" customHeight="1" x14ac:dyDescent="0.2">
      <c r="A497" s="89" t="s">
        <v>2260</v>
      </c>
      <c r="B497" s="89" t="s">
        <v>2261</v>
      </c>
      <c r="C497" s="89" t="s">
        <v>1804</v>
      </c>
      <c r="D497" s="194">
        <v>14</v>
      </c>
      <c r="E497" s="89" t="s">
        <v>105</v>
      </c>
      <c r="F497" s="194">
        <v>9</v>
      </c>
      <c r="G497" s="194">
        <v>9</v>
      </c>
      <c r="H497" s="194">
        <v>0</v>
      </c>
      <c r="I497" s="194">
        <v>1.2</v>
      </c>
      <c r="J497" s="194">
        <v>0.72</v>
      </c>
      <c r="K497" s="194">
        <v>2.87</v>
      </c>
      <c r="L497" s="194">
        <v>6</v>
      </c>
      <c r="M497" s="194">
        <v>9</v>
      </c>
      <c r="N497" s="194">
        <v>8.5</v>
      </c>
      <c r="P497" s="194">
        <v>11.5</v>
      </c>
    </row>
    <row r="498" spans="1:16" ht="12.75" customHeight="1" x14ac:dyDescent="0.2">
      <c r="A498" s="89" t="s">
        <v>2262</v>
      </c>
      <c r="B498" s="89" t="s">
        <v>2263</v>
      </c>
      <c r="C498" s="89" t="s">
        <v>1647</v>
      </c>
      <c r="D498" s="194">
        <v>20.14</v>
      </c>
      <c r="E498" s="89" t="s">
        <v>105</v>
      </c>
      <c r="F498" s="194">
        <v>10</v>
      </c>
      <c r="G498" s="194">
        <v>10</v>
      </c>
      <c r="H498" s="194">
        <v>2</v>
      </c>
      <c r="I498" s="194">
        <v>0.9</v>
      </c>
      <c r="J498" s="194">
        <v>2.81</v>
      </c>
      <c r="K498" s="194">
        <v>7.12</v>
      </c>
      <c r="L498" s="194">
        <v>6</v>
      </c>
      <c r="M498" s="194">
        <v>17.5</v>
      </c>
      <c r="N498" s="194">
        <v>10</v>
      </c>
      <c r="O498" s="194">
        <v>11.5</v>
      </c>
      <c r="P498" s="194">
        <v>8</v>
      </c>
    </row>
    <row r="499" spans="1:16" ht="12.75" customHeight="1" x14ac:dyDescent="0.2">
      <c r="A499" s="89" t="s">
        <v>2264</v>
      </c>
      <c r="B499" s="89" t="s">
        <v>2265</v>
      </c>
      <c r="C499" s="89" t="s">
        <v>1452</v>
      </c>
      <c r="D499" s="194">
        <v>16.41</v>
      </c>
      <c r="E499" s="89" t="s">
        <v>105</v>
      </c>
      <c r="F499" s="194">
        <v>10</v>
      </c>
      <c r="G499" s="194">
        <v>10</v>
      </c>
      <c r="H499" s="194">
        <v>0</v>
      </c>
      <c r="I499" s="194">
        <v>1.1499999999999999</v>
      </c>
      <c r="J499" s="194">
        <v>1.42</v>
      </c>
      <c r="K499" s="194">
        <v>12.27</v>
      </c>
      <c r="L499" s="194">
        <v>4</v>
      </c>
      <c r="M499" s="194">
        <v>10</v>
      </c>
      <c r="N499" s="194">
        <v>9.5</v>
      </c>
      <c r="P499" s="194">
        <v>50</v>
      </c>
    </row>
    <row r="500" spans="1:16" ht="12.75" customHeight="1" x14ac:dyDescent="0.2">
      <c r="A500" s="89" t="s">
        <v>2266</v>
      </c>
      <c r="B500" s="89" t="s">
        <v>2267</v>
      </c>
      <c r="C500" s="89" t="s">
        <v>1804</v>
      </c>
      <c r="D500" s="194">
        <v>105.49</v>
      </c>
      <c r="E500" s="89" t="s">
        <v>105</v>
      </c>
      <c r="F500" s="194">
        <v>10</v>
      </c>
      <c r="G500" s="194">
        <v>10</v>
      </c>
      <c r="H500" s="194">
        <v>0</v>
      </c>
      <c r="I500" s="194">
        <v>1.25</v>
      </c>
      <c r="J500" s="194">
        <v>1.2</v>
      </c>
      <c r="K500" s="89"/>
      <c r="L500" s="194">
        <v>20.5</v>
      </c>
      <c r="M500" s="89"/>
    </row>
    <row r="501" spans="1:16" ht="12.75" customHeight="1" x14ac:dyDescent="0.2">
      <c r="A501" s="89" t="s">
        <v>2268</v>
      </c>
      <c r="B501" s="89" t="s">
        <v>2269</v>
      </c>
      <c r="C501" s="89" t="s">
        <v>2270</v>
      </c>
      <c r="D501" s="194">
        <v>17.100000000000001</v>
      </c>
      <c r="E501" s="89" t="s">
        <v>105</v>
      </c>
      <c r="F501" s="194">
        <v>10</v>
      </c>
      <c r="G501" s="194">
        <v>10</v>
      </c>
      <c r="H501" s="194">
        <v>0</v>
      </c>
      <c r="I501" s="194">
        <v>0.9</v>
      </c>
      <c r="J501" s="194">
        <v>11.2</v>
      </c>
      <c r="K501" s="194">
        <v>1.99</v>
      </c>
      <c r="L501" s="194">
        <v>12</v>
      </c>
      <c r="M501" s="194">
        <v>16.5</v>
      </c>
      <c r="N501" s="194">
        <v>12.5</v>
      </c>
      <c r="P501" s="194">
        <v>3.5</v>
      </c>
    </row>
    <row r="502" spans="1:16" ht="12.75" customHeight="1" x14ac:dyDescent="0.2">
      <c r="A502" s="89" t="s">
        <v>2271</v>
      </c>
      <c r="B502" s="89" t="s">
        <v>2272</v>
      </c>
      <c r="C502" s="89" t="s">
        <v>1409</v>
      </c>
      <c r="D502" s="194">
        <v>26</v>
      </c>
      <c r="E502" s="89" t="s">
        <v>105</v>
      </c>
      <c r="F502" s="194">
        <v>10</v>
      </c>
      <c r="G502" s="194">
        <v>10</v>
      </c>
      <c r="H502" s="194">
        <v>0</v>
      </c>
      <c r="I502" s="194">
        <v>1</v>
      </c>
      <c r="J502" s="194">
        <v>1.46</v>
      </c>
      <c r="K502" s="194">
        <v>8.15</v>
      </c>
      <c r="L502" s="194">
        <v>5</v>
      </c>
      <c r="M502" s="89"/>
      <c r="N502" s="194">
        <v>21.5</v>
      </c>
      <c r="P502" s="194">
        <v>15.5</v>
      </c>
    </row>
    <row r="503" spans="1:16" ht="12.75" customHeight="1" x14ac:dyDescent="0.2">
      <c r="A503" s="89" t="s">
        <v>2273</v>
      </c>
      <c r="B503" s="89" t="s">
        <v>2274</v>
      </c>
      <c r="C503" s="89" t="s">
        <v>1343</v>
      </c>
      <c r="D503" s="194">
        <v>19.03</v>
      </c>
      <c r="E503" s="89" t="s">
        <v>105</v>
      </c>
      <c r="F503" s="194">
        <v>10</v>
      </c>
      <c r="G503" s="194">
        <v>10</v>
      </c>
      <c r="H503" s="194">
        <v>1.75</v>
      </c>
      <c r="I503" s="194">
        <v>1.25</v>
      </c>
      <c r="J503" s="194">
        <v>0.69</v>
      </c>
      <c r="K503" s="194">
        <v>1.58</v>
      </c>
      <c r="L503" s="194">
        <v>5</v>
      </c>
      <c r="M503" s="194">
        <v>24.5</v>
      </c>
      <c r="N503" s="194">
        <v>9</v>
      </c>
      <c r="O503" s="194">
        <v>19.5</v>
      </c>
      <c r="P503" s="194">
        <v>4</v>
      </c>
    </row>
    <row r="504" spans="1:16" ht="12.75" customHeight="1" x14ac:dyDescent="0.2">
      <c r="A504" s="89" t="s">
        <v>2275</v>
      </c>
      <c r="B504" s="89" t="s">
        <v>2276</v>
      </c>
      <c r="C504" s="89" t="s">
        <v>1608</v>
      </c>
      <c r="D504" s="194">
        <v>10.93</v>
      </c>
      <c r="E504" s="89" t="s">
        <v>105</v>
      </c>
      <c r="F504" s="194">
        <v>10</v>
      </c>
      <c r="G504" s="194">
        <v>10</v>
      </c>
      <c r="H504" s="194">
        <v>0</v>
      </c>
      <c r="I504" s="194">
        <v>1.05</v>
      </c>
      <c r="J504" s="194">
        <v>1.64</v>
      </c>
      <c r="K504" s="194">
        <v>6.63</v>
      </c>
      <c r="L504" s="194">
        <v>3</v>
      </c>
      <c r="M504" s="89"/>
      <c r="P504" s="194">
        <v>1</v>
      </c>
    </row>
    <row r="505" spans="1:16" ht="12.75" customHeight="1" x14ac:dyDescent="0.2">
      <c r="A505" s="89" t="s">
        <v>2277</v>
      </c>
      <c r="B505" s="89" t="s">
        <v>2278</v>
      </c>
      <c r="C505" s="89" t="s">
        <v>1452</v>
      </c>
      <c r="D505" s="194">
        <v>16.239999999999998</v>
      </c>
      <c r="E505" s="89" t="s">
        <v>105</v>
      </c>
      <c r="F505" s="194">
        <v>10</v>
      </c>
      <c r="G505" s="194">
        <v>10</v>
      </c>
      <c r="H505" s="194">
        <v>0</v>
      </c>
      <c r="I505" s="194">
        <v>1.4</v>
      </c>
      <c r="J505" s="194">
        <v>1</v>
      </c>
      <c r="K505" s="194">
        <v>2.16</v>
      </c>
      <c r="L505" s="194">
        <v>1.5</v>
      </c>
      <c r="M505" s="194">
        <v>6.5</v>
      </c>
      <c r="N505" s="194">
        <v>27</v>
      </c>
      <c r="P505" s="194">
        <v>16.5</v>
      </c>
    </row>
    <row r="506" spans="1:16" ht="12.75" customHeight="1" x14ac:dyDescent="0.2">
      <c r="A506" s="89" t="s">
        <v>2279</v>
      </c>
      <c r="B506" s="89" t="s">
        <v>2280</v>
      </c>
      <c r="C506" s="89" t="s">
        <v>1360</v>
      </c>
      <c r="D506" s="194">
        <v>63.05</v>
      </c>
      <c r="E506" s="89" t="s">
        <v>105</v>
      </c>
      <c r="F506" s="194">
        <v>10</v>
      </c>
      <c r="G506" s="194">
        <v>10</v>
      </c>
      <c r="H506" s="194">
        <v>0</v>
      </c>
      <c r="I506" s="194">
        <v>1.2</v>
      </c>
      <c r="J506" s="194">
        <v>8.4499999999999993</v>
      </c>
      <c r="K506" s="194">
        <v>7.51</v>
      </c>
      <c r="L506" s="194">
        <v>11</v>
      </c>
      <c r="M506" s="194">
        <v>22</v>
      </c>
      <c r="N506" s="194">
        <v>15</v>
      </c>
      <c r="P506" s="194">
        <v>12</v>
      </c>
    </row>
    <row r="507" spans="1:16" ht="12.75" customHeight="1" x14ac:dyDescent="0.2">
      <c r="A507" s="89" t="s">
        <v>2281</v>
      </c>
      <c r="B507" s="89" t="s">
        <v>2282</v>
      </c>
      <c r="C507" s="89" t="s">
        <v>1716</v>
      </c>
      <c r="D507" s="194">
        <v>10.25</v>
      </c>
      <c r="E507" s="89" t="s">
        <v>105</v>
      </c>
      <c r="F507" s="194">
        <v>10</v>
      </c>
      <c r="G507" s="194">
        <v>10</v>
      </c>
      <c r="H507" s="194">
        <v>0</v>
      </c>
      <c r="I507" s="194">
        <v>1.75</v>
      </c>
      <c r="J507" s="194">
        <v>0.12</v>
      </c>
      <c r="K507" s="194">
        <v>0.44</v>
      </c>
      <c r="L507" s="194">
        <v>1</v>
      </c>
      <c r="M507" s="194">
        <v>23</v>
      </c>
      <c r="N507" s="194">
        <v>8</v>
      </c>
      <c r="P507" s="194">
        <v>1.5</v>
      </c>
    </row>
    <row r="508" spans="1:16" ht="12.75" customHeight="1" x14ac:dyDescent="0.2">
      <c r="A508" s="89" t="s">
        <v>2283</v>
      </c>
      <c r="B508" s="89" t="s">
        <v>2284</v>
      </c>
      <c r="C508" s="89" t="s">
        <v>1654</v>
      </c>
      <c r="D508" s="194">
        <v>61.67</v>
      </c>
      <c r="E508" s="89" t="s">
        <v>105</v>
      </c>
      <c r="F508" s="194">
        <v>10</v>
      </c>
      <c r="G508" s="194">
        <v>10</v>
      </c>
      <c r="H508" s="194">
        <v>0</v>
      </c>
      <c r="I508" s="194">
        <v>1</v>
      </c>
      <c r="J508" s="194">
        <v>3.89</v>
      </c>
      <c r="K508" s="194">
        <v>13.56</v>
      </c>
      <c r="L508" s="194">
        <v>9.5</v>
      </c>
      <c r="M508" s="89"/>
      <c r="N508" s="194">
        <v>18</v>
      </c>
      <c r="P508" s="194">
        <v>25.5</v>
      </c>
    </row>
    <row r="509" spans="1:16" ht="12.75" customHeight="1" x14ac:dyDescent="0.2">
      <c r="A509" s="89" t="s">
        <v>2285</v>
      </c>
      <c r="B509" s="89" t="s">
        <v>2286</v>
      </c>
      <c r="C509" s="89" t="s">
        <v>2287</v>
      </c>
      <c r="D509" s="194">
        <v>10.53</v>
      </c>
      <c r="E509" s="89" t="s">
        <v>105</v>
      </c>
      <c r="F509" s="194">
        <v>10</v>
      </c>
      <c r="G509" s="194">
        <v>10</v>
      </c>
      <c r="H509" s="194">
        <v>5.97</v>
      </c>
      <c r="I509" s="194">
        <v>1</v>
      </c>
      <c r="J509" s="194">
        <v>0.43</v>
      </c>
      <c r="K509" s="194">
        <v>1.1399999999999999</v>
      </c>
      <c r="L509" s="194">
        <v>-1.5</v>
      </c>
      <c r="M509" s="194">
        <v>29.5</v>
      </c>
      <c r="N509" s="194">
        <v>8.5</v>
      </c>
      <c r="O509" s="194">
        <v>1.5</v>
      </c>
      <c r="P509" s="194">
        <v>7</v>
      </c>
    </row>
    <row r="510" spans="1:16" ht="12.75" customHeight="1" x14ac:dyDescent="0.2">
      <c r="A510" s="89" t="s">
        <v>2288</v>
      </c>
      <c r="B510" s="89" t="s">
        <v>2289</v>
      </c>
      <c r="C510" s="89" t="s">
        <v>1746</v>
      </c>
      <c r="D510" s="194">
        <v>40.07</v>
      </c>
      <c r="E510" s="89" t="s">
        <v>105</v>
      </c>
      <c r="F510" s="194">
        <v>11</v>
      </c>
      <c r="G510" s="194">
        <v>11</v>
      </c>
      <c r="H510" s="194">
        <v>3.86</v>
      </c>
      <c r="I510" s="194">
        <v>1.1000000000000001</v>
      </c>
      <c r="J510" s="194">
        <v>2.97</v>
      </c>
      <c r="K510" s="194">
        <v>2.0499999999999998</v>
      </c>
      <c r="L510" s="194">
        <v>4</v>
      </c>
      <c r="M510" s="194">
        <v>6.5</v>
      </c>
      <c r="N510" s="194">
        <v>7.5</v>
      </c>
      <c r="O510" s="194">
        <v>5.5</v>
      </c>
      <c r="P510" s="194">
        <v>15</v>
      </c>
    </row>
    <row r="511" spans="1:16" ht="12.75" customHeight="1" x14ac:dyDescent="0.2">
      <c r="A511" s="89" t="s">
        <v>2290</v>
      </c>
      <c r="B511" s="89" t="s">
        <v>2291</v>
      </c>
      <c r="C511" s="89" t="s">
        <v>1588</v>
      </c>
      <c r="D511" s="194">
        <v>18.489999999999998</v>
      </c>
      <c r="E511" s="89" t="s">
        <v>105</v>
      </c>
      <c r="F511" s="194">
        <v>11</v>
      </c>
      <c r="G511" s="194">
        <v>11</v>
      </c>
      <c r="H511" s="194">
        <v>0</v>
      </c>
      <c r="I511" s="194">
        <v>1.3</v>
      </c>
      <c r="J511" s="194">
        <v>0.84</v>
      </c>
      <c r="K511" s="194">
        <v>0.77</v>
      </c>
      <c r="L511" s="194">
        <v>3</v>
      </c>
      <c r="M511" s="194">
        <v>3.5</v>
      </c>
      <c r="N511" s="194">
        <v>6.5</v>
      </c>
      <c r="P511" s="194">
        <v>3</v>
      </c>
    </row>
    <row r="512" spans="1:16" ht="12.75" customHeight="1" x14ac:dyDescent="0.2">
      <c r="A512" s="89" t="s">
        <v>2292</v>
      </c>
      <c r="B512" s="89" t="s">
        <v>2293</v>
      </c>
      <c r="C512" s="89" t="s">
        <v>1703</v>
      </c>
      <c r="D512" s="194">
        <v>24.77</v>
      </c>
      <c r="E512" s="89" t="s">
        <v>105</v>
      </c>
      <c r="F512" s="194">
        <v>11</v>
      </c>
      <c r="G512" s="194">
        <v>11</v>
      </c>
      <c r="H512" s="194">
        <v>0</v>
      </c>
      <c r="I512" s="194">
        <v>1.2</v>
      </c>
      <c r="J512" s="194">
        <v>1.56</v>
      </c>
      <c r="K512" s="194">
        <v>3.94</v>
      </c>
      <c r="L512" s="194">
        <v>2</v>
      </c>
      <c r="M512" s="89"/>
      <c r="N512" s="194">
        <v>11</v>
      </c>
      <c r="P512" s="194">
        <v>-3.5</v>
      </c>
    </row>
    <row r="513" spans="1:16" ht="12.75" customHeight="1" x14ac:dyDescent="0.2">
      <c r="A513" s="89" t="s">
        <v>2294</v>
      </c>
      <c r="B513" s="89" t="s">
        <v>2295</v>
      </c>
      <c r="C513" s="89" t="s">
        <v>1567</v>
      </c>
      <c r="D513" s="194">
        <v>59.79</v>
      </c>
      <c r="E513" s="89" t="s">
        <v>105</v>
      </c>
      <c r="F513" s="194">
        <v>11</v>
      </c>
      <c r="G513" s="194">
        <v>11</v>
      </c>
      <c r="H513" s="194">
        <v>0</v>
      </c>
      <c r="I513" s="194">
        <v>1.35</v>
      </c>
      <c r="J513" s="194">
        <v>10.32</v>
      </c>
      <c r="K513" s="194">
        <v>7.72</v>
      </c>
      <c r="L513" s="194">
        <v>18</v>
      </c>
      <c r="M513" s="89"/>
      <c r="P513" s="194">
        <v>31.5</v>
      </c>
    </row>
    <row r="514" spans="1:16" ht="12.75" customHeight="1" x14ac:dyDescent="0.2">
      <c r="A514" s="89" t="s">
        <v>2296</v>
      </c>
      <c r="B514" s="89" t="s">
        <v>2297</v>
      </c>
      <c r="C514" s="89" t="s">
        <v>1721</v>
      </c>
      <c r="D514" s="194">
        <v>64.400000000000006</v>
      </c>
      <c r="E514" s="89" t="s">
        <v>105</v>
      </c>
      <c r="F514" s="194">
        <v>11</v>
      </c>
      <c r="G514" s="194">
        <v>11</v>
      </c>
      <c r="H514" s="194">
        <v>1.62</v>
      </c>
      <c r="I514" s="194">
        <v>1.85</v>
      </c>
      <c r="J514" s="194">
        <v>2.83</v>
      </c>
      <c r="K514" s="194">
        <v>1.88</v>
      </c>
      <c r="L514" s="194">
        <v>13</v>
      </c>
      <c r="M514" s="89"/>
      <c r="N514" s="194">
        <v>16.5</v>
      </c>
      <c r="P514" s="194">
        <v>1.5</v>
      </c>
    </row>
    <row r="515" spans="1:16" ht="12.75" customHeight="1" x14ac:dyDescent="0.2">
      <c r="A515" s="89" t="s">
        <v>2298</v>
      </c>
      <c r="B515" s="89" t="s">
        <v>2299</v>
      </c>
      <c r="C515" s="89" t="s">
        <v>1369</v>
      </c>
      <c r="D515" s="194">
        <v>20.09</v>
      </c>
      <c r="E515" s="89" t="s">
        <v>105</v>
      </c>
      <c r="F515" s="194">
        <v>11</v>
      </c>
      <c r="G515" s="194">
        <v>11</v>
      </c>
      <c r="H515" s="194">
        <v>0</v>
      </c>
      <c r="I515" s="194">
        <v>1.05</v>
      </c>
      <c r="J515" s="194">
        <v>0.91</v>
      </c>
      <c r="K515" s="194">
        <v>1.38</v>
      </c>
      <c r="L515" s="194">
        <v>-2</v>
      </c>
      <c r="M515" s="89"/>
      <c r="N515" s="194">
        <v>-0.5</v>
      </c>
      <c r="P515" s="194">
        <v>1.5</v>
      </c>
    </row>
    <row r="516" spans="1:16" ht="12.75" customHeight="1" x14ac:dyDescent="0.2">
      <c r="A516" s="89" t="s">
        <v>2300</v>
      </c>
      <c r="B516" s="89" t="s">
        <v>2301</v>
      </c>
      <c r="C516" s="89" t="s">
        <v>1446</v>
      </c>
      <c r="D516" s="194">
        <v>10.119999999999999</v>
      </c>
      <c r="E516" s="89" t="s">
        <v>105</v>
      </c>
      <c r="F516" s="194">
        <v>11</v>
      </c>
      <c r="G516" s="194">
        <v>11</v>
      </c>
      <c r="H516" s="194">
        <v>0</v>
      </c>
      <c r="I516" s="194">
        <v>1.1000000000000001</v>
      </c>
      <c r="J516" s="89"/>
      <c r="K516" s="194">
        <v>0.77</v>
      </c>
      <c r="M516" s="89"/>
      <c r="P516" s="194">
        <v>1</v>
      </c>
    </row>
    <row r="517" spans="1:16" ht="12.75" customHeight="1" x14ac:dyDescent="0.2">
      <c r="A517" s="89" t="s">
        <v>2302</v>
      </c>
      <c r="B517" s="89" t="s">
        <v>2303</v>
      </c>
      <c r="C517" s="89" t="s">
        <v>1289</v>
      </c>
      <c r="D517" s="194">
        <v>68.819999999999993</v>
      </c>
      <c r="E517" s="89" t="s">
        <v>105</v>
      </c>
      <c r="F517" s="194">
        <v>11</v>
      </c>
      <c r="G517" s="194">
        <v>11</v>
      </c>
      <c r="H517" s="194">
        <v>0</v>
      </c>
      <c r="I517" s="194">
        <v>1.05</v>
      </c>
      <c r="J517" s="194">
        <v>5.88</v>
      </c>
      <c r="K517" s="194">
        <v>9.1</v>
      </c>
      <c r="L517" s="194">
        <v>8</v>
      </c>
      <c r="M517" s="194">
        <v>93</v>
      </c>
      <c r="N517" s="194">
        <v>41.5</v>
      </c>
      <c r="P517" s="194">
        <v>23.5</v>
      </c>
    </row>
    <row r="518" spans="1:16" ht="12.75" customHeight="1" x14ac:dyDescent="0.2">
      <c r="A518" s="89" t="s">
        <v>2304</v>
      </c>
      <c r="B518" s="89" t="s">
        <v>2305</v>
      </c>
      <c r="C518" s="89" t="s">
        <v>1325</v>
      </c>
      <c r="D518" s="194">
        <v>42.74</v>
      </c>
      <c r="E518" s="89" t="s">
        <v>105</v>
      </c>
      <c r="F518" s="194">
        <v>11</v>
      </c>
      <c r="G518" s="194">
        <v>11</v>
      </c>
      <c r="H518" s="194">
        <v>1.02</v>
      </c>
      <c r="I518" s="194">
        <v>1</v>
      </c>
      <c r="J518" s="194">
        <v>0.65</v>
      </c>
      <c r="K518" s="194">
        <v>3.47</v>
      </c>
      <c r="L518" s="194">
        <v>4.5</v>
      </c>
      <c r="M518" s="194">
        <v>8.5</v>
      </c>
      <c r="N518" s="194">
        <v>6</v>
      </c>
      <c r="O518" s="194">
        <v>8.5</v>
      </c>
      <c r="P518" s="194">
        <v>6</v>
      </c>
    </row>
    <row r="519" spans="1:16" ht="12.75" customHeight="1" x14ac:dyDescent="0.2">
      <c r="A519" s="89" t="s">
        <v>2306</v>
      </c>
      <c r="B519" s="89" t="s">
        <v>2307</v>
      </c>
      <c r="C519" s="89" t="s">
        <v>1567</v>
      </c>
      <c r="D519" s="194">
        <v>77.099999999999994</v>
      </c>
      <c r="E519" s="89" t="s">
        <v>105</v>
      </c>
      <c r="F519" s="194">
        <v>11</v>
      </c>
      <c r="G519" s="194">
        <v>11</v>
      </c>
      <c r="H519" s="194">
        <v>0</v>
      </c>
      <c r="I519" s="194">
        <v>1.6</v>
      </c>
      <c r="J519" s="194">
        <v>83.05</v>
      </c>
      <c r="K519" s="194">
        <v>5.77</v>
      </c>
      <c r="L519" s="194">
        <v>39</v>
      </c>
      <c r="M519" s="89"/>
      <c r="P519" s="194">
        <v>1.5</v>
      </c>
    </row>
    <row r="520" spans="1:16" ht="12.75" customHeight="1" x14ac:dyDescent="0.2">
      <c r="A520" s="89" t="s">
        <v>2308</v>
      </c>
      <c r="B520" s="89" t="s">
        <v>2309</v>
      </c>
      <c r="C520" s="89" t="s">
        <v>1301</v>
      </c>
      <c r="D520" s="194">
        <v>52.67</v>
      </c>
      <c r="E520" s="89" t="s">
        <v>105</v>
      </c>
      <c r="F520" s="194">
        <v>11</v>
      </c>
      <c r="G520" s="194">
        <v>11</v>
      </c>
      <c r="H520" s="194">
        <v>0</v>
      </c>
      <c r="I520" s="194">
        <v>1.6</v>
      </c>
      <c r="J520" s="194">
        <v>1.63</v>
      </c>
      <c r="K520" s="194">
        <v>0.83</v>
      </c>
      <c r="L520" s="194">
        <v>6</v>
      </c>
      <c r="M520" s="194">
        <v>10.5</v>
      </c>
      <c r="N520" s="194">
        <v>6.5</v>
      </c>
      <c r="P520" s="194">
        <v>12</v>
      </c>
    </row>
    <row r="521" spans="1:16" ht="12.75" customHeight="1" x14ac:dyDescent="0.2">
      <c r="A521" s="89" t="s">
        <v>2310</v>
      </c>
      <c r="B521" s="89" t="s">
        <v>2311</v>
      </c>
      <c r="C521" s="89" t="s">
        <v>1509</v>
      </c>
      <c r="D521" s="194">
        <v>13.23</v>
      </c>
      <c r="E521" s="89" t="s">
        <v>105</v>
      </c>
      <c r="F521" s="194">
        <v>12</v>
      </c>
      <c r="G521" s="194">
        <v>12</v>
      </c>
      <c r="H521" s="194">
        <v>0.73</v>
      </c>
      <c r="I521" s="194">
        <v>1</v>
      </c>
      <c r="J521" s="194">
        <v>0.51</v>
      </c>
      <c r="K521" s="194">
        <v>2.5499999999999998</v>
      </c>
      <c r="L521" s="194">
        <v>8.5</v>
      </c>
      <c r="M521" s="194">
        <v>20</v>
      </c>
      <c r="N521" s="194">
        <v>14</v>
      </c>
      <c r="P521" s="194">
        <v>12</v>
      </c>
    </row>
    <row r="522" spans="1:16" ht="12.75" customHeight="1" x14ac:dyDescent="0.2">
      <c r="A522" s="89" t="s">
        <v>2312</v>
      </c>
      <c r="B522" s="89" t="s">
        <v>2313</v>
      </c>
      <c r="C522" s="89" t="s">
        <v>2314</v>
      </c>
      <c r="D522" s="194">
        <v>14.22</v>
      </c>
      <c r="E522" s="89" t="s">
        <v>105</v>
      </c>
      <c r="F522" s="194">
        <v>12</v>
      </c>
      <c r="G522" s="194">
        <v>12</v>
      </c>
      <c r="H522" s="194">
        <v>9.93</v>
      </c>
      <c r="I522" s="194">
        <v>1.2</v>
      </c>
      <c r="J522" s="194">
        <v>3.68</v>
      </c>
      <c r="K522" s="194">
        <v>1.43</v>
      </c>
      <c r="L522" s="194">
        <v>3</v>
      </c>
      <c r="M522" s="194">
        <v>5</v>
      </c>
      <c r="N522" s="194">
        <v>5.5</v>
      </c>
      <c r="O522" s="194">
        <v>-2</v>
      </c>
      <c r="P522" s="194">
        <v>-3</v>
      </c>
    </row>
    <row r="523" spans="1:16" ht="12.75" customHeight="1" x14ac:dyDescent="0.2">
      <c r="A523" s="89" t="s">
        <v>2315</v>
      </c>
      <c r="B523" s="89" t="s">
        <v>2316</v>
      </c>
      <c r="C523" s="89" t="s">
        <v>1332</v>
      </c>
      <c r="D523" s="194">
        <v>34.22</v>
      </c>
      <c r="E523" s="89" t="s">
        <v>105</v>
      </c>
      <c r="F523" s="194">
        <v>12</v>
      </c>
      <c r="G523" s="194">
        <v>12</v>
      </c>
      <c r="H523" s="194">
        <v>1.74</v>
      </c>
      <c r="I523" s="194">
        <v>0.9</v>
      </c>
      <c r="J523" s="194">
        <v>1.5</v>
      </c>
      <c r="K523" s="194">
        <v>1.99</v>
      </c>
      <c r="L523" s="194">
        <v>9.5</v>
      </c>
      <c r="M523" s="194">
        <v>10</v>
      </c>
      <c r="N523" s="194">
        <v>6.5</v>
      </c>
      <c r="O523" s="194">
        <v>9.5</v>
      </c>
      <c r="P523" s="194">
        <v>6</v>
      </c>
    </row>
    <row r="524" spans="1:16" ht="12.75" customHeight="1" x14ac:dyDescent="0.2">
      <c r="A524" s="89" t="s">
        <v>2317</v>
      </c>
      <c r="B524" s="89" t="s">
        <v>2318</v>
      </c>
      <c r="C524" s="89" t="s">
        <v>1647</v>
      </c>
      <c r="D524" s="194">
        <v>90.6</v>
      </c>
      <c r="E524" s="89" t="s">
        <v>105</v>
      </c>
      <c r="F524" s="194">
        <v>12</v>
      </c>
      <c r="G524" s="194">
        <v>12</v>
      </c>
      <c r="H524" s="194">
        <v>1.77</v>
      </c>
      <c r="I524" s="194">
        <v>0.8</v>
      </c>
      <c r="J524" s="194">
        <v>2.56</v>
      </c>
      <c r="K524" s="89"/>
      <c r="L524" s="194">
        <v>-0.5</v>
      </c>
      <c r="M524" s="194">
        <v>9.5</v>
      </c>
      <c r="N524" s="194">
        <v>4</v>
      </c>
      <c r="O524" s="194">
        <v>7</v>
      </c>
    </row>
    <row r="525" spans="1:16" ht="12.75" customHeight="1" x14ac:dyDescent="0.2">
      <c r="A525" s="89" t="s">
        <v>2319</v>
      </c>
      <c r="B525" s="89" t="s">
        <v>2320</v>
      </c>
      <c r="C525" s="89" t="s">
        <v>1369</v>
      </c>
      <c r="D525" s="194">
        <v>13.55</v>
      </c>
      <c r="E525" s="89" t="s">
        <v>105</v>
      </c>
      <c r="F525" s="194">
        <v>12</v>
      </c>
      <c r="G525" s="194">
        <v>12</v>
      </c>
      <c r="H525" s="194">
        <v>0</v>
      </c>
      <c r="I525" s="194">
        <v>0.85</v>
      </c>
      <c r="J525" s="194">
        <v>1.68</v>
      </c>
      <c r="K525" s="194">
        <v>1.1299999999999999</v>
      </c>
      <c r="L525" s="194">
        <v>4.5</v>
      </c>
      <c r="M525" s="194">
        <v>12.5</v>
      </c>
      <c r="N525" s="194">
        <v>11</v>
      </c>
      <c r="P525" s="194">
        <v>7</v>
      </c>
    </row>
    <row r="526" spans="1:16" ht="12.75" customHeight="1" x14ac:dyDescent="0.2">
      <c r="A526" s="89" t="s">
        <v>2321</v>
      </c>
      <c r="B526" s="89" t="s">
        <v>2322</v>
      </c>
      <c r="C526" s="89" t="s">
        <v>1379</v>
      </c>
      <c r="D526" s="194">
        <v>62.84</v>
      </c>
      <c r="E526" s="89" t="s">
        <v>105</v>
      </c>
      <c r="F526" s="194">
        <v>12</v>
      </c>
      <c r="G526" s="194">
        <v>12</v>
      </c>
      <c r="H526" s="194">
        <v>1.8</v>
      </c>
      <c r="I526" s="194">
        <v>1</v>
      </c>
      <c r="J526" s="194">
        <v>1.39</v>
      </c>
      <c r="K526" s="194">
        <v>4.8</v>
      </c>
      <c r="L526" s="194">
        <v>6</v>
      </c>
      <c r="M526" s="194">
        <v>11.5</v>
      </c>
      <c r="N526" s="194">
        <v>9.5</v>
      </c>
      <c r="O526" s="194">
        <v>6</v>
      </c>
      <c r="P526" s="194">
        <v>17.5</v>
      </c>
    </row>
    <row r="527" spans="1:16" ht="12.75" customHeight="1" x14ac:dyDescent="0.2">
      <c r="A527" s="89" t="s">
        <v>2323</v>
      </c>
      <c r="B527" s="89" t="s">
        <v>2324</v>
      </c>
      <c r="C527" s="89" t="s">
        <v>1337</v>
      </c>
      <c r="D527" s="194">
        <v>9.49</v>
      </c>
      <c r="E527" s="89" t="s">
        <v>105</v>
      </c>
      <c r="F527" s="194">
        <v>12</v>
      </c>
      <c r="G527" s="194">
        <v>12</v>
      </c>
      <c r="H527" s="194">
        <v>0</v>
      </c>
      <c r="I527" s="194">
        <v>1.85</v>
      </c>
      <c r="J527" s="194">
        <v>1.29</v>
      </c>
      <c r="K527" s="194">
        <v>1.28</v>
      </c>
      <c r="L527" s="194">
        <v>-3</v>
      </c>
      <c r="M527" s="89"/>
      <c r="N527" s="194">
        <v>26.5</v>
      </c>
      <c r="P527" s="194">
        <v>3</v>
      </c>
    </row>
    <row r="528" spans="1:16" ht="12.75" customHeight="1" x14ac:dyDescent="0.2">
      <c r="A528" s="89" t="s">
        <v>2325</v>
      </c>
      <c r="B528" s="89" t="s">
        <v>2326</v>
      </c>
      <c r="C528" s="89" t="s">
        <v>1639</v>
      </c>
      <c r="D528" s="194">
        <v>10.050000000000001</v>
      </c>
      <c r="E528" s="89" t="s">
        <v>105</v>
      </c>
      <c r="F528" s="194">
        <v>12</v>
      </c>
      <c r="G528" s="194">
        <v>12</v>
      </c>
      <c r="H528" s="194">
        <v>0</v>
      </c>
      <c r="I528" s="194">
        <v>1.1000000000000001</v>
      </c>
      <c r="J528" s="194">
        <v>0.44</v>
      </c>
      <c r="K528" s="194">
        <v>1.62</v>
      </c>
      <c r="L528" s="194">
        <v>4.5</v>
      </c>
      <c r="M528" s="194">
        <v>80</v>
      </c>
      <c r="N528" s="194">
        <v>23.5</v>
      </c>
      <c r="P528" s="194">
        <v>5.5</v>
      </c>
    </row>
    <row r="529" spans="1:16" ht="12.75" customHeight="1" x14ac:dyDescent="0.2">
      <c r="A529" s="89" t="s">
        <v>2327</v>
      </c>
      <c r="B529" s="89" t="s">
        <v>2328</v>
      </c>
      <c r="C529" s="89" t="s">
        <v>1493</v>
      </c>
      <c r="D529" s="194">
        <v>30.21</v>
      </c>
      <c r="E529" s="89" t="s">
        <v>105</v>
      </c>
      <c r="F529" s="194">
        <v>12</v>
      </c>
      <c r="G529" s="194">
        <v>12</v>
      </c>
      <c r="H529" s="194">
        <v>0</v>
      </c>
      <c r="I529" s="194">
        <v>1</v>
      </c>
      <c r="J529" s="194">
        <v>1.86</v>
      </c>
      <c r="K529" s="194">
        <v>14.79</v>
      </c>
      <c r="L529" s="194">
        <v>3.5</v>
      </c>
      <c r="M529" s="89"/>
      <c r="N529" s="194">
        <v>35</v>
      </c>
      <c r="P529" s="194">
        <v>25</v>
      </c>
    </row>
    <row r="530" spans="1:16" ht="12.75" customHeight="1" x14ac:dyDescent="0.2">
      <c r="A530" s="89" t="s">
        <v>2329</v>
      </c>
      <c r="B530" s="89" t="s">
        <v>2330</v>
      </c>
      <c r="C530" s="89" t="s">
        <v>1360</v>
      </c>
      <c r="D530" s="194">
        <v>28</v>
      </c>
      <c r="E530" s="89" t="s">
        <v>105</v>
      </c>
      <c r="F530" s="194">
        <v>12</v>
      </c>
      <c r="G530" s="194">
        <v>12</v>
      </c>
      <c r="H530" s="194">
        <v>0</v>
      </c>
      <c r="I530" s="194">
        <v>1.25</v>
      </c>
      <c r="J530" s="194">
        <v>7.82</v>
      </c>
      <c r="K530" s="194">
        <v>2.4700000000000002</v>
      </c>
      <c r="L530" s="194">
        <v>6</v>
      </c>
      <c r="M530" s="194">
        <v>14.5</v>
      </c>
      <c r="N530" s="194">
        <v>13</v>
      </c>
      <c r="P530" s="194">
        <v>4</v>
      </c>
    </row>
    <row r="531" spans="1:16" ht="12.75" customHeight="1" x14ac:dyDescent="0.2">
      <c r="A531" s="89" t="s">
        <v>2331</v>
      </c>
      <c r="B531" s="89" t="s">
        <v>2332</v>
      </c>
      <c r="C531" s="89" t="s">
        <v>1398</v>
      </c>
      <c r="D531" s="194">
        <v>24.19</v>
      </c>
      <c r="E531" s="89" t="s">
        <v>105</v>
      </c>
      <c r="F531" s="194">
        <v>12</v>
      </c>
      <c r="G531" s="194">
        <v>12</v>
      </c>
      <c r="H531" s="194">
        <v>0</v>
      </c>
      <c r="I531" s="89"/>
      <c r="J531" s="194">
        <v>0.25</v>
      </c>
      <c r="K531" s="89"/>
      <c r="M531" s="89"/>
    </row>
    <row r="532" spans="1:16" ht="12.75" customHeight="1" x14ac:dyDescent="0.2">
      <c r="A532" s="89" t="s">
        <v>2333</v>
      </c>
      <c r="B532" s="89" t="s">
        <v>2334</v>
      </c>
      <c r="C532" s="89" t="s">
        <v>1353</v>
      </c>
      <c r="D532" s="194">
        <v>14.7</v>
      </c>
      <c r="E532" s="89" t="s">
        <v>105</v>
      </c>
      <c r="F532" s="194">
        <v>12</v>
      </c>
      <c r="G532" s="194">
        <v>12</v>
      </c>
      <c r="H532" s="194">
        <v>0</v>
      </c>
      <c r="I532" s="194">
        <v>0.85</v>
      </c>
      <c r="J532" s="194">
        <v>2.0299999999999998</v>
      </c>
      <c r="K532" s="194">
        <v>0.89</v>
      </c>
      <c r="L532" s="194">
        <v>0.5</v>
      </c>
      <c r="M532" s="89"/>
      <c r="N532" s="194">
        <v>16.5</v>
      </c>
      <c r="P532" s="194">
        <v>4</v>
      </c>
    </row>
    <row r="533" spans="1:16" ht="12.75" customHeight="1" x14ac:dyDescent="0.2">
      <c r="A533" s="89" t="s">
        <v>2335</v>
      </c>
      <c r="B533" s="89" t="s">
        <v>2336</v>
      </c>
      <c r="C533" s="89" t="s">
        <v>1343</v>
      </c>
      <c r="D533" s="194">
        <v>20.34</v>
      </c>
      <c r="E533" s="89" t="s">
        <v>105</v>
      </c>
      <c r="F533" s="194">
        <v>12</v>
      </c>
      <c r="G533" s="194">
        <v>12</v>
      </c>
      <c r="H533" s="194">
        <v>0</v>
      </c>
      <c r="I533" s="194">
        <v>1.35</v>
      </c>
      <c r="J533" s="194">
        <v>0.49</v>
      </c>
      <c r="K533" s="194">
        <v>1.39</v>
      </c>
      <c r="L533" s="194">
        <v>4</v>
      </c>
      <c r="M533" s="194">
        <v>10.5</v>
      </c>
      <c r="N533" s="194">
        <v>5.5</v>
      </c>
      <c r="P533" s="194">
        <v>5</v>
      </c>
    </row>
    <row r="534" spans="1:16" ht="12.75" customHeight="1" x14ac:dyDescent="0.2">
      <c r="A534" s="89" t="s">
        <v>2337</v>
      </c>
      <c r="B534" s="89" t="s">
        <v>2338</v>
      </c>
      <c r="C534" s="89" t="s">
        <v>1769</v>
      </c>
      <c r="D534" s="194">
        <v>24.43</v>
      </c>
      <c r="E534" s="89" t="s">
        <v>105</v>
      </c>
      <c r="F534" s="194">
        <v>13</v>
      </c>
      <c r="G534" s="194">
        <v>13</v>
      </c>
      <c r="H534" s="194">
        <v>0</v>
      </c>
      <c r="I534" s="194">
        <v>0.75</v>
      </c>
      <c r="J534" s="194">
        <v>4.2699999999999996</v>
      </c>
      <c r="K534" s="194">
        <v>4.53</v>
      </c>
      <c r="L534" s="194">
        <v>9</v>
      </c>
      <c r="M534" s="89"/>
      <c r="P534" s="194">
        <v>12</v>
      </c>
    </row>
    <row r="535" spans="1:16" ht="12.75" customHeight="1" x14ac:dyDescent="0.2">
      <c r="A535" s="89" t="s">
        <v>2339</v>
      </c>
      <c r="B535" s="89" t="s">
        <v>2340</v>
      </c>
      <c r="C535" s="89" t="s">
        <v>1414</v>
      </c>
      <c r="D535" s="194">
        <v>19.57</v>
      </c>
      <c r="E535" s="89" t="s">
        <v>105</v>
      </c>
      <c r="F535" s="194">
        <v>13</v>
      </c>
      <c r="G535" s="194">
        <v>13</v>
      </c>
      <c r="H535" s="194">
        <v>0</v>
      </c>
      <c r="I535" s="194">
        <v>1.5</v>
      </c>
      <c r="J535" s="194">
        <v>1.76</v>
      </c>
      <c r="K535" s="194">
        <v>0.9</v>
      </c>
      <c r="L535" s="194">
        <v>2</v>
      </c>
      <c r="M535" s="89"/>
      <c r="N535" s="194">
        <v>22</v>
      </c>
      <c r="P535" s="194">
        <v>1</v>
      </c>
    </row>
    <row r="536" spans="1:16" ht="12.75" customHeight="1" x14ac:dyDescent="0.2">
      <c r="A536" s="89" t="s">
        <v>2341</v>
      </c>
      <c r="B536" s="89" t="s">
        <v>2342</v>
      </c>
      <c r="C536" s="89" t="s">
        <v>1559</v>
      </c>
      <c r="D536" s="194">
        <v>61.82</v>
      </c>
      <c r="E536" s="89" t="s">
        <v>105</v>
      </c>
      <c r="F536" s="194">
        <v>13</v>
      </c>
      <c r="G536" s="194">
        <v>13</v>
      </c>
      <c r="H536" s="194">
        <v>0</v>
      </c>
      <c r="I536" s="194">
        <v>1.55</v>
      </c>
      <c r="J536" s="194">
        <v>6.56</v>
      </c>
      <c r="K536" s="194">
        <v>22.63</v>
      </c>
      <c r="L536" s="194">
        <v>21</v>
      </c>
      <c r="M536" s="89"/>
      <c r="P536" s="194">
        <v>15</v>
      </c>
    </row>
    <row r="537" spans="1:16" ht="12.75" customHeight="1" x14ac:dyDescent="0.2">
      <c r="A537" s="89" t="s">
        <v>2343</v>
      </c>
      <c r="B537" s="89" t="s">
        <v>2344</v>
      </c>
      <c r="C537" s="89" t="s">
        <v>1567</v>
      </c>
      <c r="D537" s="194">
        <v>80.75</v>
      </c>
      <c r="E537" s="89" t="s">
        <v>105</v>
      </c>
      <c r="F537" s="194">
        <v>13</v>
      </c>
      <c r="G537" s="194">
        <v>13</v>
      </c>
      <c r="H537" s="194">
        <v>0</v>
      </c>
      <c r="I537" s="194">
        <v>1.35</v>
      </c>
      <c r="J537" s="194">
        <v>17.260000000000002</v>
      </c>
      <c r="K537" s="194">
        <v>10.19</v>
      </c>
      <c r="L537" s="194">
        <v>15.5</v>
      </c>
      <c r="M537" s="89"/>
      <c r="P537" s="194">
        <v>-2</v>
      </c>
    </row>
    <row r="538" spans="1:16" ht="12.75" customHeight="1" x14ac:dyDescent="0.2">
      <c r="A538" s="89" t="s">
        <v>2345</v>
      </c>
      <c r="B538" s="89" t="s">
        <v>2346</v>
      </c>
      <c r="C538" s="89" t="s">
        <v>1337</v>
      </c>
      <c r="D538" s="194">
        <v>31.03</v>
      </c>
      <c r="E538" s="89" t="s">
        <v>105</v>
      </c>
      <c r="F538" s="194">
        <v>13</v>
      </c>
      <c r="G538" s="194">
        <v>13</v>
      </c>
      <c r="H538" s="194">
        <v>2.42</v>
      </c>
      <c r="I538" s="194">
        <v>1.35</v>
      </c>
      <c r="J538" s="194">
        <v>0.67</v>
      </c>
      <c r="K538" s="194">
        <v>4.3899999999999997</v>
      </c>
      <c r="L538" s="194">
        <v>5</v>
      </c>
      <c r="M538" s="194">
        <v>8.5</v>
      </c>
      <c r="N538" s="194">
        <v>7</v>
      </c>
      <c r="O538" s="194">
        <v>11.5</v>
      </c>
      <c r="P538" s="194">
        <v>12.5</v>
      </c>
    </row>
    <row r="539" spans="1:16" ht="12.75" customHeight="1" x14ac:dyDescent="0.2">
      <c r="A539" s="89" t="s">
        <v>2347</v>
      </c>
      <c r="B539" s="89" t="s">
        <v>2348</v>
      </c>
      <c r="C539" s="89" t="s">
        <v>1559</v>
      </c>
      <c r="D539" s="194">
        <v>208.38</v>
      </c>
      <c r="E539" s="89" t="s">
        <v>105</v>
      </c>
      <c r="F539" s="194">
        <v>13</v>
      </c>
      <c r="G539" s="194">
        <v>13</v>
      </c>
      <c r="H539" s="194">
        <v>0</v>
      </c>
      <c r="I539" s="194">
        <v>1.1000000000000001</v>
      </c>
      <c r="J539" s="194">
        <v>6.85</v>
      </c>
      <c r="K539" s="194">
        <v>20.04</v>
      </c>
      <c r="L539" s="194">
        <v>16.5</v>
      </c>
      <c r="M539" s="89"/>
      <c r="P539" s="194">
        <v>23</v>
      </c>
    </row>
    <row r="540" spans="1:16" ht="12.75" customHeight="1" x14ac:dyDescent="0.2">
      <c r="A540" s="89" t="s">
        <v>2349</v>
      </c>
      <c r="B540" s="89" t="s">
        <v>2350</v>
      </c>
      <c r="C540" s="89" t="s">
        <v>2351</v>
      </c>
      <c r="D540" s="194">
        <v>12.72</v>
      </c>
      <c r="E540" s="89" t="s">
        <v>105</v>
      </c>
      <c r="F540" s="194">
        <v>13</v>
      </c>
      <c r="G540" s="194">
        <v>13</v>
      </c>
      <c r="H540" s="194">
        <v>5.33</v>
      </c>
      <c r="I540" s="194">
        <v>0.95</v>
      </c>
      <c r="J540" s="89"/>
      <c r="K540" s="194">
        <v>1.06</v>
      </c>
      <c r="M540" s="194">
        <v>5</v>
      </c>
      <c r="P540" s="194">
        <v>2</v>
      </c>
    </row>
    <row r="541" spans="1:16" ht="12.75" customHeight="1" x14ac:dyDescent="0.2">
      <c r="A541" s="89" t="s">
        <v>2352</v>
      </c>
      <c r="B541" s="89" t="s">
        <v>2353</v>
      </c>
      <c r="C541" s="89" t="s">
        <v>1611</v>
      </c>
      <c r="D541" s="194">
        <v>7.07</v>
      </c>
      <c r="E541" s="89" t="s">
        <v>105</v>
      </c>
      <c r="F541" s="194">
        <v>13</v>
      </c>
      <c r="G541" s="194">
        <v>13</v>
      </c>
      <c r="H541" s="194">
        <v>0</v>
      </c>
      <c r="I541" s="194">
        <v>1.5</v>
      </c>
      <c r="J541" s="194">
        <v>0.85</v>
      </c>
      <c r="K541" s="194">
        <v>7.3</v>
      </c>
      <c r="L541" s="194">
        <v>6.5</v>
      </c>
      <c r="M541" s="194">
        <v>15.5</v>
      </c>
      <c r="N541" s="194">
        <v>15</v>
      </c>
      <c r="P541" s="194">
        <v>29</v>
      </c>
    </row>
    <row r="542" spans="1:16" ht="12.75" customHeight="1" x14ac:dyDescent="0.2">
      <c r="A542" s="89" t="s">
        <v>2354</v>
      </c>
      <c r="B542" s="89" t="s">
        <v>2355</v>
      </c>
      <c r="C542" s="89" t="s">
        <v>1289</v>
      </c>
      <c r="D542" s="194">
        <v>153.29</v>
      </c>
      <c r="E542" s="89" t="s">
        <v>105</v>
      </c>
      <c r="F542" s="194">
        <v>13</v>
      </c>
      <c r="G542" s="194">
        <v>13</v>
      </c>
      <c r="H542" s="194">
        <v>0</v>
      </c>
      <c r="I542" s="194">
        <v>1</v>
      </c>
      <c r="J542" s="194">
        <v>11.23</v>
      </c>
      <c r="K542" s="194">
        <v>19.79</v>
      </c>
      <c r="L542" s="194">
        <v>18</v>
      </c>
      <c r="M542" s="89"/>
      <c r="P542" s="194">
        <v>19</v>
      </c>
    </row>
    <row r="543" spans="1:16" ht="12.75" customHeight="1" x14ac:dyDescent="0.2">
      <c r="A543" s="89" t="s">
        <v>2356</v>
      </c>
      <c r="B543" s="89" t="s">
        <v>2357</v>
      </c>
      <c r="C543" s="89" t="s">
        <v>1654</v>
      </c>
      <c r="D543" s="194">
        <v>54.73</v>
      </c>
      <c r="E543" s="89" t="s">
        <v>105</v>
      </c>
      <c r="F543" s="194">
        <v>13</v>
      </c>
      <c r="G543" s="194">
        <v>13</v>
      </c>
      <c r="H543" s="194">
        <v>0</v>
      </c>
      <c r="I543" s="194">
        <v>1.3</v>
      </c>
      <c r="J543" s="194">
        <v>5.83</v>
      </c>
      <c r="K543" s="194">
        <v>56.76</v>
      </c>
      <c r="L543" s="194">
        <v>7.5</v>
      </c>
      <c r="M543" s="194">
        <v>34.5</v>
      </c>
      <c r="N543" s="194">
        <v>21</v>
      </c>
      <c r="P543" s="194">
        <v>38.5</v>
      </c>
    </row>
    <row r="544" spans="1:16" ht="12.75" customHeight="1" x14ac:dyDescent="0.2">
      <c r="A544" s="89" t="s">
        <v>2358</v>
      </c>
      <c r="B544" s="89" t="s">
        <v>2359</v>
      </c>
      <c r="C544" s="89" t="s">
        <v>1449</v>
      </c>
      <c r="D544" s="194">
        <v>11.42</v>
      </c>
      <c r="E544" s="89" t="s">
        <v>105</v>
      </c>
      <c r="F544" s="194">
        <v>13</v>
      </c>
      <c r="G544" s="194">
        <v>13</v>
      </c>
      <c r="H544" s="194">
        <v>7.97</v>
      </c>
      <c r="I544" s="194">
        <v>1.05</v>
      </c>
      <c r="J544" s="194">
        <v>0.54</v>
      </c>
      <c r="K544" s="194">
        <v>0.61</v>
      </c>
      <c r="L544" s="194">
        <v>-2.5</v>
      </c>
      <c r="M544" s="194">
        <v>1</v>
      </c>
      <c r="N544" s="194">
        <v>0.5</v>
      </c>
      <c r="O544" s="194">
        <v>-12</v>
      </c>
      <c r="P544" s="194">
        <v>-2.5</v>
      </c>
    </row>
    <row r="545" spans="1:16" ht="12.75" customHeight="1" x14ac:dyDescent="0.2">
      <c r="A545" s="89" t="s">
        <v>2360</v>
      </c>
      <c r="B545" s="89" t="s">
        <v>2361</v>
      </c>
      <c r="C545" s="89" t="s">
        <v>1721</v>
      </c>
      <c r="D545" s="194">
        <v>10.83</v>
      </c>
      <c r="E545" s="89" t="s">
        <v>105</v>
      </c>
      <c r="F545" s="194">
        <v>13</v>
      </c>
      <c r="G545" s="194"/>
      <c r="H545" s="194">
        <v>1.56</v>
      </c>
      <c r="I545" s="194">
        <v>1.35</v>
      </c>
      <c r="J545" s="194">
        <v>0.75</v>
      </c>
      <c r="K545" s="194">
        <v>0.76</v>
      </c>
      <c r="L545" s="194">
        <v>5</v>
      </c>
      <c r="M545" s="89"/>
      <c r="N545" s="194">
        <v>17</v>
      </c>
      <c r="P545" s="194">
        <v>3</v>
      </c>
    </row>
    <row r="546" spans="1:16" ht="12.75" customHeight="1" x14ac:dyDescent="0.2">
      <c r="A546" s="89" t="s">
        <v>2362</v>
      </c>
      <c r="B546" s="89" t="s">
        <v>2363</v>
      </c>
      <c r="C546" s="89" t="s">
        <v>2364</v>
      </c>
      <c r="D546" s="194">
        <v>15.3</v>
      </c>
      <c r="E546" s="89" t="s">
        <v>105</v>
      </c>
      <c r="F546" s="194">
        <v>13</v>
      </c>
      <c r="G546" s="194">
        <v>13</v>
      </c>
      <c r="H546" s="194">
        <v>0</v>
      </c>
      <c r="I546" s="194">
        <v>1.1499999999999999</v>
      </c>
      <c r="J546" s="194">
        <v>1.76</v>
      </c>
      <c r="K546" s="194">
        <v>2.98</v>
      </c>
      <c r="L546" s="194">
        <v>1</v>
      </c>
      <c r="M546" s="194">
        <v>32</v>
      </c>
      <c r="N546" s="194">
        <v>24</v>
      </c>
      <c r="P546" s="194">
        <v>11.5</v>
      </c>
    </row>
    <row r="547" spans="1:16" ht="12.75" customHeight="1" x14ac:dyDescent="0.2">
      <c r="A547" s="89" t="s">
        <v>2365</v>
      </c>
      <c r="B547" s="89" t="s">
        <v>2366</v>
      </c>
      <c r="C547" s="89" t="s">
        <v>1976</v>
      </c>
      <c r="D547" s="194">
        <v>19.170000000000002</v>
      </c>
      <c r="E547" s="89" t="s">
        <v>105</v>
      </c>
      <c r="F547" s="194">
        <v>13</v>
      </c>
      <c r="G547" s="194">
        <v>13</v>
      </c>
      <c r="H547" s="194">
        <v>0</v>
      </c>
      <c r="I547" s="89"/>
      <c r="J547" s="194">
        <v>12.94</v>
      </c>
      <c r="K547" s="194">
        <v>1.33</v>
      </c>
      <c r="M547" s="89"/>
    </row>
    <row r="548" spans="1:16" ht="12.75" customHeight="1" x14ac:dyDescent="0.2">
      <c r="A548" s="89" t="s">
        <v>2367</v>
      </c>
      <c r="B548" s="89" t="s">
        <v>2368</v>
      </c>
      <c r="C548" s="89" t="s">
        <v>1443</v>
      </c>
      <c r="D548" s="194">
        <v>9.61</v>
      </c>
      <c r="E548" s="89" t="s">
        <v>105</v>
      </c>
      <c r="F548" s="194">
        <v>13</v>
      </c>
      <c r="G548" s="194">
        <v>13</v>
      </c>
      <c r="H548" s="194">
        <v>0</v>
      </c>
      <c r="I548" s="194">
        <v>1.35</v>
      </c>
      <c r="J548" s="194">
        <v>0.56999999999999995</v>
      </c>
      <c r="K548" s="194">
        <v>1.25</v>
      </c>
      <c r="L548" s="194">
        <v>3</v>
      </c>
      <c r="M548" s="194">
        <v>9</v>
      </c>
      <c r="N548" s="194">
        <v>5</v>
      </c>
      <c r="P548" s="194">
        <v>7</v>
      </c>
    </row>
    <row r="549" spans="1:16" ht="12.75" customHeight="1" x14ac:dyDescent="0.2">
      <c r="A549" s="89" t="s">
        <v>2369</v>
      </c>
      <c r="B549" s="89" t="s">
        <v>2370</v>
      </c>
      <c r="C549" s="89" t="s">
        <v>1419</v>
      </c>
      <c r="D549" s="194">
        <v>19.489999999999998</v>
      </c>
      <c r="E549" s="89" t="s">
        <v>105</v>
      </c>
      <c r="F549" s="194">
        <v>14</v>
      </c>
      <c r="G549" s="194">
        <v>14</v>
      </c>
      <c r="H549" s="194">
        <v>0</v>
      </c>
      <c r="I549" s="194">
        <v>1.25</v>
      </c>
      <c r="J549" s="194">
        <v>1.64</v>
      </c>
      <c r="K549" s="194">
        <v>4.22</v>
      </c>
      <c r="L549" s="194">
        <v>5.5</v>
      </c>
      <c r="M549" s="194">
        <v>18.5</v>
      </c>
      <c r="N549" s="194">
        <v>11</v>
      </c>
      <c r="P549" s="194">
        <v>7.5</v>
      </c>
    </row>
    <row r="550" spans="1:16" ht="12.75" customHeight="1" x14ac:dyDescent="0.2">
      <c r="A550" s="89" t="s">
        <v>2371</v>
      </c>
      <c r="B550" s="89" t="s">
        <v>2372</v>
      </c>
      <c r="C550" s="89" t="s">
        <v>1379</v>
      </c>
      <c r="D550" s="194">
        <v>52.17</v>
      </c>
      <c r="E550" s="89" t="s">
        <v>105</v>
      </c>
      <c r="F550" s="194">
        <v>14</v>
      </c>
      <c r="G550" s="194">
        <v>14</v>
      </c>
      <c r="H550" s="194">
        <v>0</v>
      </c>
      <c r="I550" s="194">
        <v>1.35</v>
      </c>
      <c r="J550" s="194">
        <v>1.17</v>
      </c>
      <c r="K550" s="194">
        <v>1.85</v>
      </c>
      <c r="L550" s="194">
        <v>12.5</v>
      </c>
      <c r="M550" s="194">
        <v>68</v>
      </c>
      <c r="N550" s="194">
        <v>24</v>
      </c>
      <c r="P550" s="194">
        <v>14</v>
      </c>
    </row>
    <row r="551" spans="1:16" ht="12.75" customHeight="1" x14ac:dyDescent="0.2">
      <c r="A551" s="89" t="s">
        <v>2373</v>
      </c>
      <c r="B551" s="89" t="s">
        <v>2374</v>
      </c>
      <c r="C551" s="89" t="s">
        <v>1581</v>
      </c>
      <c r="D551" s="194">
        <v>39.840000000000003</v>
      </c>
      <c r="E551" s="89" t="s">
        <v>105</v>
      </c>
      <c r="F551" s="194">
        <v>14</v>
      </c>
      <c r="G551" s="194">
        <v>14</v>
      </c>
      <c r="H551" s="194">
        <v>2</v>
      </c>
      <c r="I551" s="194">
        <v>1.25</v>
      </c>
      <c r="J551" s="194">
        <v>1.1299999999999999</v>
      </c>
      <c r="K551" s="194">
        <v>2.2200000000000002</v>
      </c>
      <c r="L551" s="194">
        <v>6.5</v>
      </c>
      <c r="M551" s="194">
        <v>6.5</v>
      </c>
      <c r="N551" s="194">
        <v>6</v>
      </c>
      <c r="O551" s="194">
        <v>5.5</v>
      </c>
      <c r="P551" s="194">
        <v>8</v>
      </c>
    </row>
    <row r="552" spans="1:16" ht="12.75" customHeight="1" x14ac:dyDescent="0.2">
      <c r="A552" s="89" t="s">
        <v>2375</v>
      </c>
      <c r="B552" s="89" t="s">
        <v>2376</v>
      </c>
      <c r="C552" s="89" t="s">
        <v>1289</v>
      </c>
      <c r="D552" s="194">
        <v>73.22</v>
      </c>
      <c r="E552" s="89" t="s">
        <v>105</v>
      </c>
      <c r="F552" s="194">
        <v>14</v>
      </c>
      <c r="G552" s="194">
        <v>14</v>
      </c>
      <c r="H552" s="194">
        <v>0</v>
      </c>
      <c r="I552" s="194">
        <v>1</v>
      </c>
      <c r="J552" s="194">
        <v>3.61</v>
      </c>
      <c r="K552" s="194">
        <v>4.3</v>
      </c>
      <c r="L552" s="194">
        <v>9.5</v>
      </c>
      <c r="M552" s="194">
        <v>32</v>
      </c>
      <c r="N552" s="194">
        <v>17.5</v>
      </c>
      <c r="P552" s="194">
        <v>12.5</v>
      </c>
    </row>
    <row r="553" spans="1:16" ht="12.75" customHeight="1" x14ac:dyDescent="0.2">
      <c r="A553" s="89" t="s">
        <v>2377</v>
      </c>
      <c r="B553" s="89" t="s">
        <v>2378</v>
      </c>
      <c r="C553" s="89" t="s">
        <v>1654</v>
      </c>
      <c r="D553" s="194">
        <v>61.34</v>
      </c>
      <c r="E553" s="89" t="s">
        <v>105</v>
      </c>
      <c r="F553" s="194">
        <v>14</v>
      </c>
      <c r="G553" s="194">
        <v>14</v>
      </c>
      <c r="H553" s="194">
        <v>0</v>
      </c>
      <c r="I553" s="194">
        <v>0.95</v>
      </c>
      <c r="J553" s="194">
        <v>6.92</v>
      </c>
      <c r="K553" s="194">
        <v>10.08</v>
      </c>
      <c r="L553" s="194">
        <v>14</v>
      </c>
      <c r="M553" s="89"/>
      <c r="P553" s="194">
        <v>10</v>
      </c>
    </row>
    <row r="554" spans="1:16" ht="12.75" customHeight="1" x14ac:dyDescent="0.2">
      <c r="A554" s="89" t="s">
        <v>2379</v>
      </c>
      <c r="B554" s="89" t="s">
        <v>2380</v>
      </c>
      <c r="C554" s="89" t="s">
        <v>1312</v>
      </c>
      <c r="D554" s="194">
        <v>7.01</v>
      </c>
      <c r="E554" s="89" t="s">
        <v>105</v>
      </c>
      <c r="F554" s="194">
        <v>14</v>
      </c>
      <c r="G554" s="194">
        <v>14</v>
      </c>
      <c r="H554" s="194">
        <v>0</v>
      </c>
      <c r="I554" s="194">
        <v>1.25</v>
      </c>
      <c r="J554" s="194">
        <v>0.22</v>
      </c>
      <c r="K554" s="194">
        <v>0.95</v>
      </c>
      <c r="L554" s="194">
        <v>9.5</v>
      </c>
      <c r="M554" s="89"/>
      <c r="N554" s="194">
        <v>33.5</v>
      </c>
      <c r="P554" s="194">
        <v>7</v>
      </c>
    </row>
    <row r="555" spans="1:16" ht="12.75" customHeight="1" x14ac:dyDescent="0.2">
      <c r="A555" s="89" t="s">
        <v>2381</v>
      </c>
      <c r="B555" s="89" t="s">
        <v>2382</v>
      </c>
      <c r="C555" s="89" t="s">
        <v>1455</v>
      </c>
      <c r="D555" s="194">
        <v>62.37</v>
      </c>
      <c r="E555" s="89" t="s">
        <v>105</v>
      </c>
      <c r="F555" s="194">
        <v>14</v>
      </c>
      <c r="G555" s="194">
        <v>14</v>
      </c>
      <c r="H555" s="194">
        <v>0</v>
      </c>
      <c r="I555" s="194">
        <v>1.1499999999999999</v>
      </c>
      <c r="J555" s="194">
        <v>0.72</v>
      </c>
      <c r="K555" s="194">
        <v>8.92</v>
      </c>
      <c r="L555" s="194">
        <v>6</v>
      </c>
      <c r="M555" s="194">
        <v>8.5</v>
      </c>
      <c r="N555" s="194">
        <v>7.5</v>
      </c>
      <c r="P555" s="194">
        <v>41</v>
      </c>
    </row>
    <row r="556" spans="1:16" ht="12.75" customHeight="1" x14ac:dyDescent="0.2">
      <c r="A556" s="89" t="s">
        <v>2383</v>
      </c>
      <c r="B556" s="89" t="s">
        <v>2384</v>
      </c>
      <c r="C556" s="89" t="s">
        <v>2385</v>
      </c>
      <c r="D556" s="194">
        <v>44.52</v>
      </c>
      <c r="E556" s="89" t="s">
        <v>105</v>
      </c>
      <c r="F556" s="194">
        <v>14</v>
      </c>
      <c r="G556" s="194">
        <v>14</v>
      </c>
      <c r="H556" s="194">
        <v>5.86</v>
      </c>
      <c r="I556" s="194">
        <v>1.05</v>
      </c>
      <c r="J556" s="194">
        <v>3.18</v>
      </c>
      <c r="K556" s="194">
        <v>26.76</v>
      </c>
      <c r="L556" s="194">
        <v>14</v>
      </c>
      <c r="M556" s="194">
        <v>53.5</v>
      </c>
      <c r="N556" s="194">
        <v>22</v>
      </c>
      <c r="O556" s="194">
        <v>11.5</v>
      </c>
      <c r="P556" s="194">
        <v>13</v>
      </c>
    </row>
    <row r="557" spans="1:16" ht="12.75" customHeight="1" x14ac:dyDescent="0.2">
      <c r="A557" s="89" t="s">
        <v>2386</v>
      </c>
      <c r="B557" s="89" t="s">
        <v>2387</v>
      </c>
      <c r="C557" s="89" t="s">
        <v>1340</v>
      </c>
      <c r="D557" s="194">
        <v>8.6199999999999992</v>
      </c>
      <c r="E557" s="89" t="s">
        <v>105</v>
      </c>
      <c r="F557" s="194">
        <v>14</v>
      </c>
      <c r="G557" s="194">
        <v>14</v>
      </c>
      <c r="H557" s="194">
        <v>11.16</v>
      </c>
      <c r="I557" s="194">
        <v>0.65</v>
      </c>
      <c r="J557" s="89"/>
      <c r="K557" s="194">
        <v>1.06</v>
      </c>
      <c r="M557" s="89"/>
      <c r="O557" s="194">
        <v>-1.5</v>
      </c>
      <c r="P557" s="194">
        <v>-0.5</v>
      </c>
    </row>
    <row r="558" spans="1:16" ht="12.75" customHeight="1" x14ac:dyDescent="0.2">
      <c r="A558" s="89" t="s">
        <v>2388</v>
      </c>
      <c r="B558" s="89" t="s">
        <v>2389</v>
      </c>
      <c r="C558" s="89" t="s">
        <v>1608</v>
      </c>
      <c r="D558" s="194">
        <v>24.5</v>
      </c>
      <c r="E558" s="89" t="s">
        <v>105</v>
      </c>
      <c r="F558" s="194">
        <v>15</v>
      </c>
      <c r="G558" s="194">
        <v>15</v>
      </c>
      <c r="H558" s="194">
        <v>2.65</v>
      </c>
      <c r="I558" s="194">
        <v>1.1499999999999999</v>
      </c>
      <c r="J558" s="194">
        <v>0.54</v>
      </c>
      <c r="K558" s="194">
        <v>0.61</v>
      </c>
      <c r="L558" s="194">
        <v>3</v>
      </c>
      <c r="M558" s="194">
        <v>7.5</v>
      </c>
      <c r="N558" s="194">
        <v>1</v>
      </c>
      <c r="O558" s="194">
        <v>3</v>
      </c>
      <c r="P558" s="194">
        <v>1</v>
      </c>
    </row>
    <row r="559" spans="1:16" ht="12.75" customHeight="1" x14ac:dyDescent="0.2">
      <c r="A559" s="89" t="s">
        <v>2390</v>
      </c>
      <c r="B559" s="89" t="s">
        <v>2391</v>
      </c>
      <c r="C559" s="89" t="s">
        <v>1517</v>
      </c>
      <c r="D559" s="194">
        <v>14.89</v>
      </c>
      <c r="E559" s="89" t="s">
        <v>105</v>
      </c>
      <c r="F559" s="194">
        <v>15</v>
      </c>
      <c r="G559" s="194">
        <v>15</v>
      </c>
      <c r="H559" s="194">
        <v>3.9</v>
      </c>
      <c r="I559" s="194">
        <v>1.3</v>
      </c>
      <c r="J559" s="89"/>
      <c r="K559" s="194">
        <v>1.1599999999999999</v>
      </c>
      <c r="M559" s="194">
        <v>10.5</v>
      </c>
      <c r="O559" s="194">
        <v>13.5</v>
      </c>
      <c r="P559" s="194">
        <v>6.5</v>
      </c>
    </row>
    <row r="560" spans="1:16" ht="12.75" customHeight="1" x14ac:dyDescent="0.2">
      <c r="A560" s="89" t="s">
        <v>2392</v>
      </c>
      <c r="B560" s="89" t="s">
        <v>2393</v>
      </c>
      <c r="C560" s="89" t="s">
        <v>1337</v>
      </c>
      <c r="D560" s="194">
        <v>18.59</v>
      </c>
      <c r="E560" s="89" t="s">
        <v>105</v>
      </c>
      <c r="F560" s="194">
        <v>15</v>
      </c>
      <c r="G560" s="194">
        <v>15</v>
      </c>
      <c r="H560" s="194">
        <v>0</v>
      </c>
      <c r="I560" s="194">
        <v>1.1000000000000001</v>
      </c>
      <c r="J560" s="194">
        <v>1.28</v>
      </c>
      <c r="K560" s="194">
        <v>2.8</v>
      </c>
      <c r="L560" s="194">
        <v>1.5</v>
      </c>
      <c r="M560" s="194">
        <v>11</v>
      </c>
      <c r="N560" s="194">
        <v>9</v>
      </c>
      <c r="P560" s="194">
        <v>24</v>
      </c>
    </row>
    <row r="561" spans="1:16" ht="12.75" customHeight="1" x14ac:dyDescent="0.2">
      <c r="A561" s="89" t="s">
        <v>2394</v>
      </c>
      <c r="B561" s="89" t="s">
        <v>2395</v>
      </c>
      <c r="C561" s="89" t="s">
        <v>1409</v>
      </c>
      <c r="D561" s="194">
        <v>19.7</v>
      </c>
      <c r="E561" s="89" t="s">
        <v>105</v>
      </c>
      <c r="F561" s="194">
        <v>15</v>
      </c>
      <c r="G561" s="194">
        <v>15</v>
      </c>
      <c r="H561" s="194">
        <v>0.21</v>
      </c>
      <c r="I561" s="194">
        <v>1</v>
      </c>
      <c r="J561" s="194">
        <v>1.26</v>
      </c>
      <c r="K561" s="194">
        <v>2.46</v>
      </c>
      <c r="L561" s="194">
        <v>11</v>
      </c>
      <c r="M561" s="194">
        <v>15.5</v>
      </c>
      <c r="N561" s="194">
        <v>15</v>
      </c>
      <c r="O561" s="194">
        <v>20</v>
      </c>
      <c r="P561" s="194">
        <v>10</v>
      </c>
    </row>
    <row r="562" spans="1:16" ht="12.75" customHeight="1" x14ac:dyDescent="0.2">
      <c r="A562" s="89" t="s">
        <v>2396</v>
      </c>
      <c r="B562" s="89" t="s">
        <v>2397</v>
      </c>
      <c r="C562" s="89" t="s">
        <v>1312</v>
      </c>
      <c r="D562" s="194">
        <v>9.67</v>
      </c>
      <c r="E562" s="89" t="s">
        <v>105</v>
      </c>
      <c r="F562" s="194">
        <v>15</v>
      </c>
      <c r="G562" s="194">
        <v>15</v>
      </c>
      <c r="H562" s="194">
        <v>0</v>
      </c>
      <c r="I562" s="194">
        <v>1.25</v>
      </c>
      <c r="J562" s="194">
        <v>0.91</v>
      </c>
      <c r="K562" s="194">
        <v>1.57</v>
      </c>
      <c r="L562" s="194">
        <v>8</v>
      </c>
      <c r="M562" s="194">
        <v>15.5</v>
      </c>
      <c r="N562" s="194">
        <v>12.5</v>
      </c>
      <c r="P562" s="194">
        <v>2</v>
      </c>
    </row>
    <row r="563" spans="1:16" ht="12.75" customHeight="1" x14ac:dyDescent="0.2">
      <c r="A563" s="89" t="s">
        <v>2398</v>
      </c>
      <c r="B563" s="89" t="s">
        <v>2399</v>
      </c>
      <c r="C563" s="89" t="s">
        <v>1567</v>
      </c>
      <c r="D563" s="194">
        <v>65.28</v>
      </c>
      <c r="E563" s="89" t="s">
        <v>105</v>
      </c>
      <c r="F563" s="194">
        <v>15</v>
      </c>
      <c r="G563" s="194">
        <v>15</v>
      </c>
      <c r="H563" s="194">
        <v>0</v>
      </c>
      <c r="I563" s="194">
        <v>1.3</v>
      </c>
      <c r="J563" s="194">
        <v>7.59</v>
      </c>
      <c r="K563" s="194">
        <v>3.89</v>
      </c>
      <c r="L563" s="194">
        <v>10</v>
      </c>
      <c r="M563" s="89"/>
      <c r="P563" s="194">
        <v>7</v>
      </c>
    </row>
    <row r="564" spans="1:16" ht="12.75" customHeight="1" x14ac:dyDescent="0.2">
      <c r="A564" s="89" t="s">
        <v>2400</v>
      </c>
      <c r="B564" s="89" t="s">
        <v>2401</v>
      </c>
      <c r="C564" s="89" t="s">
        <v>1570</v>
      </c>
      <c r="D564" s="194">
        <v>87.02</v>
      </c>
      <c r="E564" s="89" t="s">
        <v>105</v>
      </c>
      <c r="F564" s="194">
        <v>16</v>
      </c>
      <c r="G564" s="194">
        <v>16</v>
      </c>
      <c r="H564" s="194">
        <v>0</v>
      </c>
      <c r="I564" s="194">
        <v>1.25</v>
      </c>
      <c r="J564" s="194">
        <v>0.51</v>
      </c>
      <c r="K564" s="194">
        <v>2.2799999999999998</v>
      </c>
      <c r="L564" s="194">
        <v>11</v>
      </c>
      <c r="M564" s="194">
        <v>12</v>
      </c>
      <c r="N564" s="194">
        <v>10</v>
      </c>
      <c r="P564" s="194">
        <v>16</v>
      </c>
    </row>
    <row r="565" spans="1:16" ht="12.75" customHeight="1" x14ac:dyDescent="0.2">
      <c r="A565" s="89" t="s">
        <v>2402</v>
      </c>
      <c r="B565" s="89" t="s">
        <v>2403</v>
      </c>
      <c r="C565" s="89" t="s">
        <v>1608</v>
      </c>
      <c r="D565" s="194">
        <v>30.36</v>
      </c>
      <c r="E565" s="89" t="s">
        <v>105</v>
      </c>
      <c r="F565" s="194">
        <v>16</v>
      </c>
      <c r="G565" s="194">
        <v>16</v>
      </c>
      <c r="H565" s="194">
        <v>0.94</v>
      </c>
      <c r="I565" s="194">
        <v>0.95</v>
      </c>
      <c r="J565" s="194">
        <v>2.36</v>
      </c>
      <c r="K565" s="194">
        <v>3.38</v>
      </c>
      <c r="L565" s="194">
        <v>5</v>
      </c>
      <c r="M565" s="194">
        <v>20.5</v>
      </c>
      <c r="N565" s="194">
        <v>7.5</v>
      </c>
      <c r="O565" s="194">
        <v>7.5</v>
      </c>
      <c r="P565" s="194">
        <v>9</v>
      </c>
    </row>
    <row r="566" spans="1:16" ht="12.75" customHeight="1" x14ac:dyDescent="0.2">
      <c r="A566" s="89" t="s">
        <v>2404</v>
      </c>
      <c r="B566" s="89" t="s">
        <v>2405</v>
      </c>
      <c r="C566" s="89" t="s">
        <v>1353</v>
      </c>
      <c r="D566" s="194">
        <v>59.63</v>
      </c>
      <c r="E566" s="89" t="s">
        <v>105</v>
      </c>
      <c r="F566" s="194">
        <v>16</v>
      </c>
      <c r="G566" s="194">
        <v>16</v>
      </c>
      <c r="H566" s="194">
        <v>0</v>
      </c>
      <c r="I566" s="194">
        <v>1.2</v>
      </c>
      <c r="J566" s="194">
        <v>10.15</v>
      </c>
      <c r="K566" s="194">
        <v>12.12</v>
      </c>
      <c r="L566" s="194">
        <v>18.5</v>
      </c>
      <c r="M566" s="89"/>
      <c r="N566" s="194">
        <v>77.5</v>
      </c>
      <c r="P566" s="194">
        <v>10</v>
      </c>
    </row>
    <row r="567" spans="1:16" ht="12.75" customHeight="1" x14ac:dyDescent="0.2">
      <c r="A567" s="89" t="s">
        <v>2406</v>
      </c>
      <c r="B567" s="89" t="s">
        <v>2407</v>
      </c>
      <c r="C567" s="89" t="s">
        <v>2351</v>
      </c>
      <c r="D567" s="194">
        <v>20.5</v>
      </c>
      <c r="E567" s="89" t="s">
        <v>105</v>
      </c>
      <c r="F567" s="194">
        <v>16</v>
      </c>
      <c r="G567" s="194">
        <v>16</v>
      </c>
      <c r="H567" s="194">
        <v>4.2699999999999996</v>
      </c>
      <c r="I567" s="194">
        <v>0.95</v>
      </c>
      <c r="J567" s="89"/>
      <c r="K567" s="194">
        <v>1.03</v>
      </c>
      <c r="M567" s="194">
        <v>3</v>
      </c>
      <c r="O567" s="194">
        <v>5.5</v>
      </c>
      <c r="P567" s="194">
        <v>4</v>
      </c>
    </row>
    <row r="568" spans="1:16" ht="12.75" customHeight="1" x14ac:dyDescent="0.2">
      <c r="A568" s="89" t="s">
        <v>2408</v>
      </c>
      <c r="B568" s="89" t="s">
        <v>2409</v>
      </c>
      <c r="C568" s="89" t="s">
        <v>1647</v>
      </c>
      <c r="D568" s="194">
        <v>253.25</v>
      </c>
      <c r="E568" s="89" t="s">
        <v>105</v>
      </c>
      <c r="F568" s="194">
        <v>16</v>
      </c>
      <c r="G568" s="194">
        <v>16</v>
      </c>
      <c r="H568" s="194">
        <v>1.0900000000000001</v>
      </c>
      <c r="I568" s="194">
        <v>0.8</v>
      </c>
      <c r="J568" s="194">
        <v>2.99</v>
      </c>
      <c r="K568" s="89"/>
      <c r="L568" s="194">
        <v>11.5</v>
      </c>
      <c r="M568" s="194">
        <v>15</v>
      </c>
      <c r="N568" s="194">
        <v>14.5</v>
      </c>
      <c r="O568" s="194">
        <v>14</v>
      </c>
    </row>
    <row r="569" spans="1:16" ht="12.75" customHeight="1" x14ac:dyDescent="0.2">
      <c r="A569" s="89" t="s">
        <v>2410</v>
      </c>
      <c r="B569" s="89" t="s">
        <v>2411</v>
      </c>
      <c r="C569" s="89" t="s">
        <v>1647</v>
      </c>
      <c r="D569" s="194">
        <v>69.400000000000006</v>
      </c>
      <c r="E569" s="89" t="s">
        <v>105</v>
      </c>
      <c r="F569" s="194">
        <v>16</v>
      </c>
      <c r="G569" s="194">
        <v>16</v>
      </c>
      <c r="H569" s="194">
        <v>3.78</v>
      </c>
      <c r="I569" s="194">
        <v>0.85</v>
      </c>
      <c r="J569" s="194">
        <v>1.4</v>
      </c>
      <c r="K569" s="89"/>
      <c r="L569" s="194">
        <v>8</v>
      </c>
      <c r="M569" s="194">
        <v>15</v>
      </c>
      <c r="N569" s="194">
        <v>13.5</v>
      </c>
    </row>
    <row r="570" spans="1:16" ht="12.75" customHeight="1" x14ac:dyDescent="0.2">
      <c r="A570" s="89" t="s">
        <v>2412</v>
      </c>
      <c r="B570" s="89" t="s">
        <v>2413</v>
      </c>
      <c r="C570" s="89" t="s">
        <v>2414</v>
      </c>
      <c r="D570" s="194">
        <v>5.09</v>
      </c>
      <c r="E570" s="89" t="s">
        <v>105</v>
      </c>
      <c r="F570" s="194">
        <v>16</v>
      </c>
      <c r="G570" s="194"/>
      <c r="H570" s="194">
        <v>0.69</v>
      </c>
      <c r="I570" s="194">
        <v>1.7</v>
      </c>
      <c r="J570" s="194">
        <v>1</v>
      </c>
      <c r="K570" s="194">
        <v>0.42</v>
      </c>
      <c r="L570" s="194">
        <v>8.5</v>
      </c>
      <c r="M570" s="89"/>
      <c r="N570" s="194">
        <v>6</v>
      </c>
      <c r="O570" s="194">
        <v>-18.5</v>
      </c>
      <c r="P570" s="194">
        <v>2.5</v>
      </c>
    </row>
    <row r="571" spans="1:16" ht="12.75" customHeight="1" x14ac:dyDescent="0.2">
      <c r="A571" s="89" t="s">
        <v>2415</v>
      </c>
      <c r="B571" s="89" t="s">
        <v>2416</v>
      </c>
      <c r="C571" s="89" t="s">
        <v>1455</v>
      </c>
      <c r="D571" s="194">
        <v>38.1</v>
      </c>
      <c r="E571" s="89" t="s">
        <v>105</v>
      </c>
      <c r="F571" s="194">
        <v>16</v>
      </c>
      <c r="G571" s="194">
        <v>16</v>
      </c>
      <c r="H571" s="194">
        <v>0</v>
      </c>
      <c r="I571" s="194">
        <v>1</v>
      </c>
      <c r="J571" s="194">
        <v>0.63</v>
      </c>
      <c r="K571" s="194">
        <v>3.43</v>
      </c>
      <c r="L571" s="194">
        <v>10</v>
      </c>
      <c r="M571" s="194">
        <v>14</v>
      </c>
      <c r="N571" s="194">
        <v>9</v>
      </c>
      <c r="P571" s="194">
        <v>31.5</v>
      </c>
    </row>
    <row r="572" spans="1:16" ht="12.75" customHeight="1" x14ac:dyDescent="0.2">
      <c r="A572" s="89" t="s">
        <v>2417</v>
      </c>
      <c r="B572" s="89" t="s">
        <v>2418</v>
      </c>
      <c r="C572" s="89" t="s">
        <v>1614</v>
      </c>
      <c r="D572" s="194">
        <v>244.78</v>
      </c>
      <c r="E572" s="89" t="s">
        <v>105</v>
      </c>
      <c r="F572" s="194">
        <v>17</v>
      </c>
      <c r="G572" s="194">
        <v>17</v>
      </c>
      <c r="H572" s="194">
        <v>0</v>
      </c>
      <c r="I572" s="194">
        <v>1.3</v>
      </c>
      <c r="J572" s="194">
        <v>1.72</v>
      </c>
      <c r="K572" s="194">
        <v>8.41</v>
      </c>
      <c r="L572" s="194">
        <v>17.5</v>
      </c>
      <c r="M572" s="89"/>
      <c r="N572" s="194">
        <v>57.5</v>
      </c>
      <c r="P572" s="194">
        <v>12.5</v>
      </c>
    </row>
    <row r="573" spans="1:16" ht="12.75" customHeight="1" x14ac:dyDescent="0.2">
      <c r="A573" s="89" t="s">
        <v>2419</v>
      </c>
      <c r="B573" s="89" t="s">
        <v>2420</v>
      </c>
      <c r="C573" s="89" t="s">
        <v>1449</v>
      </c>
      <c r="D573" s="194">
        <v>7.47</v>
      </c>
      <c r="E573" s="89" t="s">
        <v>105</v>
      </c>
      <c r="F573" s="194">
        <v>17</v>
      </c>
      <c r="G573" s="194">
        <v>17</v>
      </c>
      <c r="H573" s="194">
        <v>5.82</v>
      </c>
      <c r="I573" s="194">
        <v>1.05</v>
      </c>
      <c r="J573" s="194">
        <v>0.71</v>
      </c>
      <c r="K573" s="194">
        <v>1.85</v>
      </c>
      <c r="M573" s="194">
        <v>6.5</v>
      </c>
      <c r="N573" s="194">
        <v>3.5</v>
      </c>
      <c r="O573" s="194">
        <v>-2</v>
      </c>
      <c r="P573" s="194">
        <v>8</v>
      </c>
    </row>
    <row r="574" spans="1:16" ht="12.75" customHeight="1" x14ac:dyDescent="0.2">
      <c r="A574" s="89" t="s">
        <v>2421</v>
      </c>
      <c r="B574" s="89" t="s">
        <v>2422</v>
      </c>
      <c r="C574" s="89" t="s">
        <v>2385</v>
      </c>
      <c r="D574" s="194">
        <v>23.22</v>
      </c>
      <c r="E574" s="89" t="s">
        <v>105</v>
      </c>
      <c r="F574" s="194">
        <v>17</v>
      </c>
      <c r="G574" s="194">
        <v>17</v>
      </c>
      <c r="H574" s="194">
        <v>10.08</v>
      </c>
      <c r="I574" s="194">
        <v>0.95</v>
      </c>
      <c r="J574" s="194">
        <v>1.1200000000000001</v>
      </c>
      <c r="K574" s="194">
        <v>2.9</v>
      </c>
      <c r="L574" s="194">
        <v>5.5</v>
      </c>
      <c r="M574" s="194">
        <v>20.5</v>
      </c>
      <c r="N574" s="194">
        <v>9.5</v>
      </c>
      <c r="O574" s="194">
        <v>-4</v>
      </c>
      <c r="P574" s="194">
        <v>-11.5</v>
      </c>
    </row>
    <row r="575" spans="1:16" ht="12.75" customHeight="1" x14ac:dyDescent="0.2">
      <c r="A575" s="89" t="s">
        <v>2423</v>
      </c>
      <c r="B575" s="89" t="s">
        <v>2424</v>
      </c>
      <c r="C575" s="89" t="s">
        <v>1581</v>
      </c>
      <c r="D575" s="194">
        <v>114.9</v>
      </c>
      <c r="E575" s="89" t="s">
        <v>105</v>
      </c>
      <c r="F575" s="194">
        <v>17</v>
      </c>
      <c r="G575" s="194">
        <v>17</v>
      </c>
      <c r="H575" s="194">
        <v>0</v>
      </c>
      <c r="I575" s="89"/>
      <c r="J575" s="194">
        <v>3.08</v>
      </c>
      <c r="K575" s="194">
        <v>8.68</v>
      </c>
      <c r="M575" s="89"/>
    </row>
    <row r="576" spans="1:16" ht="12.75" customHeight="1" x14ac:dyDescent="0.2">
      <c r="A576" s="89" t="s">
        <v>2425</v>
      </c>
      <c r="B576" s="89" t="s">
        <v>2426</v>
      </c>
      <c r="C576" s="89" t="s">
        <v>1455</v>
      </c>
      <c r="D576" s="194">
        <v>39.619999999999997</v>
      </c>
      <c r="E576" s="89" t="s">
        <v>105</v>
      </c>
      <c r="F576" s="194">
        <v>17</v>
      </c>
      <c r="G576" s="194">
        <v>17</v>
      </c>
      <c r="H576" s="194">
        <v>1.56</v>
      </c>
      <c r="I576" s="194">
        <v>1</v>
      </c>
      <c r="J576" s="194">
        <v>1.29</v>
      </c>
      <c r="K576" s="89"/>
      <c r="L576" s="194">
        <v>4.5</v>
      </c>
      <c r="M576" s="194">
        <v>22.5</v>
      </c>
      <c r="N576" s="194">
        <v>16</v>
      </c>
      <c r="O576" s="194">
        <v>4</v>
      </c>
      <c r="P576" s="194">
        <v>50</v>
      </c>
    </row>
    <row r="577" spans="1:16" ht="12.75" customHeight="1" x14ac:dyDescent="0.2">
      <c r="A577" s="89" t="s">
        <v>2427</v>
      </c>
      <c r="B577" s="89" t="s">
        <v>2428</v>
      </c>
      <c r="C577" s="89" t="s">
        <v>1481</v>
      </c>
      <c r="D577" s="194">
        <v>12.21</v>
      </c>
      <c r="E577" s="89" t="s">
        <v>105</v>
      </c>
      <c r="F577" s="194">
        <v>17</v>
      </c>
      <c r="G577" s="194">
        <v>17</v>
      </c>
      <c r="H577" s="194">
        <v>0</v>
      </c>
      <c r="I577" s="194">
        <v>0.7</v>
      </c>
      <c r="J577" s="194">
        <v>1.57</v>
      </c>
      <c r="K577" s="194">
        <v>4.93</v>
      </c>
      <c r="L577" s="194">
        <v>5</v>
      </c>
      <c r="M577" s="194">
        <v>26.5</v>
      </c>
      <c r="N577" s="194">
        <v>14</v>
      </c>
      <c r="P577" s="194">
        <v>29.5</v>
      </c>
    </row>
    <row r="578" spans="1:16" ht="12.75" customHeight="1" x14ac:dyDescent="0.2">
      <c r="A578" s="89" t="s">
        <v>2429</v>
      </c>
      <c r="B578" s="89" t="s">
        <v>2430</v>
      </c>
      <c r="C578" s="89" t="s">
        <v>1517</v>
      </c>
      <c r="D578" s="194">
        <v>53.38</v>
      </c>
      <c r="E578" s="89" t="s">
        <v>105</v>
      </c>
      <c r="F578" s="194">
        <v>17</v>
      </c>
      <c r="G578" s="194">
        <v>17</v>
      </c>
      <c r="H578" s="194">
        <v>2.2200000000000002</v>
      </c>
      <c r="I578" s="194">
        <v>1.2</v>
      </c>
      <c r="J578" s="89"/>
      <c r="K578" s="194">
        <v>0.98</v>
      </c>
      <c r="M578" s="194">
        <v>12.5</v>
      </c>
      <c r="O578" s="194">
        <v>13.5</v>
      </c>
      <c r="P578" s="194">
        <v>7.5</v>
      </c>
    </row>
    <row r="579" spans="1:16" ht="12.75" customHeight="1" x14ac:dyDescent="0.2">
      <c r="A579" s="89" t="s">
        <v>2431</v>
      </c>
      <c r="B579" s="89" t="s">
        <v>2432</v>
      </c>
      <c r="C579" s="89" t="s">
        <v>1559</v>
      </c>
      <c r="D579" s="194">
        <v>14.77</v>
      </c>
      <c r="E579" s="89" t="s">
        <v>105</v>
      </c>
      <c r="F579" s="194">
        <v>17</v>
      </c>
      <c r="G579" s="194">
        <v>17</v>
      </c>
      <c r="H579" s="194">
        <v>0</v>
      </c>
      <c r="I579" s="194">
        <v>1.1000000000000001</v>
      </c>
      <c r="J579" s="194">
        <v>2.21</v>
      </c>
      <c r="K579" s="194">
        <v>2.4500000000000002</v>
      </c>
      <c r="L579" s="194">
        <v>2.5</v>
      </c>
      <c r="M579" s="89"/>
      <c r="N579" s="194">
        <v>21.5</v>
      </c>
      <c r="P579" s="194">
        <v>4.5</v>
      </c>
    </row>
    <row r="580" spans="1:16" ht="12.75" customHeight="1" x14ac:dyDescent="0.2">
      <c r="A580" s="89" t="s">
        <v>2433</v>
      </c>
      <c r="B580" s="89" t="s">
        <v>2434</v>
      </c>
      <c r="C580" s="89" t="s">
        <v>1325</v>
      </c>
      <c r="D580" s="194">
        <v>16.22</v>
      </c>
      <c r="E580" s="89" t="s">
        <v>105</v>
      </c>
      <c r="F580" s="194">
        <v>17</v>
      </c>
      <c r="G580" s="194">
        <v>17</v>
      </c>
      <c r="H580" s="194">
        <v>3.07</v>
      </c>
      <c r="I580" s="194">
        <v>1.2</v>
      </c>
      <c r="J580" s="194">
        <v>1.05</v>
      </c>
      <c r="K580" s="194">
        <v>3.69</v>
      </c>
      <c r="L580" s="194">
        <v>10</v>
      </c>
      <c r="M580" s="194">
        <v>26.5</v>
      </c>
      <c r="N580" s="194">
        <v>18</v>
      </c>
      <c r="O580" s="194">
        <v>7</v>
      </c>
      <c r="P580" s="194">
        <v>14</v>
      </c>
    </row>
    <row r="581" spans="1:16" ht="12.75" customHeight="1" x14ac:dyDescent="0.2">
      <c r="A581" s="89" t="s">
        <v>2435</v>
      </c>
      <c r="B581" s="89" t="s">
        <v>2436</v>
      </c>
      <c r="C581" s="89" t="s">
        <v>1746</v>
      </c>
      <c r="D581" s="194">
        <v>24.21</v>
      </c>
      <c r="E581" s="89" t="s">
        <v>105</v>
      </c>
      <c r="F581" s="194">
        <v>17</v>
      </c>
      <c r="G581" s="194">
        <v>17</v>
      </c>
      <c r="H581" s="194">
        <v>2.14</v>
      </c>
      <c r="I581" s="194">
        <v>1.3</v>
      </c>
      <c r="J581" s="194">
        <v>1.19</v>
      </c>
      <c r="K581" s="194">
        <v>1.94</v>
      </c>
      <c r="L581" s="194">
        <v>9</v>
      </c>
      <c r="M581" s="194">
        <v>7</v>
      </c>
      <c r="N581" s="194">
        <v>7.5</v>
      </c>
      <c r="O581" s="194">
        <v>26</v>
      </c>
      <c r="P581" s="194">
        <v>10.5</v>
      </c>
    </row>
    <row r="582" spans="1:16" ht="12.75" customHeight="1" x14ac:dyDescent="0.2">
      <c r="A582" s="89" t="s">
        <v>2437</v>
      </c>
      <c r="B582" s="89" t="s">
        <v>2438</v>
      </c>
      <c r="C582" s="89" t="s">
        <v>1608</v>
      </c>
      <c r="D582" s="194">
        <v>21.67</v>
      </c>
      <c r="E582" s="89" t="s">
        <v>105</v>
      </c>
      <c r="F582" s="194">
        <v>17</v>
      </c>
      <c r="G582" s="194">
        <v>17</v>
      </c>
      <c r="H582" s="194">
        <v>0</v>
      </c>
      <c r="I582" s="194">
        <v>1.2</v>
      </c>
      <c r="J582" s="194">
        <v>4.9000000000000004</v>
      </c>
      <c r="K582" s="194">
        <v>1.43</v>
      </c>
      <c r="L582" s="194">
        <v>7.5</v>
      </c>
      <c r="M582" s="194">
        <v>22.5</v>
      </c>
      <c r="N582" s="194">
        <v>15.5</v>
      </c>
      <c r="P582" s="194">
        <v>0.5</v>
      </c>
    </row>
    <row r="583" spans="1:16" ht="12.75" customHeight="1" x14ac:dyDescent="0.2">
      <c r="A583" s="89" t="s">
        <v>2439</v>
      </c>
      <c r="B583" s="89" t="s">
        <v>2440</v>
      </c>
      <c r="C583" s="89" t="s">
        <v>1721</v>
      </c>
      <c r="D583" s="194">
        <v>42.66</v>
      </c>
      <c r="E583" s="89" t="s">
        <v>105</v>
      </c>
      <c r="F583" s="194">
        <v>17</v>
      </c>
      <c r="G583" s="194">
        <v>17</v>
      </c>
      <c r="H583" s="194">
        <v>6.73</v>
      </c>
      <c r="I583" s="194">
        <v>1.4</v>
      </c>
      <c r="J583" s="194">
        <v>0.63</v>
      </c>
      <c r="K583" s="194">
        <v>3.43</v>
      </c>
      <c r="L583" s="194">
        <v>3</v>
      </c>
      <c r="M583" s="194">
        <v>25</v>
      </c>
      <c r="N583" s="194">
        <v>13.5</v>
      </c>
      <c r="O583" s="194">
        <v>8.5</v>
      </c>
      <c r="P583" s="194">
        <v>9.5</v>
      </c>
    </row>
    <row r="584" spans="1:16" ht="12.75" customHeight="1" x14ac:dyDescent="0.2">
      <c r="A584" s="89" t="s">
        <v>2441</v>
      </c>
      <c r="B584" s="89" t="s">
        <v>2442</v>
      </c>
      <c r="C584" s="89" t="s">
        <v>2443</v>
      </c>
      <c r="D584" s="194">
        <v>60.85</v>
      </c>
      <c r="E584" s="89" t="s">
        <v>105</v>
      </c>
      <c r="F584" s="194">
        <v>17</v>
      </c>
      <c r="G584" s="194">
        <v>17</v>
      </c>
      <c r="H584" s="194">
        <v>0</v>
      </c>
      <c r="I584" s="194">
        <v>1.35</v>
      </c>
      <c r="J584" s="194">
        <v>1.75</v>
      </c>
      <c r="K584" s="89"/>
      <c r="L584" s="194">
        <v>22</v>
      </c>
      <c r="M584" s="89"/>
      <c r="N584" s="194">
        <v>57</v>
      </c>
    </row>
    <row r="585" spans="1:16" ht="12.75" customHeight="1" x14ac:dyDescent="0.2">
      <c r="A585" s="89" t="s">
        <v>2444</v>
      </c>
      <c r="B585" s="89" t="s">
        <v>2445</v>
      </c>
      <c r="C585" s="89" t="s">
        <v>2446</v>
      </c>
      <c r="D585" s="194">
        <v>9.5399999999999991</v>
      </c>
      <c r="E585" s="89" t="s">
        <v>105</v>
      </c>
      <c r="F585" s="194">
        <v>17</v>
      </c>
      <c r="G585" s="194">
        <v>17</v>
      </c>
      <c r="H585" s="194">
        <v>2.44</v>
      </c>
      <c r="I585" s="194">
        <v>1.35</v>
      </c>
      <c r="J585" s="194">
        <v>0.48</v>
      </c>
      <c r="K585" s="194">
        <v>1.23</v>
      </c>
      <c r="L585" s="194">
        <v>4.5</v>
      </c>
      <c r="M585" s="194">
        <v>6.5</v>
      </c>
      <c r="N585" s="194">
        <v>6</v>
      </c>
      <c r="O585" s="194">
        <v>20</v>
      </c>
      <c r="P585" s="194">
        <v>7</v>
      </c>
    </row>
    <row r="586" spans="1:16" ht="12.75" customHeight="1" x14ac:dyDescent="0.2">
      <c r="A586" s="89" t="s">
        <v>2447</v>
      </c>
      <c r="B586" s="89" t="s">
        <v>2448</v>
      </c>
      <c r="C586" s="89" t="s">
        <v>1634</v>
      </c>
      <c r="D586" s="194">
        <v>10.98</v>
      </c>
      <c r="E586" s="89" t="s">
        <v>105</v>
      </c>
      <c r="F586" s="194">
        <v>18</v>
      </c>
      <c r="G586" s="194">
        <v>18</v>
      </c>
      <c r="H586" s="194">
        <v>0</v>
      </c>
      <c r="I586" s="194">
        <v>0.95</v>
      </c>
      <c r="J586" s="194">
        <v>0.66</v>
      </c>
      <c r="K586" s="194">
        <v>1.57</v>
      </c>
      <c r="L586" s="194">
        <v>5</v>
      </c>
      <c r="M586" s="194">
        <v>27.5</v>
      </c>
      <c r="N586" s="194">
        <v>18</v>
      </c>
      <c r="P586" s="194">
        <v>9.5</v>
      </c>
    </row>
    <row r="587" spans="1:16" ht="12.75" customHeight="1" x14ac:dyDescent="0.2">
      <c r="A587" s="89" t="s">
        <v>2449</v>
      </c>
      <c r="B587" s="89" t="s">
        <v>2450</v>
      </c>
      <c r="C587" s="89" t="s">
        <v>1611</v>
      </c>
      <c r="D587" s="194">
        <v>15.96</v>
      </c>
      <c r="E587" s="89" t="s">
        <v>105</v>
      </c>
      <c r="F587" s="194">
        <v>18</v>
      </c>
      <c r="G587" s="194">
        <v>18</v>
      </c>
      <c r="H587" s="194">
        <v>0</v>
      </c>
      <c r="I587" s="194">
        <v>1.2</v>
      </c>
      <c r="J587" s="194">
        <v>2.68</v>
      </c>
      <c r="K587" s="194">
        <v>5.24</v>
      </c>
      <c r="L587" s="194">
        <v>14.5</v>
      </c>
      <c r="M587" s="89"/>
      <c r="P587" s="194">
        <v>7</v>
      </c>
    </row>
    <row r="588" spans="1:16" ht="12.75" customHeight="1" x14ac:dyDescent="0.2">
      <c r="A588" s="89" t="s">
        <v>2451</v>
      </c>
      <c r="B588" s="89" t="s">
        <v>2452</v>
      </c>
      <c r="C588" s="89" t="s">
        <v>1409</v>
      </c>
      <c r="D588" s="194">
        <v>56.81</v>
      </c>
      <c r="E588" s="89" t="s">
        <v>105</v>
      </c>
      <c r="F588" s="194">
        <v>18</v>
      </c>
      <c r="G588" s="194">
        <v>18</v>
      </c>
      <c r="H588" s="194">
        <v>0</v>
      </c>
      <c r="I588" s="194">
        <v>1</v>
      </c>
      <c r="J588" s="194">
        <v>8.11</v>
      </c>
      <c r="K588" s="89"/>
      <c r="L588" s="194">
        <v>13</v>
      </c>
      <c r="M588" s="194">
        <v>28.5</v>
      </c>
      <c r="N588" s="194">
        <v>25.5</v>
      </c>
    </row>
    <row r="589" spans="1:16" ht="12.75" customHeight="1" x14ac:dyDescent="0.2">
      <c r="A589" s="89" t="s">
        <v>2453</v>
      </c>
      <c r="B589" s="89" t="s">
        <v>2454</v>
      </c>
      <c r="C589" s="89" t="s">
        <v>1409</v>
      </c>
      <c r="D589" s="194">
        <v>10.58</v>
      </c>
      <c r="E589" s="89" t="s">
        <v>105</v>
      </c>
      <c r="F589" s="194">
        <v>18</v>
      </c>
      <c r="G589" s="194">
        <v>18</v>
      </c>
      <c r="H589" s="194">
        <v>0</v>
      </c>
      <c r="I589" s="194">
        <v>0.95</v>
      </c>
      <c r="J589" s="194">
        <v>0.84</v>
      </c>
      <c r="K589" s="194">
        <v>5.65</v>
      </c>
      <c r="L589" s="194">
        <v>1.5</v>
      </c>
      <c r="M589" s="89"/>
      <c r="N589" s="194">
        <v>31.5</v>
      </c>
      <c r="P589" s="194">
        <v>-3.5</v>
      </c>
    </row>
    <row r="590" spans="1:16" ht="12.75" customHeight="1" x14ac:dyDescent="0.2">
      <c r="A590" s="89" t="s">
        <v>2455</v>
      </c>
      <c r="B590" s="89" t="s">
        <v>2456</v>
      </c>
      <c r="C590" s="89" t="s">
        <v>1432</v>
      </c>
      <c r="D590" s="194">
        <v>13.55</v>
      </c>
      <c r="E590" s="89" t="s">
        <v>105</v>
      </c>
      <c r="F590" s="194">
        <v>18</v>
      </c>
      <c r="G590" s="194">
        <v>18</v>
      </c>
      <c r="H590" s="194">
        <v>4.28</v>
      </c>
      <c r="I590" s="194">
        <v>1.1000000000000001</v>
      </c>
      <c r="J590" s="89"/>
      <c r="K590" s="194">
        <v>1.63</v>
      </c>
      <c r="M590" s="194">
        <v>11.5</v>
      </c>
      <c r="O590" s="194">
        <v>13</v>
      </c>
      <c r="P590" s="194">
        <v>7</v>
      </c>
    </row>
    <row r="591" spans="1:16" ht="12.75" customHeight="1" x14ac:dyDescent="0.2">
      <c r="A591" s="89" t="s">
        <v>2457</v>
      </c>
      <c r="B591" s="89" t="s">
        <v>2458</v>
      </c>
      <c r="C591" s="89" t="s">
        <v>1332</v>
      </c>
      <c r="D591" s="194">
        <v>39.26</v>
      </c>
      <c r="E591" s="89" t="s">
        <v>105</v>
      </c>
      <c r="F591" s="194">
        <v>18</v>
      </c>
      <c r="G591" s="194">
        <v>18</v>
      </c>
      <c r="H591" s="194">
        <v>0</v>
      </c>
      <c r="I591" s="194">
        <v>1.1499999999999999</v>
      </c>
      <c r="J591" s="194">
        <v>1.24</v>
      </c>
      <c r="K591" s="194">
        <v>2.93</v>
      </c>
      <c r="L591" s="194">
        <v>11</v>
      </c>
      <c r="M591" s="194">
        <v>35.5</v>
      </c>
      <c r="N591" s="194">
        <v>21</v>
      </c>
      <c r="P591" s="194">
        <v>15</v>
      </c>
    </row>
    <row r="592" spans="1:16" ht="12.75" customHeight="1" x14ac:dyDescent="0.2">
      <c r="A592" s="89" t="s">
        <v>2459</v>
      </c>
      <c r="B592" s="89" t="s">
        <v>2460</v>
      </c>
      <c r="C592" s="89" t="s">
        <v>1481</v>
      </c>
      <c r="D592" s="194">
        <v>8.14</v>
      </c>
      <c r="E592" s="89" t="s">
        <v>105</v>
      </c>
      <c r="F592" s="194">
        <v>18</v>
      </c>
      <c r="G592" s="194">
        <v>18</v>
      </c>
      <c r="H592" s="194">
        <v>0</v>
      </c>
      <c r="I592" s="194">
        <v>1</v>
      </c>
      <c r="J592" s="194">
        <v>0.76</v>
      </c>
      <c r="K592" s="194">
        <v>1.1499999999999999</v>
      </c>
      <c r="L592" s="194">
        <v>8</v>
      </c>
      <c r="M592" s="194">
        <v>24</v>
      </c>
      <c r="N592" s="194">
        <v>12.5</v>
      </c>
      <c r="P592" s="194">
        <v>6</v>
      </c>
    </row>
    <row r="593" spans="1:16" ht="12.75" customHeight="1" x14ac:dyDescent="0.2">
      <c r="A593" s="89" t="s">
        <v>2461</v>
      </c>
      <c r="B593" s="89" t="s">
        <v>2462</v>
      </c>
      <c r="C593" s="89" t="s">
        <v>1668</v>
      </c>
      <c r="D593" s="194">
        <v>25.29</v>
      </c>
      <c r="E593" s="89" t="s">
        <v>105</v>
      </c>
      <c r="F593" s="194">
        <v>18</v>
      </c>
      <c r="G593" s="194">
        <v>18</v>
      </c>
      <c r="H593" s="194">
        <v>0</v>
      </c>
      <c r="I593" s="194">
        <v>1.8</v>
      </c>
      <c r="J593" s="194">
        <v>0.48</v>
      </c>
      <c r="K593" s="194">
        <v>1.28</v>
      </c>
      <c r="L593" s="194">
        <v>4.5</v>
      </c>
      <c r="M593" s="194">
        <v>37</v>
      </c>
      <c r="N593" s="194">
        <v>16</v>
      </c>
      <c r="P593" s="194">
        <v>10.5</v>
      </c>
    </row>
    <row r="594" spans="1:16" ht="12.75" customHeight="1" x14ac:dyDescent="0.2">
      <c r="A594" s="89" t="s">
        <v>2463</v>
      </c>
      <c r="B594" s="89" t="s">
        <v>2464</v>
      </c>
      <c r="C594" s="89" t="s">
        <v>2465</v>
      </c>
      <c r="D594" s="194">
        <v>20.93</v>
      </c>
      <c r="E594" s="89" t="s">
        <v>105</v>
      </c>
      <c r="F594" s="194">
        <v>18</v>
      </c>
      <c r="G594" s="194">
        <v>18</v>
      </c>
      <c r="H594" s="194">
        <v>1.41</v>
      </c>
      <c r="I594" s="194">
        <v>0.85</v>
      </c>
      <c r="J594" s="194">
        <v>1.4</v>
      </c>
      <c r="K594" s="194">
        <v>1.71</v>
      </c>
      <c r="L594" s="194">
        <v>1</v>
      </c>
      <c r="M594" s="194">
        <v>13</v>
      </c>
      <c r="N594" s="194">
        <v>7</v>
      </c>
      <c r="O594" s="194">
        <v>14</v>
      </c>
      <c r="P594" s="194">
        <v>7</v>
      </c>
    </row>
    <row r="595" spans="1:16" ht="12.75" customHeight="1" x14ac:dyDescent="0.2">
      <c r="A595" s="89" t="s">
        <v>2466</v>
      </c>
      <c r="B595" s="89" t="s">
        <v>2467</v>
      </c>
      <c r="C595" s="89" t="s">
        <v>1301</v>
      </c>
      <c r="D595" s="194">
        <v>21.64</v>
      </c>
      <c r="E595" s="89" t="s">
        <v>105</v>
      </c>
      <c r="F595" s="194">
        <v>18</v>
      </c>
      <c r="G595" s="194">
        <v>18</v>
      </c>
      <c r="H595" s="194">
        <v>5.28</v>
      </c>
      <c r="I595" s="194">
        <v>1.35</v>
      </c>
      <c r="J595" s="194">
        <v>1.75</v>
      </c>
      <c r="K595" s="194">
        <v>0.8</v>
      </c>
      <c r="L595" s="194">
        <v>8.5</v>
      </c>
      <c r="M595" s="194">
        <v>12</v>
      </c>
      <c r="N595" s="194">
        <v>9</v>
      </c>
      <c r="O595" s="194">
        <v>6.5</v>
      </c>
      <c r="P595" s="194">
        <v>8</v>
      </c>
    </row>
    <row r="596" spans="1:16" ht="12.75" customHeight="1" x14ac:dyDescent="0.2">
      <c r="A596" s="89" t="s">
        <v>2468</v>
      </c>
      <c r="B596" s="89" t="s">
        <v>2469</v>
      </c>
      <c r="C596" s="89" t="s">
        <v>1409</v>
      </c>
      <c r="D596" s="194">
        <v>49.19</v>
      </c>
      <c r="E596" s="89" t="s">
        <v>105</v>
      </c>
      <c r="F596" s="194">
        <v>19</v>
      </c>
      <c r="G596" s="194">
        <v>19</v>
      </c>
      <c r="H596" s="194">
        <v>6.53</v>
      </c>
      <c r="I596" s="194">
        <v>0.9</v>
      </c>
      <c r="J596" s="194">
        <v>2.79</v>
      </c>
      <c r="K596" s="89"/>
      <c r="L596" s="194">
        <v>5.5</v>
      </c>
      <c r="M596" s="194">
        <v>10</v>
      </c>
      <c r="N596" s="194">
        <v>8</v>
      </c>
      <c r="O596" s="194">
        <v>5.5</v>
      </c>
    </row>
    <row r="597" spans="1:16" ht="12.75" customHeight="1" x14ac:dyDescent="0.2">
      <c r="A597" s="89" t="s">
        <v>2470</v>
      </c>
      <c r="B597" s="89" t="s">
        <v>2471</v>
      </c>
      <c r="C597" s="89" t="s">
        <v>1716</v>
      </c>
      <c r="D597" s="194">
        <v>26.38</v>
      </c>
      <c r="E597" s="89" t="s">
        <v>105</v>
      </c>
      <c r="F597" s="194">
        <v>19</v>
      </c>
      <c r="G597" s="194"/>
      <c r="H597" s="194">
        <v>4.72</v>
      </c>
      <c r="I597" s="194">
        <v>0.65</v>
      </c>
      <c r="J597" s="194">
        <v>2.91</v>
      </c>
      <c r="K597" s="194">
        <v>8.67</v>
      </c>
      <c r="L597" s="194">
        <v>7</v>
      </c>
      <c r="M597" s="194">
        <v>15</v>
      </c>
      <c r="N597" s="194">
        <v>10.5</v>
      </c>
      <c r="O597" s="194">
        <v>7.5</v>
      </c>
      <c r="P597" s="194">
        <v>14</v>
      </c>
    </row>
    <row r="598" spans="1:16" ht="12.75" customHeight="1" x14ac:dyDescent="0.2">
      <c r="A598" s="89" t="s">
        <v>2472</v>
      </c>
      <c r="B598" s="89" t="s">
        <v>2473</v>
      </c>
      <c r="C598" s="89" t="s">
        <v>1393</v>
      </c>
      <c r="D598" s="194">
        <v>38.69</v>
      </c>
      <c r="E598" s="89" t="s">
        <v>105</v>
      </c>
      <c r="F598" s="194">
        <v>19</v>
      </c>
      <c r="G598" s="194">
        <v>19</v>
      </c>
      <c r="H598" s="194">
        <v>10.31</v>
      </c>
      <c r="I598" s="194">
        <v>1.05</v>
      </c>
      <c r="J598" s="194">
        <v>1.88</v>
      </c>
      <c r="K598" s="194">
        <v>1.1000000000000001</v>
      </c>
      <c r="L598" s="194">
        <v>1</v>
      </c>
      <c r="M598" s="194">
        <v>11</v>
      </c>
      <c r="N598" s="194">
        <v>3.5</v>
      </c>
      <c r="O598" s="194">
        <v>-2.5</v>
      </c>
      <c r="P598" s="194">
        <v>-6.5</v>
      </c>
    </row>
    <row r="599" spans="1:16" ht="12.75" customHeight="1" x14ac:dyDescent="0.2">
      <c r="A599" s="89" t="s">
        <v>2474</v>
      </c>
      <c r="B599" s="89" t="s">
        <v>2475</v>
      </c>
      <c r="C599" s="89" t="s">
        <v>1517</v>
      </c>
      <c r="D599" s="194">
        <v>16.79</v>
      </c>
      <c r="E599" s="89" t="s">
        <v>105</v>
      </c>
      <c r="F599" s="194">
        <v>19</v>
      </c>
      <c r="G599" s="194">
        <v>19</v>
      </c>
      <c r="H599" s="194">
        <v>4.16</v>
      </c>
      <c r="I599" s="194">
        <v>1.2</v>
      </c>
      <c r="J599" s="89"/>
      <c r="K599" s="194">
        <v>1.34</v>
      </c>
      <c r="M599" s="194">
        <v>10.5</v>
      </c>
      <c r="O599" s="194">
        <v>13</v>
      </c>
      <c r="P599" s="194">
        <v>7</v>
      </c>
    </row>
    <row r="600" spans="1:16" ht="12.75" customHeight="1" x14ac:dyDescent="0.2">
      <c r="A600" s="89" t="s">
        <v>2476</v>
      </c>
      <c r="B600" s="89" t="s">
        <v>2477</v>
      </c>
      <c r="C600" s="89" t="s">
        <v>1432</v>
      </c>
      <c r="D600" s="194">
        <v>15.55</v>
      </c>
      <c r="E600" s="89" t="s">
        <v>105</v>
      </c>
      <c r="F600" s="194">
        <v>19</v>
      </c>
      <c r="G600" s="194">
        <v>19</v>
      </c>
      <c r="H600" s="194">
        <v>3.49</v>
      </c>
      <c r="I600" s="194">
        <v>1.1499999999999999</v>
      </c>
      <c r="J600" s="89"/>
      <c r="K600" s="194">
        <v>1.1499999999999999</v>
      </c>
      <c r="M600" s="194">
        <v>8</v>
      </c>
      <c r="O600" s="194">
        <v>13.5</v>
      </c>
      <c r="P600" s="194">
        <v>7</v>
      </c>
    </row>
    <row r="601" spans="1:16" ht="12.75" customHeight="1" x14ac:dyDescent="0.2">
      <c r="A601" s="89" t="s">
        <v>2478</v>
      </c>
      <c r="B601" s="89" t="s">
        <v>2479</v>
      </c>
      <c r="C601" s="89" t="s">
        <v>2480</v>
      </c>
      <c r="D601" s="194">
        <v>19.37</v>
      </c>
      <c r="E601" s="89" t="s">
        <v>105</v>
      </c>
      <c r="F601" s="194">
        <v>19</v>
      </c>
      <c r="G601" s="194">
        <v>19</v>
      </c>
      <c r="H601" s="194">
        <v>7.35</v>
      </c>
      <c r="I601" s="194">
        <v>0.85</v>
      </c>
      <c r="J601" s="194">
        <v>0.71</v>
      </c>
      <c r="K601" s="194">
        <v>2.5099999999999998</v>
      </c>
      <c r="L601" s="194">
        <v>5.5</v>
      </c>
      <c r="M601" s="89"/>
      <c r="N601" s="194">
        <v>28</v>
      </c>
      <c r="P601" s="194">
        <v>4.5</v>
      </c>
    </row>
    <row r="602" spans="1:16" ht="12.75" customHeight="1" x14ac:dyDescent="0.2">
      <c r="A602" s="89" t="s">
        <v>2481</v>
      </c>
      <c r="B602" s="89" t="s">
        <v>2482</v>
      </c>
      <c r="C602" s="89" t="s">
        <v>1647</v>
      </c>
      <c r="D602" s="194">
        <v>18.93</v>
      </c>
      <c r="E602" s="89" t="s">
        <v>105</v>
      </c>
      <c r="F602" s="194">
        <v>19</v>
      </c>
      <c r="G602" s="194">
        <v>19</v>
      </c>
      <c r="H602" s="194">
        <v>2.2000000000000002</v>
      </c>
      <c r="I602" s="194">
        <v>0.95</v>
      </c>
      <c r="J602" s="194">
        <v>0.4</v>
      </c>
      <c r="K602" s="194">
        <v>37.86</v>
      </c>
      <c r="L602" s="194">
        <v>4</v>
      </c>
      <c r="M602" s="194">
        <v>13.5</v>
      </c>
      <c r="N602" s="194">
        <v>8</v>
      </c>
      <c r="O602" s="194">
        <v>10</v>
      </c>
      <c r="P602" s="194">
        <v>5</v>
      </c>
    </row>
    <row r="603" spans="1:16" ht="12.75" customHeight="1" x14ac:dyDescent="0.2">
      <c r="A603" s="89" t="s">
        <v>2483</v>
      </c>
      <c r="B603" s="89" t="s">
        <v>2484</v>
      </c>
      <c r="C603" s="89" t="s">
        <v>1301</v>
      </c>
      <c r="D603" s="194">
        <v>23.3</v>
      </c>
      <c r="E603" s="89" t="s">
        <v>105</v>
      </c>
      <c r="F603" s="194">
        <v>19</v>
      </c>
      <c r="G603" s="194">
        <v>19</v>
      </c>
      <c r="H603" s="194">
        <v>4.4400000000000004</v>
      </c>
      <c r="I603" s="194">
        <v>0.85</v>
      </c>
      <c r="J603" s="194">
        <v>1.5</v>
      </c>
      <c r="K603" s="194">
        <v>8.61</v>
      </c>
      <c r="L603" s="194">
        <v>2.5</v>
      </c>
      <c r="M603" s="194">
        <v>7</v>
      </c>
      <c r="N603" s="194">
        <v>6.5</v>
      </c>
      <c r="O603" s="194">
        <v>6</v>
      </c>
      <c r="P603" s="194">
        <v>22</v>
      </c>
    </row>
    <row r="604" spans="1:16" ht="12.75" customHeight="1" x14ac:dyDescent="0.2">
      <c r="A604" s="89" t="s">
        <v>2485</v>
      </c>
      <c r="B604" s="89" t="s">
        <v>2486</v>
      </c>
      <c r="C604" s="89" t="s">
        <v>2414</v>
      </c>
      <c r="D604" s="194">
        <v>13.2</v>
      </c>
      <c r="E604" s="89" t="s">
        <v>105</v>
      </c>
      <c r="F604" s="194">
        <v>19</v>
      </c>
      <c r="G604" s="194">
        <v>19</v>
      </c>
      <c r="H604" s="194">
        <v>10.61</v>
      </c>
      <c r="I604" s="194">
        <v>0.85</v>
      </c>
      <c r="J604" s="194">
        <v>4.28</v>
      </c>
      <c r="K604" s="194">
        <v>4.4400000000000004</v>
      </c>
      <c r="L604" s="194">
        <v>6.5</v>
      </c>
      <c r="M604" s="194">
        <v>6</v>
      </c>
      <c r="N604" s="194">
        <v>9</v>
      </c>
      <c r="O604" s="194">
        <v>7</v>
      </c>
      <c r="P604" s="194">
        <v>4.5</v>
      </c>
    </row>
    <row r="605" spans="1:16" ht="12.75" customHeight="1" x14ac:dyDescent="0.2">
      <c r="A605" s="89" t="s">
        <v>2487</v>
      </c>
      <c r="B605" s="89" t="s">
        <v>2488</v>
      </c>
      <c r="C605" s="89" t="s">
        <v>1298</v>
      </c>
      <c r="D605" s="194">
        <v>5.33</v>
      </c>
      <c r="E605" s="89" t="s">
        <v>105</v>
      </c>
      <c r="F605" s="194">
        <v>19</v>
      </c>
      <c r="G605" s="194">
        <v>19</v>
      </c>
      <c r="H605" s="194">
        <v>10</v>
      </c>
      <c r="I605" s="89"/>
      <c r="J605" s="194">
        <v>0.91</v>
      </c>
      <c r="K605" s="194">
        <v>2.2599999999999998</v>
      </c>
      <c r="L605" s="194">
        <v>-4</v>
      </c>
      <c r="M605" s="89"/>
      <c r="O605" s="194">
        <v>-1</v>
      </c>
      <c r="P605" s="194">
        <v>-1</v>
      </c>
    </row>
    <row r="606" spans="1:16" ht="12.75" customHeight="1" x14ac:dyDescent="0.2">
      <c r="A606" s="89" t="s">
        <v>2489</v>
      </c>
      <c r="B606" s="89" t="s">
        <v>2490</v>
      </c>
      <c r="C606" s="89" t="s">
        <v>1588</v>
      </c>
      <c r="D606" s="194">
        <v>23.95</v>
      </c>
      <c r="E606" s="89" t="s">
        <v>105</v>
      </c>
      <c r="F606" s="194">
        <v>20</v>
      </c>
      <c r="G606" s="194">
        <v>20</v>
      </c>
      <c r="H606" s="194">
        <v>0</v>
      </c>
      <c r="I606" s="89"/>
      <c r="J606" s="194">
        <v>24.69</v>
      </c>
      <c r="K606" s="194">
        <v>11.28</v>
      </c>
      <c r="M606" s="89"/>
    </row>
    <row r="607" spans="1:16" ht="12.75" customHeight="1" x14ac:dyDescent="0.2">
      <c r="A607" s="89" t="s">
        <v>2491</v>
      </c>
      <c r="B607" s="89" t="s">
        <v>2492</v>
      </c>
      <c r="C607" s="89" t="s">
        <v>1753</v>
      </c>
      <c r="D607" s="194">
        <v>26.5</v>
      </c>
      <c r="E607" s="89" t="s">
        <v>105</v>
      </c>
      <c r="F607" s="194">
        <v>20</v>
      </c>
      <c r="G607" s="194">
        <v>20</v>
      </c>
      <c r="H607" s="194">
        <v>7.15</v>
      </c>
      <c r="I607" s="194">
        <v>1.45</v>
      </c>
      <c r="J607" s="194">
        <v>1.2</v>
      </c>
      <c r="K607" s="194">
        <v>1.24</v>
      </c>
      <c r="L607" s="194">
        <v>-3.5</v>
      </c>
      <c r="M607" s="194">
        <v>5.5</v>
      </c>
      <c r="N607" s="194">
        <v>2.5</v>
      </c>
      <c r="O607" s="194">
        <v>6.5</v>
      </c>
      <c r="P607" s="194">
        <v>18.5</v>
      </c>
    </row>
    <row r="608" spans="1:16" ht="12.75" customHeight="1" x14ac:dyDescent="0.2">
      <c r="A608" s="89" t="s">
        <v>2493</v>
      </c>
      <c r="B608" s="89" t="s">
        <v>2494</v>
      </c>
      <c r="C608" s="89" t="s">
        <v>1369</v>
      </c>
      <c r="D608" s="194">
        <v>38</v>
      </c>
      <c r="E608" s="89" t="s">
        <v>105</v>
      </c>
      <c r="F608" s="194">
        <v>20</v>
      </c>
      <c r="G608" s="194">
        <v>20</v>
      </c>
      <c r="H608" s="194">
        <v>0</v>
      </c>
      <c r="I608" s="194">
        <v>1.05</v>
      </c>
      <c r="J608" s="194">
        <v>1.1000000000000001</v>
      </c>
      <c r="K608" s="89"/>
      <c r="L608" s="194">
        <v>8.5</v>
      </c>
      <c r="M608" s="194">
        <v>11.5</v>
      </c>
      <c r="N608" s="194">
        <v>11</v>
      </c>
    </row>
    <row r="609" spans="1:16" ht="12.75" customHeight="1" x14ac:dyDescent="0.2">
      <c r="A609" s="89" t="s">
        <v>2495</v>
      </c>
      <c r="B609" s="89" t="s">
        <v>2496</v>
      </c>
      <c r="C609" s="89" t="s">
        <v>1668</v>
      </c>
      <c r="D609" s="194">
        <v>20.36</v>
      </c>
      <c r="E609" s="89" t="s">
        <v>105</v>
      </c>
      <c r="F609" s="194">
        <v>20</v>
      </c>
      <c r="G609" s="194">
        <v>20</v>
      </c>
      <c r="H609" s="194">
        <v>3.95</v>
      </c>
      <c r="I609" s="194">
        <v>0.95</v>
      </c>
      <c r="J609" s="194">
        <v>0.5</v>
      </c>
      <c r="K609" s="194">
        <v>1.51</v>
      </c>
      <c r="L609" s="194">
        <v>4</v>
      </c>
      <c r="M609" s="194">
        <v>8.5</v>
      </c>
      <c r="N609" s="194">
        <v>8.5</v>
      </c>
      <c r="O609" s="194">
        <v>11.5</v>
      </c>
      <c r="P609" s="194">
        <v>6.5</v>
      </c>
    </row>
    <row r="610" spans="1:16" ht="12.75" customHeight="1" x14ac:dyDescent="0.2">
      <c r="A610" s="89" t="s">
        <v>2497</v>
      </c>
      <c r="B610" s="89" t="s">
        <v>2498</v>
      </c>
      <c r="C610" s="89" t="s">
        <v>1325</v>
      </c>
      <c r="D610" s="194">
        <v>20.079999999999998</v>
      </c>
      <c r="E610" s="89" t="s">
        <v>105</v>
      </c>
      <c r="F610" s="194">
        <v>20</v>
      </c>
      <c r="G610" s="194">
        <v>20</v>
      </c>
      <c r="H610" s="194">
        <v>1.42</v>
      </c>
      <c r="I610" s="194">
        <v>1.4</v>
      </c>
      <c r="J610" s="194">
        <v>0.44</v>
      </c>
      <c r="K610" s="194">
        <v>1.95</v>
      </c>
      <c r="L610" s="194">
        <v>4</v>
      </c>
      <c r="M610" s="194">
        <v>16</v>
      </c>
      <c r="N610" s="194">
        <v>8</v>
      </c>
      <c r="O610" s="194">
        <v>10.5</v>
      </c>
      <c r="P610" s="194">
        <v>8</v>
      </c>
    </row>
    <row r="611" spans="1:16" ht="12.75" customHeight="1" x14ac:dyDescent="0.2">
      <c r="A611" s="89" t="s">
        <v>2499</v>
      </c>
      <c r="B611" s="89" t="s">
        <v>2500</v>
      </c>
      <c r="C611" s="89" t="s">
        <v>2443</v>
      </c>
      <c r="D611" s="194">
        <v>7.51</v>
      </c>
      <c r="E611" s="89" t="s">
        <v>105</v>
      </c>
      <c r="F611" s="194">
        <v>20</v>
      </c>
      <c r="G611" s="194">
        <v>20</v>
      </c>
      <c r="H611" s="194">
        <v>13.32</v>
      </c>
      <c r="I611" s="194">
        <v>1.8</v>
      </c>
      <c r="J611" s="194">
        <v>0.47</v>
      </c>
      <c r="K611" s="194">
        <v>0.77</v>
      </c>
      <c r="L611" s="194">
        <v>-7</v>
      </c>
      <c r="M611" s="89"/>
      <c r="N611" s="194">
        <v>-3</v>
      </c>
      <c r="O611" s="194">
        <v>3.5</v>
      </c>
      <c r="P611" s="194">
        <v>-13.5</v>
      </c>
    </row>
    <row r="612" spans="1:16" ht="12.75" customHeight="1" x14ac:dyDescent="0.2">
      <c r="A612" s="89" t="s">
        <v>2501</v>
      </c>
      <c r="B612" s="89" t="s">
        <v>2502</v>
      </c>
      <c r="C612" s="89" t="s">
        <v>1792</v>
      </c>
      <c r="D612" s="194">
        <v>39.950000000000003</v>
      </c>
      <c r="E612" s="89" t="s">
        <v>105</v>
      </c>
      <c r="F612" s="194">
        <v>20</v>
      </c>
      <c r="G612" s="194">
        <v>20</v>
      </c>
      <c r="H612" s="194">
        <v>1.1299999999999999</v>
      </c>
      <c r="I612" s="194">
        <v>1.2</v>
      </c>
      <c r="J612" s="194">
        <v>1.48</v>
      </c>
      <c r="K612" s="194">
        <v>4.37</v>
      </c>
      <c r="L612" s="194">
        <v>13.5</v>
      </c>
      <c r="M612" s="194">
        <v>42</v>
      </c>
      <c r="N612" s="194">
        <v>32.5</v>
      </c>
      <c r="O612" s="194">
        <v>38.5</v>
      </c>
      <c r="P612" s="194">
        <v>15</v>
      </c>
    </row>
    <row r="613" spans="1:16" ht="12.75" customHeight="1" x14ac:dyDescent="0.2">
      <c r="A613" s="89" t="s">
        <v>2503</v>
      </c>
      <c r="B613" s="89" t="s">
        <v>2504</v>
      </c>
      <c r="C613" s="89" t="s">
        <v>1753</v>
      </c>
      <c r="D613" s="194">
        <v>6.25</v>
      </c>
      <c r="E613" s="89" t="s">
        <v>105</v>
      </c>
      <c r="F613" s="194">
        <v>20</v>
      </c>
      <c r="G613" s="194">
        <v>20</v>
      </c>
      <c r="H613" s="194">
        <v>0</v>
      </c>
      <c r="I613" s="194">
        <v>2.2999999999999998</v>
      </c>
      <c r="J613" s="194">
        <v>0.28999999999999998</v>
      </c>
      <c r="K613" s="194">
        <v>0.72</v>
      </c>
      <c r="L613" s="194">
        <v>6</v>
      </c>
      <c r="M613" s="89"/>
      <c r="N613" s="194">
        <v>26.5</v>
      </c>
      <c r="P613" s="194">
        <v>4.5</v>
      </c>
    </row>
    <row r="614" spans="1:16" ht="12.75" customHeight="1" x14ac:dyDescent="0.2">
      <c r="A614" s="89" t="s">
        <v>2505</v>
      </c>
      <c r="B614" s="89" t="s">
        <v>2506</v>
      </c>
      <c r="C614" s="89" t="s">
        <v>1409</v>
      </c>
      <c r="D614" s="194">
        <v>57.72</v>
      </c>
      <c r="E614" s="89" t="s">
        <v>105</v>
      </c>
      <c r="F614" s="194">
        <v>20</v>
      </c>
      <c r="G614" s="194">
        <v>20</v>
      </c>
      <c r="H614" s="194">
        <v>6.41</v>
      </c>
      <c r="I614" s="194">
        <v>0.75</v>
      </c>
      <c r="J614" s="194">
        <v>2.3199999999999998</v>
      </c>
      <c r="K614" s="194">
        <v>101.18</v>
      </c>
      <c r="L614" s="194">
        <v>4.5</v>
      </c>
      <c r="M614" s="194">
        <v>10.5</v>
      </c>
      <c r="N614" s="194">
        <v>8</v>
      </c>
      <c r="O614" s="194">
        <v>6.5</v>
      </c>
      <c r="P614" s="194">
        <v>23.5</v>
      </c>
    </row>
    <row r="615" spans="1:16" ht="12.75" customHeight="1" x14ac:dyDescent="0.2">
      <c r="A615" s="89" t="s">
        <v>2507</v>
      </c>
      <c r="B615" s="89" t="s">
        <v>2508</v>
      </c>
      <c r="C615" s="89" t="s">
        <v>1668</v>
      </c>
      <c r="D615" s="194">
        <v>26.16</v>
      </c>
      <c r="E615" s="89" t="s">
        <v>105</v>
      </c>
      <c r="F615" s="194">
        <v>20</v>
      </c>
      <c r="G615" s="194">
        <v>20</v>
      </c>
      <c r="H615" s="194">
        <v>0</v>
      </c>
      <c r="I615" s="194">
        <v>1.55</v>
      </c>
      <c r="J615" s="194">
        <v>0.21</v>
      </c>
      <c r="K615" s="194">
        <v>4.71</v>
      </c>
      <c r="L615" s="194">
        <v>4.5</v>
      </c>
      <c r="M615" s="194">
        <v>9</v>
      </c>
      <c r="N615" s="194">
        <v>4</v>
      </c>
      <c r="P615" s="194">
        <v>17</v>
      </c>
    </row>
    <row r="616" spans="1:16" ht="12.75" customHeight="1" x14ac:dyDescent="0.2">
      <c r="A616" s="89" t="s">
        <v>2509</v>
      </c>
      <c r="B616" s="89" t="s">
        <v>2510</v>
      </c>
      <c r="C616" s="89" t="s">
        <v>1332</v>
      </c>
      <c r="D616" s="194">
        <v>19.850000000000001</v>
      </c>
      <c r="E616" s="89" t="s">
        <v>105</v>
      </c>
      <c r="F616" s="194">
        <v>21</v>
      </c>
      <c r="G616" s="194">
        <v>21</v>
      </c>
      <c r="H616" s="194">
        <v>1.95</v>
      </c>
      <c r="I616" s="194">
        <v>1.4</v>
      </c>
      <c r="J616" s="194">
        <v>1.31</v>
      </c>
      <c r="K616" s="194">
        <v>4.46</v>
      </c>
      <c r="L616" s="194">
        <v>5</v>
      </c>
      <c r="M616" s="194">
        <v>10</v>
      </c>
      <c r="N616" s="194">
        <v>8.5</v>
      </c>
      <c r="O616" s="194">
        <v>9</v>
      </c>
      <c r="P616" s="194">
        <v>16</v>
      </c>
    </row>
    <row r="617" spans="1:16" ht="12.75" customHeight="1" x14ac:dyDescent="0.2">
      <c r="A617" s="89" t="s">
        <v>2511</v>
      </c>
      <c r="B617" s="89" t="s">
        <v>2512</v>
      </c>
      <c r="C617" s="89" t="s">
        <v>2385</v>
      </c>
      <c r="D617" s="194">
        <v>19.93</v>
      </c>
      <c r="E617" s="89" t="s">
        <v>105</v>
      </c>
      <c r="F617" s="194">
        <v>21</v>
      </c>
      <c r="G617" s="194">
        <v>21</v>
      </c>
      <c r="H617" s="194">
        <v>6.78</v>
      </c>
      <c r="I617" s="194">
        <v>1.55</v>
      </c>
      <c r="J617" s="194">
        <v>0.1</v>
      </c>
      <c r="K617" s="194">
        <v>1.73</v>
      </c>
      <c r="L617" s="194">
        <v>3</v>
      </c>
      <c r="M617" s="89"/>
      <c r="N617" s="194">
        <v>10</v>
      </c>
      <c r="O617" s="194">
        <v>-0.5</v>
      </c>
      <c r="P617" s="194">
        <v>1.5</v>
      </c>
    </row>
    <row r="618" spans="1:16" ht="12.75" customHeight="1" x14ac:dyDescent="0.2">
      <c r="A618" s="89" t="s">
        <v>2513</v>
      </c>
      <c r="B618" s="89" t="s">
        <v>2514</v>
      </c>
      <c r="C618" s="89" t="s">
        <v>1682</v>
      </c>
      <c r="D618" s="194">
        <v>24.92</v>
      </c>
      <c r="E618" s="89" t="s">
        <v>105</v>
      </c>
      <c r="F618" s="194">
        <v>21</v>
      </c>
      <c r="G618" s="194">
        <v>21</v>
      </c>
      <c r="H618" s="194">
        <v>0</v>
      </c>
      <c r="I618" s="194">
        <v>1.75</v>
      </c>
      <c r="J618" s="194">
        <v>0.98</v>
      </c>
      <c r="K618" s="194">
        <v>0.64</v>
      </c>
      <c r="L618" s="194">
        <v>13</v>
      </c>
      <c r="M618" s="89"/>
      <c r="N618" s="194">
        <v>17.5</v>
      </c>
      <c r="P618" s="194">
        <v>7.5</v>
      </c>
    </row>
    <row r="619" spans="1:16" ht="12.75" customHeight="1" x14ac:dyDescent="0.2">
      <c r="A619" s="89" t="s">
        <v>2515</v>
      </c>
      <c r="B619" s="89" t="s">
        <v>2516</v>
      </c>
      <c r="C619" s="89" t="s">
        <v>2385</v>
      </c>
      <c r="D619" s="194">
        <v>23.11</v>
      </c>
      <c r="E619" s="89" t="s">
        <v>105</v>
      </c>
      <c r="F619" s="194">
        <v>21</v>
      </c>
      <c r="G619" s="194">
        <v>21</v>
      </c>
      <c r="H619" s="194">
        <v>10.76</v>
      </c>
      <c r="I619" s="194">
        <v>1</v>
      </c>
      <c r="J619" s="194">
        <v>4.7300000000000004</v>
      </c>
      <c r="K619" s="194">
        <v>5.79</v>
      </c>
      <c r="L619" s="194">
        <v>1.5</v>
      </c>
      <c r="M619" s="194">
        <v>2</v>
      </c>
      <c r="N619" s="194">
        <v>2.5</v>
      </c>
      <c r="O619" s="194">
        <v>2.5</v>
      </c>
      <c r="P619" s="194">
        <v>-13.5</v>
      </c>
    </row>
    <row r="620" spans="1:16" ht="12.75" customHeight="1" x14ac:dyDescent="0.2">
      <c r="A620" s="89" t="s">
        <v>2517</v>
      </c>
      <c r="B620" s="89" t="s">
        <v>2518</v>
      </c>
      <c r="C620" s="89" t="s">
        <v>1369</v>
      </c>
      <c r="D620" s="194">
        <v>13.94</v>
      </c>
      <c r="E620" s="89" t="s">
        <v>105</v>
      </c>
      <c r="F620" s="194">
        <v>21</v>
      </c>
      <c r="G620" s="194">
        <v>21</v>
      </c>
      <c r="H620" s="194">
        <v>0</v>
      </c>
      <c r="I620" s="194">
        <v>0.65</v>
      </c>
      <c r="J620" s="194">
        <v>0.4</v>
      </c>
      <c r="K620" s="194">
        <v>1.89</v>
      </c>
      <c r="L620" s="194">
        <v>3</v>
      </c>
      <c r="M620" s="194">
        <v>-0.5</v>
      </c>
      <c r="N620" s="194">
        <v>3.5</v>
      </c>
      <c r="P620" s="194">
        <v>-2</v>
      </c>
    </row>
    <row r="621" spans="1:16" ht="12.75" customHeight="1" x14ac:dyDescent="0.2">
      <c r="A621" s="89" t="s">
        <v>2519</v>
      </c>
      <c r="B621" s="89" t="s">
        <v>2520</v>
      </c>
      <c r="C621" s="89" t="s">
        <v>1316</v>
      </c>
      <c r="D621" s="194">
        <v>18.04</v>
      </c>
      <c r="E621" s="89" t="s">
        <v>105</v>
      </c>
      <c r="F621" s="194">
        <v>21</v>
      </c>
      <c r="G621" s="194">
        <v>21</v>
      </c>
      <c r="H621" s="194">
        <v>1.83</v>
      </c>
      <c r="I621" s="194">
        <v>0.85</v>
      </c>
      <c r="J621" s="194">
        <v>0.27</v>
      </c>
      <c r="K621" s="194">
        <v>1.1200000000000001</v>
      </c>
      <c r="L621" s="194">
        <v>7</v>
      </c>
      <c r="M621" s="194">
        <v>14.5</v>
      </c>
      <c r="N621" s="194">
        <v>11.5</v>
      </c>
      <c r="O621" s="194">
        <v>9</v>
      </c>
      <c r="P621" s="194">
        <v>7.5</v>
      </c>
    </row>
    <row r="622" spans="1:16" ht="12.75" customHeight="1" x14ac:dyDescent="0.2">
      <c r="A622" s="89" t="s">
        <v>2521</v>
      </c>
      <c r="B622" s="89" t="s">
        <v>2522</v>
      </c>
      <c r="C622" s="89" t="s">
        <v>1316</v>
      </c>
      <c r="D622" s="194">
        <v>9.6300000000000008</v>
      </c>
      <c r="E622" s="89" t="s">
        <v>105</v>
      </c>
      <c r="F622" s="194">
        <v>22</v>
      </c>
      <c r="G622" s="194">
        <v>22</v>
      </c>
      <c r="H622" s="194">
        <v>0</v>
      </c>
      <c r="I622" s="194">
        <v>1</v>
      </c>
      <c r="J622" s="194">
        <v>0.45</v>
      </c>
      <c r="K622" s="194">
        <v>1.68</v>
      </c>
      <c r="L622" s="194">
        <v>3.5</v>
      </c>
      <c r="M622" s="194">
        <v>12</v>
      </c>
      <c r="N622" s="194">
        <v>7</v>
      </c>
      <c r="P622" s="194">
        <v>12</v>
      </c>
    </row>
    <row r="623" spans="1:16" ht="12.75" customHeight="1" x14ac:dyDescent="0.2">
      <c r="A623" s="89" t="s">
        <v>2523</v>
      </c>
      <c r="B623" s="89" t="s">
        <v>2524</v>
      </c>
      <c r="C623" s="89" t="s">
        <v>1452</v>
      </c>
      <c r="D623" s="194">
        <v>25.77</v>
      </c>
      <c r="E623" s="89" t="s">
        <v>105</v>
      </c>
      <c r="F623" s="194">
        <v>22</v>
      </c>
      <c r="G623" s="194">
        <v>22</v>
      </c>
      <c r="H623" s="194">
        <v>0</v>
      </c>
      <c r="I623" s="194">
        <v>1.4</v>
      </c>
      <c r="J623" s="194">
        <v>1.32</v>
      </c>
      <c r="K623" s="194">
        <v>6.56</v>
      </c>
      <c r="L623" s="194">
        <v>5.5</v>
      </c>
      <c r="M623" s="194">
        <v>22.5</v>
      </c>
      <c r="N623" s="194">
        <v>12.5</v>
      </c>
      <c r="P623" s="194">
        <v>13.5</v>
      </c>
    </row>
    <row r="624" spans="1:16" ht="12.75" customHeight="1" x14ac:dyDescent="0.2">
      <c r="A624" s="89" t="s">
        <v>2525</v>
      </c>
      <c r="B624" s="89" t="s">
        <v>2526</v>
      </c>
      <c r="C624" s="89" t="s">
        <v>2287</v>
      </c>
      <c r="D624" s="194">
        <v>8.24</v>
      </c>
      <c r="E624" s="89" t="s">
        <v>105</v>
      </c>
      <c r="F624" s="194">
        <v>22</v>
      </c>
      <c r="G624" s="194">
        <v>22</v>
      </c>
      <c r="H624" s="194">
        <v>17.29</v>
      </c>
      <c r="I624" s="194">
        <v>1</v>
      </c>
      <c r="J624" s="194">
        <v>0.31</v>
      </c>
      <c r="K624" s="194">
        <v>0.69</v>
      </c>
      <c r="L624" s="194">
        <v>2</v>
      </c>
      <c r="M624" s="194">
        <v>18</v>
      </c>
      <c r="N624" s="194">
        <v>5.5</v>
      </c>
      <c r="O624" s="194">
        <v>1</v>
      </c>
      <c r="P624" s="194">
        <v>2</v>
      </c>
    </row>
    <row r="625" spans="1:16" ht="12.75" customHeight="1" x14ac:dyDescent="0.2">
      <c r="A625" s="89" t="s">
        <v>2527</v>
      </c>
      <c r="B625" s="89" t="s">
        <v>2528</v>
      </c>
      <c r="C625" s="89" t="s">
        <v>1564</v>
      </c>
      <c r="D625" s="194">
        <v>17.14</v>
      </c>
      <c r="E625" s="89" t="s">
        <v>105</v>
      </c>
      <c r="F625" s="194">
        <v>22</v>
      </c>
      <c r="G625" s="194">
        <v>22</v>
      </c>
      <c r="H625" s="194">
        <v>0</v>
      </c>
      <c r="I625" s="194">
        <v>1.45</v>
      </c>
      <c r="J625" s="194">
        <v>0.31</v>
      </c>
      <c r="K625" s="194">
        <v>4.9400000000000004</v>
      </c>
      <c r="L625" s="194">
        <v>8</v>
      </c>
      <c r="M625" s="194">
        <v>13.5</v>
      </c>
      <c r="N625" s="194">
        <v>12</v>
      </c>
      <c r="P625" s="194">
        <v>35.5</v>
      </c>
    </row>
    <row r="626" spans="1:16" ht="12.75" customHeight="1" x14ac:dyDescent="0.2">
      <c r="A626" s="89" t="s">
        <v>2529</v>
      </c>
      <c r="B626" s="89" t="s">
        <v>2530</v>
      </c>
      <c r="C626" s="89" t="s">
        <v>1559</v>
      </c>
      <c r="D626" s="194">
        <v>38.07</v>
      </c>
      <c r="E626" s="89" t="s">
        <v>105</v>
      </c>
      <c r="F626" s="194">
        <v>22</v>
      </c>
      <c r="G626" s="194">
        <v>22</v>
      </c>
      <c r="H626" s="194">
        <v>0</v>
      </c>
      <c r="I626" s="89"/>
      <c r="J626" s="89"/>
      <c r="K626" s="89"/>
      <c r="M626" s="89"/>
    </row>
    <row r="627" spans="1:16" ht="12.75" customHeight="1" x14ac:dyDescent="0.2">
      <c r="A627" s="89" t="s">
        <v>2531</v>
      </c>
      <c r="B627" s="89" t="s">
        <v>2532</v>
      </c>
      <c r="C627" s="89" t="s">
        <v>1295</v>
      </c>
      <c r="D627" s="194">
        <v>13.52</v>
      </c>
      <c r="E627" s="89" t="s">
        <v>105</v>
      </c>
      <c r="F627" s="194">
        <v>22</v>
      </c>
      <c r="G627" s="194">
        <v>22</v>
      </c>
      <c r="H627" s="194">
        <v>0</v>
      </c>
      <c r="I627" s="194">
        <v>1.65</v>
      </c>
      <c r="J627" s="194">
        <v>2.16</v>
      </c>
      <c r="K627" s="194">
        <v>1.06</v>
      </c>
      <c r="L627" s="194">
        <v>29</v>
      </c>
      <c r="M627" s="89"/>
      <c r="P627" s="194">
        <v>2</v>
      </c>
    </row>
    <row r="628" spans="1:16" ht="12.75" customHeight="1" x14ac:dyDescent="0.2">
      <c r="A628" s="89" t="s">
        <v>2533</v>
      </c>
      <c r="B628" s="89" t="s">
        <v>2534</v>
      </c>
      <c r="C628" s="89" t="s">
        <v>1337</v>
      </c>
      <c r="D628" s="194">
        <v>10.77</v>
      </c>
      <c r="E628" s="89" t="s">
        <v>105</v>
      </c>
      <c r="F628" s="194">
        <v>22</v>
      </c>
      <c r="G628" s="194">
        <v>22</v>
      </c>
      <c r="H628" s="194">
        <v>0</v>
      </c>
      <c r="I628" s="194">
        <v>1.4</v>
      </c>
      <c r="J628" s="194">
        <v>0.55000000000000004</v>
      </c>
      <c r="K628" s="194">
        <v>2.33</v>
      </c>
      <c r="L628" s="194">
        <v>5.5</v>
      </c>
      <c r="M628" s="194">
        <v>9</v>
      </c>
      <c r="N628" s="194">
        <v>7.5</v>
      </c>
      <c r="P628" s="194">
        <v>20.5</v>
      </c>
    </row>
    <row r="629" spans="1:16" ht="12.75" customHeight="1" x14ac:dyDescent="0.2">
      <c r="A629" s="89" t="s">
        <v>2535</v>
      </c>
      <c r="B629" s="89" t="s">
        <v>2536</v>
      </c>
      <c r="C629" s="89" t="s">
        <v>1332</v>
      </c>
      <c r="D629" s="194">
        <v>24.72</v>
      </c>
      <c r="E629" s="89" t="s">
        <v>105</v>
      </c>
      <c r="F629" s="194">
        <v>22</v>
      </c>
      <c r="G629" s="194">
        <v>22</v>
      </c>
      <c r="H629" s="194">
        <v>1.1499999999999999</v>
      </c>
      <c r="I629" s="194">
        <v>1.5</v>
      </c>
      <c r="J629" s="194">
        <v>0.89</v>
      </c>
      <c r="K629" s="194">
        <v>2.41</v>
      </c>
      <c r="L629" s="194">
        <v>9.5</v>
      </c>
      <c r="M629" s="194">
        <v>16.5</v>
      </c>
      <c r="N629" s="194">
        <v>12.5</v>
      </c>
      <c r="O629" s="194">
        <v>23.5</v>
      </c>
      <c r="P629" s="194">
        <v>9.5</v>
      </c>
    </row>
    <row r="630" spans="1:16" ht="12.75" customHeight="1" x14ac:dyDescent="0.2">
      <c r="A630" s="89" t="s">
        <v>2537</v>
      </c>
      <c r="B630" s="89" t="s">
        <v>2538</v>
      </c>
      <c r="C630" s="89" t="s">
        <v>1295</v>
      </c>
      <c r="D630" s="194">
        <v>11.28</v>
      </c>
      <c r="E630" s="89" t="s">
        <v>105</v>
      </c>
      <c r="F630" s="194">
        <v>23</v>
      </c>
      <c r="G630" s="194">
        <v>23</v>
      </c>
      <c r="H630" s="194">
        <v>0</v>
      </c>
      <c r="I630" s="194">
        <v>1.35</v>
      </c>
      <c r="J630" s="194">
        <v>1.29</v>
      </c>
      <c r="K630" s="194">
        <v>1.22</v>
      </c>
      <c r="L630" s="194">
        <v>7.5</v>
      </c>
      <c r="M630" s="89"/>
      <c r="P630" s="194">
        <v>-7</v>
      </c>
    </row>
    <row r="631" spans="1:16" ht="12.75" customHeight="1" x14ac:dyDescent="0.2">
      <c r="A631" s="89" t="s">
        <v>2539</v>
      </c>
      <c r="B631" s="89" t="s">
        <v>2540</v>
      </c>
      <c r="C631" s="89" t="s">
        <v>1559</v>
      </c>
      <c r="D631" s="194">
        <v>29.16</v>
      </c>
      <c r="E631" s="89" t="s">
        <v>105</v>
      </c>
      <c r="F631" s="194">
        <v>23</v>
      </c>
      <c r="G631" s="194">
        <v>23</v>
      </c>
      <c r="H631" s="194">
        <v>0</v>
      </c>
      <c r="I631" s="89"/>
      <c r="J631" s="89"/>
      <c r="K631" s="89"/>
      <c r="M631" s="89"/>
    </row>
    <row r="632" spans="1:16" ht="12.75" customHeight="1" x14ac:dyDescent="0.2">
      <c r="A632" s="89" t="s">
        <v>2541</v>
      </c>
      <c r="B632" s="89" t="s">
        <v>2542</v>
      </c>
      <c r="C632" s="89" t="s">
        <v>2270</v>
      </c>
      <c r="D632" s="194">
        <v>17.329999999999998</v>
      </c>
      <c r="E632" s="89" t="s">
        <v>105</v>
      </c>
      <c r="F632" s="194">
        <v>23</v>
      </c>
      <c r="G632" s="194"/>
      <c r="H632" s="194">
        <v>0.42</v>
      </c>
      <c r="I632" s="194">
        <v>0.9</v>
      </c>
      <c r="J632" s="194">
        <v>0.34</v>
      </c>
      <c r="K632" s="194">
        <v>0.82</v>
      </c>
      <c r="L632" s="194">
        <v>0.5</v>
      </c>
      <c r="M632" s="194">
        <v>9.5</v>
      </c>
      <c r="N632" s="194">
        <v>5</v>
      </c>
      <c r="O632" s="194">
        <v>-35.5</v>
      </c>
      <c r="P632" s="194">
        <v>-8</v>
      </c>
    </row>
    <row r="633" spans="1:16" ht="12.75" customHeight="1" x14ac:dyDescent="0.2">
      <c r="A633" s="89" t="s">
        <v>2543</v>
      </c>
      <c r="B633" s="89" t="s">
        <v>2544</v>
      </c>
      <c r="C633" s="89" t="s">
        <v>1309</v>
      </c>
      <c r="D633" s="194">
        <v>22.93</v>
      </c>
      <c r="E633" s="89" t="s">
        <v>105</v>
      </c>
      <c r="F633" s="194">
        <v>23</v>
      </c>
      <c r="G633" s="194">
        <v>23</v>
      </c>
      <c r="H633" s="194">
        <v>3.41</v>
      </c>
      <c r="I633" s="194">
        <v>0.95</v>
      </c>
      <c r="J633" s="89"/>
      <c r="K633" s="194">
        <v>1.35</v>
      </c>
      <c r="M633" s="194">
        <v>14.5</v>
      </c>
      <c r="O633" s="194">
        <v>6.5</v>
      </c>
      <c r="P633" s="194">
        <v>7</v>
      </c>
    </row>
    <row r="634" spans="1:16" ht="12.75" customHeight="1" x14ac:dyDescent="0.2">
      <c r="A634" s="89" t="s">
        <v>2545</v>
      </c>
      <c r="B634" s="89" t="s">
        <v>2546</v>
      </c>
      <c r="C634" s="89" t="s">
        <v>1976</v>
      </c>
      <c r="D634" s="194">
        <v>8.14</v>
      </c>
      <c r="E634" s="89" t="s">
        <v>105</v>
      </c>
      <c r="F634" s="194">
        <v>23</v>
      </c>
      <c r="G634" s="194">
        <v>23</v>
      </c>
      <c r="H634" s="194">
        <v>8.1199999999999992</v>
      </c>
      <c r="I634" s="194">
        <v>0.85</v>
      </c>
      <c r="J634" s="194">
        <v>1.45</v>
      </c>
      <c r="K634" s="89"/>
      <c r="L634" s="194">
        <v>1</v>
      </c>
      <c r="M634" s="194">
        <v>20</v>
      </c>
      <c r="N634" s="194">
        <v>8.5</v>
      </c>
      <c r="O634" s="194">
        <v>-0.5</v>
      </c>
    </row>
    <row r="635" spans="1:16" ht="12.75" customHeight="1" x14ac:dyDescent="0.2">
      <c r="A635" s="89" t="s">
        <v>2547</v>
      </c>
      <c r="B635" s="89" t="s">
        <v>2548</v>
      </c>
      <c r="C635" s="89" t="s">
        <v>1588</v>
      </c>
      <c r="D635" s="194">
        <v>22.86</v>
      </c>
      <c r="E635" s="89" t="s">
        <v>105</v>
      </c>
      <c r="F635" s="194">
        <v>23</v>
      </c>
      <c r="G635" s="194">
        <v>23</v>
      </c>
      <c r="H635" s="194">
        <v>0</v>
      </c>
      <c r="I635" s="89"/>
      <c r="J635" s="194">
        <v>38.299999999999997</v>
      </c>
      <c r="K635" s="194">
        <v>1.46</v>
      </c>
      <c r="M635" s="89"/>
    </row>
    <row r="636" spans="1:16" ht="12.75" customHeight="1" x14ac:dyDescent="0.2">
      <c r="A636" s="89" t="s">
        <v>2549</v>
      </c>
      <c r="B636" s="89" t="s">
        <v>2550</v>
      </c>
      <c r="C636" s="89" t="s">
        <v>1753</v>
      </c>
      <c r="D636" s="194">
        <v>19.05</v>
      </c>
      <c r="E636" s="89" t="s">
        <v>105</v>
      </c>
      <c r="F636" s="194">
        <v>23</v>
      </c>
      <c r="G636" s="194">
        <v>23</v>
      </c>
      <c r="H636" s="194">
        <v>0</v>
      </c>
      <c r="I636" s="194">
        <v>1.95</v>
      </c>
      <c r="J636" s="194">
        <v>0.57999999999999996</v>
      </c>
      <c r="K636" s="194">
        <v>1.21</v>
      </c>
      <c r="L636" s="194">
        <v>6</v>
      </c>
      <c r="M636" s="194">
        <v>35.5</v>
      </c>
      <c r="N636" s="194">
        <v>15</v>
      </c>
      <c r="P636" s="194">
        <v>9.5</v>
      </c>
    </row>
    <row r="637" spans="1:16" ht="12.75" customHeight="1" x14ac:dyDescent="0.2">
      <c r="A637" s="89" t="s">
        <v>2551</v>
      </c>
      <c r="B637" s="89" t="s">
        <v>2552</v>
      </c>
      <c r="C637" s="89" t="s">
        <v>2287</v>
      </c>
      <c r="D637" s="194">
        <v>8.19</v>
      </c>
      <c r="E637" s="89" t="s">
        <v>105</v>
      </c>
      <c r="F637" s="194">
        <v>24</v>
      </c>
      <c r="G637" s="194">
        <v>24</v>
      </c>
      <c r="H637" s="194">
        <v>0</v>
      </c>
      <c r="I637" s="194">
        <v>1.25</v>
      </c>
      <c r="J637" s="194">
        <v>0.28000000000000003</v>
      </c>
      <c r="K637" s="194">
        <v>0.77</v>
      </c>
      <c r="L637" s="194">
        <v>1.5</v>
      </c>
      <c r="M637" s="89"/>
      <c r="N637" s="194">
        <v>11</v>
      </c>
      <c r="P637" s="194">
        <v>20.5</v>
      </c>
    </row>
    <row r="638" spans="1:16" ht="12.75" customHeight="1" x14ac:dyDescent="0.2">
      <c r="A638" s="89" t="s">
        <v>2553</v>
      </c>
      <c r="B638" s="89" t="s">
        <v>2554</v>
      </c>
      <c r="C638" s="89" t="s">
        <v>1716</v>
      </c>
      <c r="D638" s="194">
        <v>18.809999999999999</v>
      </c>
      <c r="E638" s="89" t="s">
        <v>105</v>
      </c>
      <c r="F638" s="194">
        <v>24</v>
      </c>
      <c r="G638" s="194">
        <v>24</v>
      </c>
      <c r="H638" s="194">
        <v>0</v>
      </c>
      <c r="I638" s="194">
        <v>1.35</v>
      </c>
      <c r="J638" s="194">
        <v>0.55000000000000004</v>
      </c>
      <c r="K638" s="194">
        <v>2.89</v>
      </c>
      <c r="L638" s="194">
        <v>16</v>
      </c>
      <c r="M638" s="194">
        <v>26.5</v>
      </c>
      <c r="N638" s="194">
        <v>22.5</v>
      </c>
      <c r="P638" s="194">
        <v>23.5</v>
      </c>
    </row>
    <row r="639" spans="1:16" ht="12.75" customHeight="1" x14ac:dyDescent="0.2">
      <c r="A639" s="89" t="s">
        <v>2555</v>
      </c>
      <c r="B639" s="89" t="s">
        <v>2556</v>
      </c>
      <c r="C639" s="89" t="s">
        <v>1332</v>
      </c>
      <c r="D639" s="194">
        <v>18.579999999999998</v>
      </c>
      <c r="E639" s="89" t="s">
        <v>105</v>
      </c>
      <c r="F639" s="194">
        <v>24</v>
      </c>
      <c r="G639" s="194">
        <v>24</v>
      </c>
      <c r="H639" s="194">
        <v>0</v>
      </c>
      <c r="I639" s="194">
        <v>1.3</v>
      </c>
      <c r="J639" s="194">
        <v>0.47</v>
      </c>
      <c r="K639" s="194">
        <v>2.95</v>
      </c>
      <c r="L639" s="194">
        <v>8</v>
      </c>
      <c r="M639" s="194">
        <v>18.5</v>
      </c>
      <c r="N639" s="194">
        <v>10</v>
      </c>
    </row>
    <row r="640" spans="1:16" ht="12.75" customHeight="1" x14ac:dyDescent="0.2">
      <c r="A640" s="89" t="s">
        <v>2557</v>
      </c>
      <c r="B640" s="89" t="s">
        <v>2558</v>
      </c>
      <c r="C640" s="89" t="s">
        <v>1799</v>
      </c>
      <c r="D640" s="194">
        <v>20.13</v>
      </c>
      <c r="E640" s="89" t="s">
        <v>105</v>
      </c>
      <c r="F640" s="194">
        <v>24</v>
      </c>
      <c r="G640" s="194">
        <v>24</v>
      </c>
      <c r="H640" s="194">
        <v>0.91</v>
      </c>
      <c r="I640" s="194">
        <v>1.3</v>
      </c>
      <c r="J640" s="194">
        <v>0.91</v>
      </c>
      <c r="K640" s="194">
        <v>0.56000000000000005</v>
      </c>
      <c r="L640" s="194">
        <v>8.5</v>
      </c>
      <c r="M640" s="89"/>
      <c r="N640" s="194">
        <v>25</v>
      </c>
      <c r="O640" s="194">
        <v>3</v>
      </c>
      <c r="P640" s="194">
        <v>2</v>
      </c>
    </row>
    <row r="641" spans="1:16" ht="12.75" customHeight="1" x14ac:dyDescent="0.2">
      <c r="A641" s="89" t="s">
        <v>2559</v>
      </c>
      <c r="B641" s="89" t="s">
        <v>2560</v>
      </c>
      <c r="C641" s="89" t="s">
        <v>1452</v>
      </c>
      <c r="D641" s="194">
        <v>10.73</v>
      </c>
      <c r="E641" s="89" t="s">
        <v>105</v>
      </c>
      <c r="F641" s="194">
        <v>24</v>
      </c>
      <c r="G641" s="194">
        <v>24</v>
      </c>
      <c r="H641" s="194">
        <v>1.79</v>
      </c>
      <c r="I641" s="194">
        <v>1.2</v>
      </c>
      <c r="J641" s="194">
        <v>1.75</v>
      </c>
      <c r="K641" s="194">
        <v>2.96</v>
      </c>
      <c r="L641" s="194">
        <v>6</v>
      </c>
      <c r="M641" s="194">
        <v>16</v>
      </c>
      <c r="N641" s="194">
        <v>11.5</v>
      </c>
      <c r="O641" s="194">
        <v>17.5</v>
      </c>
      <c r="P641" s="194">
        <v>9</v>
      </c>
    </row>
    <row r="642" spans="1:16" ht="12.75" customHeight="1" x14ac:dyDescent="0.2">
      <c r="A642" s="89" t="s">
        <v>2561</v>
      </c>
      <c r="B642" s="89" t="s">
        <v>2562</v>
      </c>
      <c r="C642" s="89" t="s">
        <v>1393</v>
      </c>
      <c r="D642" s="194">
        <v>36.22</v>
      </c>
      <c r="E642" s="89" t="s">
        <v>105</v>
      </c>
      <c r="F642" s="194">
        <v>24</v>
      </c>
      <c r="G642" s="194">
        <v>24</v>
      </c>
      <c r="H642" s="194">
        <v>2.97</v>
      </c>
      <c r="I642" s="194">
        <v>1.2</v>
      </c>
      <c r="J642" s="194">
        <v>2.65</v>
      </c>
      <c r="K642" s="194">
        <v>1.99</v>
      </c>
      <c r="L642" s="194">
        <v>8</v>
      </c>
      <c r="M642" s="194">
        <v>14</v>
      </c>
      <c r="N642" s="194">
        <v>11</v>
      </c>
      <c r="O642" s="194">
        <v>10</v>
      </c>
      <c r="P642" s="194">
        <v>6.5</v>
      </c>
    </row>
    <row r="643" spans="1:16" ht="12.75" customHeight="1" x14ac:dyDescent="0.2">
      <c r="A643" s="89" t="s">
        <v>2563</v>
      </c>
      <c r="B643" s="89" t="s">
        <v>2564</v>
      </c>
      <c r="C643" s="89" t="s">
        <v>2134</v>
      </c>
      <c r="D643" s="194">
        <v>9.65</v>
      </c>
      <c r="E643" s="89" t="s">
        <v>105</v>
      </c>
      <c r="F643" s="194">
        <v>25</v>
      </c>
      <c r="G643" s="194">
        <v>25</v>
      </c>
      <c r="H643" s="194">
        <v>11.53</v>
      </c>
      <c r="I643" s="194">
        <v>1.4</v>
      </c>
      <c r="J643" s="194">
        <v>0.12</v>
      </c>
      <c r="K643" s="194">
        <v>1.1200000000000001</v>
      </c>
      <c r="L643" s="194">
        <v>-1.5</v>
      </c>
      <c r="M643" s="194">
        <v>-2.5</v>
      </c>
      <c r="N643" s="194">
        <v>-0.5</v>
      </c>
      <c r="P643" s="194">
        <v>-1</v>
      </c>
    </row>
    <row r="644" spans="1:16" ht="12.75" customHeight="1" x14ac:dyDescent="0.2">
      <c r="A644" s="89" t="s">
        <v>2565</v>
      </c>
      <c r="B644" s="89" t="s">
        <v>2566</v>
      </c>
      <c r="C644" s="89" t="s">
        <v>1799</v>
      </c>
      <c r="D644" s="194">
        <v>13.01</v>
      </c>
      <c r="E644" s="89" t="s">
        <v>105</v>
      </c>
      <c r="F644" s="194">
        <v>25</v>
      </c>
      <c r="G644" s="194">
        <v>25</v>
      </c>
      <c r="H644" s="194">
        <v>0</v>
      </c>
      <c r="I644" s="194">
        <v>1.6</v>
      </c>
      <c r="J644" s="194">
        <v>0.62</v>
      </c>
      <c r="K644" s="194">
        <v>0.87</v>
      </c>
      <c r="L644" s="194">
        <v>7</v>
      </c>
      <c r="M644" s="89"/>
      <c r="N644" s="194">
        <v>12</v>
      </c>
      <c r="P644" s="194">
        <v>3</v>
      </c>
    </row>
    <row r="645" spans="1:16" ht="12.75" customHeight="1" x14ac:dyDescent="0.2">
      <c r="A645" s="89" t="s">
        <v>2567</v>
      </c>
      <c r="B645" s="89" t="s">
        <v>2568</v>
      </c>
      <c r="C645" s="89" t="s">
        <v>1289</v>
      </c>
      <c r="D645" s="194">
        <v>9.3000000000000007</v>
      </c>
      <c r="E645" s="89" t="s">
        <v>105</v>
      </c>
      <c r="F645" s="194">
        <v>25</v>
      </c>
      <c r="G645" s="194">
        <v>25</v>
      </c>
      <c r="H645" s="194">
        <v>0</v>
      </c>
      <c r="I645" s="194">
        <v>0.7</v>
      </c>
      <c r="J645" s="194">
        <v>1.94</v>
      </c>
      <c r="K645" s="194">
        <v>2.23</v>
      </c>
      <c r="L645" s="194">
        <v>3.5</v>
      </c>
      <c r="M645" s="194">
        <v>8</v>
      </c>
      <c r="N645" s="194">
        <v>8</v>
      </c>
      <c r="P645" s="194">
        <v>6.5</v>
      </c>
    </row>
    <row r="646" spans="1:16" ht="12.75" customHeight="1" x14ac:dyDescent="0.2">
      <c r="A646" s="89" t="s">
        <v>2569</v>
      </c>
      <c r="B646" s="89" t="s">
        <v>2570</v>
      </c>
      <c r="C646" s="89" t="s">
        <v>1325</v>
      </c>
      <c r="D646" s="194">
        <v>8.26</v>
      </c>
      <c r="E646" s="89" t="s">
        <v>105</v>
      </c>
      <c r="F646" s="194">
        <v>25</v>
      </c>
      <c r="G646" s="194">
        <v>25</v>
      </c>
      <c r="H646" s="194">
        <v>0.44</v>
      </c>
      <c r="I646" s="194">
        <v>1.1000000000000001</v>
      </c>
      <c r="J646" s="194">
        <v>0.61</v>
      </c>
      <c r="K646" s="194">
        <v>2.3199999999999998</v>
      </c>
      <c r="L646" s="194">
        <v>2</v>
      </c>
      <c r="M646" s="194">
        <v>2.5</v>
      </c>
      <c r="N646" s="194">
        <v>4</v>
      </c>
      <c r="O646" s="194">
        <v>-9</v>
      </c>
      <c r="P646" s="194">
        <v>1</v>
      </c>
    </row>
    <row r="647" spans="1:16" ht="12.75" customHeight="1" x14ac:dyDescent="0.2">
      <c r="A647" s="89" t="s">
        <v>2571</v>
      </c>
      <c r="B647" s="89" t="s">
        <v>2572</v>
      </c>
      <c r="C647" s="89" t="s">
        <v>1283</v>
      </c>
      <c r="D647" s="194">
        <v>28.37</v>
      </c>
      <c r="E647" s="89" t="s">
        <v>105</v>
      </c>
      <c r="F647" s="194">
        <v>25</v>
      </c>
      <c r="G647" s="194">
        <v>25</v>
      </c>
      <c r="H647" s="194">
        <v>0</v>
      </c>
      <c r="I647" s="194">
        <v>0.85</v>
      </c>
      <c r="J647" s="194">
        <v>0.72</v>
      </c>
      <c r="K647" s="194">
        <v>1.76</v>
      </c>
      <c r="L647" s="194">
        <v>4</v>
      </c>
      <c r="M647" s="194">
        <v>17.5</v>
      </c>
      <c r="N647" s="194">
        <v>14.5</v>
      </c>
      <c r="P647" s="194">
        <v>10.5</v>
      </c>
    </row>
    <row r="648" spans="1:16" ht="12.75" customHeight="1" x14ac:dyDescent="0.2">
      <c r="A648" s="89" t="s">
        <v>2573</v>
      </c>
      <c r="B648" s="89" t="s">
        <v>2574</v>
      </c>
      <c r="C648" s="89" t="s">
        <v>1379</v>
      </c>
      <c r="D648" s="194">
        <v>21.89</v>
      </c>
      <c r="E648" s="89" t="s">
        <v>105</v>
      </c>
      <c r="F648" s="194">
        <v>26</v>
      </c>
      <c r="G648" s="194">
        <v>26</v>
      </c>
      <c r="H648" s="194">
        <v>0</v>
      </c>
      <c r="I648" s="194">
        <v>1.35</v>
      </c>
      <c r="J648" s="194">
        <v>0.12</v>
      </c>
      <c r="K648" s="89"/>
      <c r="L648" s="194">
        <v>2</v>
      </c>
      <c r="M648" s="194">
        <v>21</v>
      </c>
      <c r="N648" s="194">
        <v>6.5</v>
      </c>
      <c r="P648" s="194">
        <v>34.5</v>
      </c>
    </row>
    <row r="649" spans="1:16" ht="12.75" customHeight="1" x14ac:dyDescent="0.2">
      <c r="A649" s="89" t="s">
        <v>2575</v>
      </c>
      <c r="B649" s="89" t="s">
        <v>2576</v>
      </c>
      <c r="C649" s="89" t="s">
        <v>1564</v>
      </c>
      <c r="D649" s="194">
        <v>9.9600000000000009</v>
      </c>
      <c r="E649" s="89" t="s">
        <v>105</v>
      </c>
      <c r="F649" s="194">
        <v>26</v>
      </c>
      <c r="G649" s="194">
        <v>26</v>
      </c>
      <c r="H649" s="194">
        <v>0</v>
      </c>
      <c r="I649" s="194">
        <v>1.35</v>
      </c>
      <c r="J649" s="194">
        <v>0.23</v>
      </c>
      <c r="K649" s="194">
        <v>0.94</v>
      </c>
      <c r="L649" s="194">
        <v>1.5</v>
      </c>
      <c r="M649" s="194">
        <v>10</v>
      </c>
      <c r="N649" s="194">
        <v>6.5</v>
      </c>
      <c r="P649" s="194">
        <v>11</v>
      </c>
    </row>
    <row r="650" spans="1:16" ht="12.75" customHeight="1" x14ac:dyDescent="0.2">
      <c r="A650" s="89" t="s">
        <v>2577</v>
      </c>
      <c r="B650" s="89" t="s">
        <v>2578</v>
      </c>
      <c r="C650" s="89" t="s">
        <v>1588</v>
      </c>
      <c r="D650" s="194">
        <v>8.66</v>
      </c>
      <c r="E650" s="89" t="s">
        <v>105</v>
      </c>
      <c r="F650" s="194">
        <v>26</v>
      </c>
      <c r="G650" s="194">
        <v>26</v>
      </c>
      <c r="H650" s="194">
        <v>0</v>
      </c>
      <c r="I650" s="89"/>
      <c r="J650" s="194">
        <v>86.14</v>
      </c>
      <c r="K650" s="194">
        <v>9.84</v>
      </c>
      <c r="M650" s="89"/>
    </row>
    <row r="651" spans="1:16" ht="12.75" customHeight="1" x14ac:dyDescent="0.2">
      <c r="A651" s="89" t="s">
        <v>2579</v>
      </c>
      <c r="B651" s="89" t="s">
        <v>2580</v>
      </c>
      <c r="C651" s="89" t="s">
        <v>1322</v>
      </c>
      <c r="D651" s="194">
        <v>10.09</v>
      </c>
      <c r="E651" s="89" t="s">
        <v>105</v>
      </c>
      <c r="F651" s="194">
        <v>26</v>
      </c>
      <c r="G651" s="194">
        <v>26</v>
      </c>
      <c r="H651" s="194">
        <v>4.83</v>
      </c>
      <c r="I651" s="194">
        <v>1.05</v>
      </c>
      <c r="J651" s="194">
        <v>0.89</v>
      </c>
      <c r="K651" s="194">
        <v>0.86</v>
      </c>
      <c r="L651" s="194">
        <v>0.5</v>
      </c>
      <c r="M651" s="194">
        <v>5</v>
      </c>
      <c r="N651" s="194">
        <v>4.5</v>
      </c>
      <c r="O651" s="194">
        <v>4.5</v>
      </c>
      <c r="P651" s="194">
        <v>0.5</v>
      </c>
    </row>
    <row r="652" spans="1:16" ht="12.75" customHeight="1" x14ac:dyDescent="0.2">
      <c r="A652" s="89" t="s">
        <v>2581</v>
      </c>
      <c r="B652" s="89" t="s">
        <v>2582</v>
      </c>
      <c r="C652" s="89" t="s">
        <v>1976</v>
      </c>
      <c r="D652" s="194">
        <v>45.02</v>
      </c>
      <c r="E652" s="89" t="s">
        <v>105</v>
      </c>
      <c r="F652" s="194">
        <v>26</v>
      </c>
      <c r="G652" s="194">
        <v>26</v>
      </c>
      <c r="H652" s="194">
        <v>1.24</v>
      </c>
      <c r="I652" s="194">
        <v>1.1499999999999999</v>
      </c>
      <c r="J652" s="194">
        <v>2.4500000000000002</v>
      </c>
      <c r="K652" s="89"/>
      <c r="L652" s="194">
        <v>8.5</v>
      </c>
      <c r="M652" s="194">
        <v>15.5</v>
      </c>
      <c r="N652" s="194">
        <v>14</v>
      </c>
      <c r="O652" s="194">
        <v>18</v>
      </c>
    </row>
    <row r="653" spans="1:16" ht="12.75" customHeight="1" x14ac:dyDescent="0.2">
      <c r="A653" s="89" t="s">
        <v>2583</v>
      </c>
      <c r="B653" s="89" t="s">
        <v>2584</v>
      </c>
      <c r="C653" s="89" t="s">
        <v>1312</v>
      </c>
      <c r="D653" s="194">
        <v>4.88</v>
      </c>
      <c r="E653" s="89" t="s">
        <v>105</v>
      </c>
      <c r="F653" s="194">
        <v>26</v>
      </c>
      <c r="G653" s="194">
        <v>26</v>
      </c>
      <c r="H653" s="194">
        <v>0</v>
      </c>
      <c r="I653" s="194">
        <v>1.5</v>
      </c>
      <c r="J653" s="194">
        <v>2.94</v>
      </c>
      <c r="K653" s="194">
        <v>1.04</v>
      </c>
      <c r="L653" s="194">
        <v>-1</v>
      </c>
      <c r="M653" s="194">
        <v>79.5</v>
      </c>
      <c r="N653" s="194">
        <v>2</v>
      </c>
      <c r="P653" s="194">
        <v>2</v>
      </c>
    </row>
    <row r="654" spans="1:16" ht="12.75" customHeight="1" x14ac:dyDescent="0.2">
      <c r="A654" s="89" t="s">
        <v>2585</v>
      </c>
      <c r="B654" s="89" t="s">
        <v>2586</v>
      </c>
      <c r="C654" s="89" t="s">
        <v>1769</v>
      </c>
      <c r="D654" s="194">
        <v>10.86</v>
      </c>
      <c r="E654" s="89" t="s">
        <v>105</v>
      </c>
      <c r="F654" s="194">
        <v>26</v>
      </c>
      <c r="G654" s="194">
        <v>26</v>
      </c>
      <c r="H654" s="194">
        <v>3.19</v>
      </c>
      <c r="I654" s="194">
        <v>0.95</v>
      </c>
      <c r="J654" s="194">
        <v>0.91</v>
      </c>
      <c r="K654" s="194">
        <v>1.18</v>
      </c>
      <c r="L654" s="194">
        <v>6</v>
      </c>
      <c r="M654" s="194">
        <v>26</v>
      </c>
      <c r="N654" s="194">
        <v>17.5</v>
      </c>
      <c r="P654" s="194">
        <v>3.5</v>
      </c>
    </row>
    <row r="655" spans="1:16" ht="12.75" customHeight="1" x14ac:dyDescent="0.2">
      <c r="A655" s="89" t="s">
        <v>2587</v>
      </c>
      <c r="B655" s="89" t="s">
        <v>2588</v>
      </c>
      <c r="C655" s="89" t="s">
        <v>1682</v>
      </c>
      <c r="D655" s="194">
        <v>9.9</v>
      </c>
      <c r="E655" s="89" t="s">
        <v>105</v>
      </c>
      <c r="F655" s="194">
        <v>27</v>
      </c>
      <c r="G655" s="194">
        <v>27</v>
      </c>
      <c r="H655" s="194">
        <v>0</v>
      </c>
      <c r="I655" s="194">
        <v>2.25</v>
      </c>
      <c r="J655" s="194">
        <v>1.62</v>
      </c>
      <c r="K655" s="194">
        <v>0.95</v>
      </c>
      <c r="L655" s="194">
        <v>12</v>
      </c>
      <c r="M655" s="89"/>
      <c r="N655" s="194">
        <v>19</v>
      </c>
      <c r="P655" s="194">
        <v>5</v>
      </c>
    </row>
    <row r="656" spans="1:16" ht="12.75" customHeight="1" x14ac:dyDescent="0.2">
      <c r="A656" s="89" t="s">
        <v>2589</v>
      </c>
      <c r="B656" s="89" t="s">
        <v>2590</v>
      </c>
      <c r="C656" s="89" t="s">
        <v>1564</v>
      </c>
      <c r="D656" s="194">
        <v>10.1</v>
      </c>
      <c r="E656" s="89" t="s">
        <v>105</v>
      </c>
      <c r="F656" s="194">
        <v>27</v>
      </c>
      <c r="G656" s="194">
        <v>27</v>
      </c>
      <c r="H656" s="194">
        <v>0</v>
      </c>
      <c r="I656" s="194">
        <v>1.45</v>
      </c>
      <c r="J656" s="194">
        <v>0.05</v>
      </c>
      <c r="K656" s="194">
        <v>0.47</v>
      </c>
      <c r="L656" s="194">
        <v>7.5</v>
      </c>
      <c r="M656" s="194">
        <v>-0.5</v>
      </c>
      <c r="N656" s="194">
        <v>6.5</v>
      </c>
      <c r="P656" s="194">
        <v>10</v>
      </c>
    </row>
    <row r="657" spans="1:16" ht="12.75" customHeight="1" x14ac:dyDescent="0.2">
      <c r="A657" s="89" t="s">
        <v>2591</v>
      </c>
      <c r="B657" s="89" t="s">
        <v>2592</v>
      </c>
      <c r="C657" s="89" t="s">
        <v>1753</v>
      </c>
      <c r="D657" s="194">
        <v>14.38</v>
      </c>
      <c r="E657" s="89" t="s">
        <v>105</v>
      </c>
      <c r="F657" s="194">
        <v>27</v>
      </c>
      <c r="G657" s="194">
        <v>27</v>
      </c>
      <c r="H657" s="194">
        <v>4.21</v>
      </c>
      <c r="I657" s="194">
        <v>1.1499999999999999</v>
      </c>
      <c r="J657" s="194">
        <v>0.28999999999999998</v>
      </c>
      <c r="K657" s="194">
        <v>0.45</v>
      </c>
      <c r="M657" s="89"/>
    </row>
    <row r="658" spans="1:16" ht="12.75" customHeight="1" x14ac:dyDescent="0.2">
      <c r="A658" s="89" t="s">
        <v>2593</v>
      </c>
      <c r="B658" s="89" t="s">
        <v>2594</v>
      </c>
      <c r="C658" s="89" t="s">
        <v>1769</v>
      </c>
      <c r="D658" s="194">
        <v>6.32</v>
      </c>
      <c r="E658" s="89" t="s">
        <v>105</v>
      </c>
      <c r="F658" s="194">
        <v>27</v>
      </c>
      <c r="G658" s="194">
        <v>27</v>
      </c>
      <c r="H658" s="194">
        <v>0</v>
      </c>
      <c r="I658" s="194">
        <v>1.1499999999999999</v>
      </c>
      <c r="J658" s="194">
        <v>0.83</v>
      </c>
      <c r="K658" s="194">
        <v>2.23</v>
      </c>
      <c r="L658" s="194">
        <v>2</v>
      </c>
      <c r="M658" s="89"/>
      <c r="P658" s="194">
        <v>7.5</v>
      </c>
    </row>
    <row r="659" spans="1:16" ht="12.75" customHeight="1" x14ac:dyDescent="0.2">
      <c r="A659" s="89" t="s">
        <v>2595</v>
      </c>
      <c r="B659" s="89" t="s">
        <v>2596</v>
      </c>
      <c r="C659" s="89" t="s">
        <v>1668</v>
      </c>
      <c r="D659" s="194">
        <v>9.8800000000000008</v>
      </c>
      <c r="E659" s="89" t="s">
        <v>105</v>
      </c>
      <c r="F659" s="194">
        <v>27</v>
      </c>
      <c r="G659" s="194">
        <v>27</v>
      </c>
      <c r="H659" s="194">
        <v>0</v>
      </c>
      <c r="I659" s="194">
        <v>1.3</v>
      </c>
      <c r="J659" s="194">
        <v>0.48</v>
      </c>
      <c r="K659" s="194">
        <v>0.85</v>
      </c>
      <c r="L659" s="194">
        <v>11.5</v>
      </c>
      <c r="M659" s="194">
        <v>16</v>
      </c>
      <c r="N659" s="194">
        <v>13.5</v>
      </c>
      <c r="P659" s="194">
        <v>12</v>
      </c>
    </row>
    <row r="660" spans="1:16" ht="12.75" customHeight="1" x14ac:dyDescent="0.2">
      <c r="A660" s="89" t="s">
        <v>2597</v>
      </c>
      <c r="B660" s="89" t="s">
        <v>2598</v>
      </c>
      <c r="C660" s="89" t="s">
        <v>1509</v>
      </c>
      <c r="D660" s="194">
        <v>13.22</v>
      </c>
      <c r="E660" s="89" t="s">
        <v>105</v>
      </c>
      <c r="F660" s="194">
        <v>28</v>
      </c>
      <c r="G660" s="194">
        <v>28</v>
      </c>
      <c r="H660" s="194">
        <v>2.15</v>
      </c>
      <c r="I660" s="194">
        <v>1.45</v>
      </c>
      <c r="J660" s="194">
        <v>0.31</v>
      </c>
      <c r="K660" s="194">
        <v>1.55</v>
      </c>
      <c r="L660" s="194">
        <v>8</v>
      </c>
      <c r="M660" s="194">
        <v>10.5</v>
      </c>
      <c r="N660" s="194">
        <v>8.5</v>
      </c>
      <c r="O660" s="194">
        <v>18</v>
      </c>
      <c r="P660" s="194">
        <v>8</v>
      </c>
    </row>
    <row r="661" spans="1:16" ht="12.75" customHeight="1" x14ac:dyDescent="0.2">
      <c r="A661" s="89" t="s">
        <v>2599</v>
      </c>
      <c r="B661" s="89" t="s">
        <v>2600</v>
      </c>
      <c r="C661" s="89" t="s">
        <v>1642</v>
      </c>
      <c r="D661" s="194">
        <v>7.44</v>
      </c>
      <c r="E661" s="89" t="s">
        <v>105</v>
      </c>
      <c r="F661" s="194">
        <v>28</v>
      </c>
      <c r="G661" s="194">
        <v>28</v>
      </c>
      <c r="H661" s="194">
        <v>0</v>
      </c>
      <c r="I661" s="194">
        <v>1.2</v>
      </c>
      <c r="J661" s="194">
        <v>0.02</v>
      </c>
      <c r="K661" s="194">
        <v>0.19</v>
      </c>
      <c r="L661" s="194">
        <v>22.5</v>
      </c>
      <c r="M661" s="194">
        <v>1</v>
      </c>
      <c r="N661" s="194">
        <v>3</v>
      </c>
      <c r="P661" s="194">
        <v>6.5</v>
      </c>
    </row>
    <row r="662" spans="1:16" ht="12.75" customHeight="1" x14ac:dyDescent="0.2">
      <c r="A662" s="89" t="s">
        <v>2601</v>
      </c>
      <c r="B662" s="89" t="s">
        <v>2602</v>
      </c>
      <c r="C662" s="89" t="s">
        <v>1682</v>
      </c>
      <c r="D662" s="194">
        <v>38.130000000000003</v>
      </c>
      <c r="E662" s="89" t="s">
        <v>105</v>
      </c>
      <c r="F662" s="194">
        <v>28</v>
      </c>
      <c r="G662" s="194">
        <v>28</v>
      </c>
      <c r="H662" s="194">
        <v>9.15</v>
      </c>
      <c r="I662" s="194">
        <v>1.95</v>
      </c>
      <c r="J662" s="194">
        <v>0.89</v>
      </c>
      <c r="K662" s="194">
        <v>1.5</v>
      </c>
      <c r="L662" s="194">
        <v>6.5</v>
      </c>
      <c r="M662" s="89"/>
      <c r="N662" s="194">
        <v>14</v>
      </c>
      <c r="O662" s="194">
        <v>1.5</v>
      </c>
      <c r="P662" s="194">
        <v>-1</v>
      </c>
    </row>
    <row r="663" spans="1:16" ht="12.75" customHeight="1" x14ac:dyDescent="0.2">
      <c r="A663" s="89" t="s">
        <v>2603</v>
      </c>
      <c r="B663" s="89" t="s">
        <v>2604</v>
      </c>
      <c r="C663" s="89" t="s">
        <v>1654</v>
      </c>
      <c r="D663" s="194">
        <v>21.22</v>
      </c>
      <c r="E663" s="89" t="s">
        <v>105</v>
      </c>
      <c r="F663" s="194">
        <v>28</v>
      </c>
      <c r="G663" s="194">
        <v>28</v>
      </c>
      <c r="H663" s="194">
        <v>2.4500000000000002</v>
      </c>
      <c r="I663" s="194">
        <v>1</v>
      </c>
      <c r="J663" s="194">
        <v>1.47</v>
      </c>
      <c r="K663" s="194">
        <v>6.04</v>
      </c>
      <c r="L663" s="194">
        <v>5.5</v>
      </c>
      <c r="M663" s="194">
        <v>12.5</v>
      </c>
      <c r="N663" s="194">
        <v>7.5</v>
      </c>
      <c r="O663" s="194">
        <v>10.5</v>
      </c>
      <c r="P663" s="194">
        <v>24.5</v>
      </c>
    </row>
    <row r="664" spans="1:16" ht="12.75" customHeight="1" x14ac:dyDescent="0.2">
      <c r="A664" s="89" t="s">
        <v>2605</v>
      </c>
      <c r="B664" s="89" t="s">
        <v>2606</v>
      </c>
      <c r="C664" s="89" t="s">
        <v>1512</v>
      </c>
      <c r="D664" s="194">
        <v>9.4</v>
      </c>
      <c r="E664" s="89" t="s">
        <v>105</v>
      </c>
      <c r="F664" s="194">
        <v>28</v>
      </c>
      <c r="G664" s="194">
        <v>28</v>
      </c>
      <c r="H664" s="194">
        <v>0</v>
      </c>
      <c r="I664" s="194">
        <v>1.5</v>
      </c>
      <c r="J664" s="194">
        <v>0.24</v>
      </c>
      <c r="K664" s="194">
        <v>1.8</v>
      </c>
      <c r="L664" s="194">
        <v>4</v>
      </c>
      <c r="M664" s="89"/>
      <c r="P664" s="194">
        <v>0.5</v>
      </c>
    </row>
    <row r="665" spans="1:16" ht="12.75" customHeight="1" x14ac:dyDescent="0.2">
      <c r="A665" s="89" t="s">
        <v>2607</v>
      </c>
      <c r="B665" s="89" t="s">
        <v>2608</v>
      </c>
      <c r="C665" s="89" t="s">
        <v>1455</v>
      </c>
      <c r="D665" s="194">
        <v>14.04</v>
      </c>
      <c r="E665" s="89" t="s">
        <v>105</v>
      </c>
      <c r="F665" s="194">
        <v>28</v>
      </c>
      <c r="G665" s="194">
        <v>28</v>
      </c>
      <c r="H665" s="194">
        <v>3.37</v>
      </c>
      <c r="I665" s="194">
        <v>1.1000000000000001</v>
      </c>
      <c r="J665" s="194">
        <v>0.67</v>
      </c>
      <c r="K665" s="194">
        <v>1.1200000000000001</v>
      </c>
      <c r="L665" s="194">
        <v>4</v>
      </c>
      <c r="M665" s="194">
        <v>47.5</v>
      </c>
      <c r="N665" s="194">
        <v>15.5</v>
      </c>
      <c r="O665" s="194">
        <v>7.5</v>
      </c>
      <c r="P665" s="194">
        <v>6.5</v>
      </c>
    </row>
    <row r="666" spans="1:16" ht="12.75" customHeight="1" x14ac:dyDescent="0.2">
      <c r="A666" s="89" t="s">
        <v>2609</v>
      </c>
      <c r="B666" s="89" t="s">
        <v>2610</v>
      </c>
      <c r="C666" s="89" t="s">
        <v>1340</v>
      </c>
      <c r="D666" s="194">
        <v>15.37</v>
      </c>
      <c r="E666" s="89" t="s">
        <v>105</v>
      </c>
      <c r="F666" s="194">
        <v>28</v>
      </c>
      <c r="G666" s="194">
        <v>28</v>
      </c>
      <c r="H666" s="194">
        <v>11.18</v>
      </c>
      <c r="I666" s="194">
        <v>1.1000000000000001</v>
      </c>
      <c r="J666" s="194">
        <v>0.87</v>
      </c>
      <c r="K666" s="194">
        <v>1.78</v>
      </c>
      <c r="M666" s="194">
        <v>1.5</v>
      </c>
      <c r="O666" s="194">
        <v>-0.5</v>
      </c>
      <c r="P666" s="194">
        <v>-10</v>
      </c>
    </row>
    <row r="667" spans="1:16" ht="12.75" customHeight="1" x14ac:dyDescent="0.2">
      <c r="A667" s="89" t="s">
        <v>2611</v>
      </c>
      <c r="B667" s="89" t="s">
        <v>2612</v>
      </c>
      <c r="C667" s="89" t="s">
        <v>1409</v>
      </c>
      <c r="D667" s="194">
        <v>9.31</v>
      </c>
      <c r="E667" s="89" t="s">
        <v>105</v>
      </c>
      <c r="F667" s="194">
        <v>28</v>
      </c>
      <c r="G667" s="194">
        <v>28</v>
      </c>
      <c r="H667" s="194">
        <v>7.39</v>
      </c>
      <c r="I667" s="194">
        <v>1.1000000000000001</v>
      </c>
      <c r="J667" s="194">
        <v>0.19</v>
      </c>
      <c r="K667" s="194">
        <v>0.72</v>
      </c>
      <c r="L667" s="194">
        <v>6.5</v>
      </c>
      <c r="M667" s="194">
        <v>26</v>
      </c>
      <c r="N667" s="194">
        <v>9.5</v>
      </c>
      <c r="O667" s="194">
        <v>4</v>
      </c>
      <c r="P667" s="194">
        <v>1.5</v>
      </c>
    </row>
    <row r="668" spans="1:16" ht="12.75" customHeight="1" x14ac:dyDescent="0.2">
      <c r="A668" s="89" t="s">
        <v>2613</v>
      </c>
      <c r="B668" s="89" t="s">
        <v>2614</v>
      </c>
      <c r="C668" s="89" t="s">
        <v>1446</v>
      </c>
      <c r="D668" s="194">
        <v>9.26</v>
      </c>
      <c r="E668" s="89" t="s">
        <v>105</v>
      </c>
      <c r="F668" s="194">
        <v>29</v>
      </c>
      <c r="G668" s="194">
        <v>29</v>
      </c>
      <c r="H668" s="194">
        <v>0</v>
      </c>
      <c r="I668" s="194">
        <v>0.95</v>
      </c>
      <c r="J668" s="89"/>
      <c r="K668" s="194">
        <v>0.71</v>
      </c>
      <c r="M668" s="89"/>
      <c r="P668" s="194">
        <v>7.5</v>
      </c>
    </row>
    <row r="669" spans="1:16" ht="12.75" customHeight="1" x14ac:dyDescent="0.2">
      <c r="A669" s="89" t="s">
        <v>2615</v>
      </c>
      <c r="B669" s="89" t="s">
        <v>2616</v>
      </c>
      <c r="C669" s="89" t="s">
        <v>1325</v>
      </c>
      <c r="D669" s="194">
        <v>27.43</v>
      </c>
      <c r="E669" s="89" t="s">
        <v>105</v>
      </c>
      <c r="F669" s="194">
        <v>29</v>
      </c>
      <c r="G669" s="194">
        <v>29</v>
      </c>
      <c r="H669" s="194">
        <v>1.72</v>
      </c>
      <c r="I669" s="194">
        <v>1.55</v>
      </c>
      <c r="J669" s="194">
        <v>0.21</v>
      </c>
      <c r="K669" s="194">
        <v>1.1599999999999999</v>
      </c>
      <c r="L669" s="194">
        <v>7</v>
      </c>
      <c r="M669" s="194">
        <v>12.5</v>
      </c>
      <c r="N669" s="194">
        <v>11.5</v>
      </c>
      <c r="O669" s="194">
        <v>7</v>
      </c>
      <c r="P669" s="194">
        <v>16.5</v>
      </c>
    </row>
    <row r="670" spans="1:16" ht="12.75" customHeight="1" x14ac:dyDescent="0.2">
      <c r="A670" s="89" t="s">
        <v>2617</v>
      </c>
      <c r="B670" s="89" t="s">
        <v>2618</v>
      </c>
      <c r="C670" s="89" t="s">
        <v>1668</v>
      </c>
      <c r="D670" s="194">
        <v>6.17</v>
      </c>
      <c r="E670" s="89" t="s">
        <v>105</v>
      </c>
      <c r="F670" s="194">
        <v>30</v>
      </c>
      <c r="G670" s="194">
        <v>30</v>
      </c>
      <c r="H670" s="194">
        <v>0</v>
      </c>
      <c r="I670" s="194">
        <v>1.1499999999999999</v>
      </c>
      <c r="J670" s="194">
        <v>0.24</v>
      </c>
      <c r="K670" s="194">
        <v>0.54</v>
      </c>
      <c r="L670" s="194">
        <v>6</v>
      </c>
      <c r="M670" s="194">
        <v>8.5</v>
      </c>
      <c r="N670" s="194">
        <v>6</v>
      </c>
      <c r="P670" s="194">
        <v>10.5</v>
      </c>
    </row>
    <row r="671" spans="1:16" ht="12.75" customHeight="1" x14ac:dyDescent="0.2">
      <c r="A671" s="89" t="s">
        <v>2619</v>
      </c>
      <c r="B671" s="89" t="s">
        <v>2620</v>
      </c>
      <c r="C671" s="89" t="s">
        <v>1332</v>
      </c>
      <c r="D671" s="194">
        <v>13.57</v>
      </c>
      <c r="E671" s="89" t="s">
        <v>105</v>
      </c>
      <c r="F671" s="194">
        <v>30</v>
      </c>
      <c r="G671" s="194">
        <v>30</v>
      </c>
      <c r="H671" s="194">
        <v>5.64</v>
      </c>
      <c r="I671" s="194">
        <v>1.35</v>
      </c>
      <c r="J671" s="194">
        <v>0.6</v>
      </c>
      <c r="K671" s="194">
        <v>1.53</v>
      </c>
      <c r="L671" s="194">
        <v>1.5</v>
      </c>
      <c r="M671" s="194">
        <v>13</v>
      </c>
      <c r="N671" s="194">
        <v>4</v>
      </c>
      <c r="O671" s="194">
        <v>5.5</v>
      </c>
      <c r="P671" s="194">
        <v>0.5</v>
      </c>
    </row>
    <row r="672" spans="1:16" ht="12.75" customHeight="1" x14ac:dyDescent="0.2">
      <c r="A672" s="89" t="s">
        <v>2621</v>
      </c>
      <c r="B672" s="89" t="s">
        <v>2622</v>
      </c>
      <c r="C672" s="89" t="s">
        <v>1799</v>
      </c>
      <c r="D672" s="194">
        <v>5</v>
      </c>
      <c r="E672" s="89" t="s">
        <v>105</v>
      </c>
      <c r="F672" s="194">
        <v>30</v>
      </c>
      <c r="G672" s="194">
        <v>30</v>
      </c>
      <c r="H672" s="194">
        <v>0</v>
      </c>
      <c r="I672" s="194">
        <v>1.5</v>
      </c>
      <c r="J672" s="194">
        <v>0.71</v>
      </c>
      <c r="K672" s="194">
        <v>0.19</v>
      </c>
      <c r="L672" s="194">
        <v>-0.5</v>
      </c>
      <c r="M672" s="89"/>
      <c r="N672" s="194">
        <v>15.5</v>
      </c>
      <c r="P672" s="194">
        <v>-2.5</v>
      </c>
    </row>
    <row r="673" spans="1:16" ht="12.75" customHeight="1" x14ac:dyDescent="0.2">
      <c r="A673" s="89" t="s">
        <v>2623</v>
      </c>
      <c r="B673" s="89" t="s">
        <v>2624</v>
      </c>
      <c r="C673" s="89" t="s">
        <v>1316</v>
      </c>
      <c r="D673" s="194">
        <v>14.61</v>
      </c>
      <c r="E673" s="89" t="s">
        <v>105</v>
      </c>
      <c r="F673" s="194">
        <v>30</v>
      </c>
      <c r="G673" s="194">
        <v>30</v>
      </c>
      <c r="H673" s="194">
        <v>5.2</v>
      </c>
      <c r="I673" s="194">
        <v>1.1499999999999999</v>
      </c>
      <c r="J673" s="194">
        <v>0.25</v>
      </c>
      <c r="K673" s="194">
        <v>0.77</v>
      </c>
      <c r="L673" s="194">
        <v>4.5</v>
      </c>
      <c r="M673" s="194">
        <v>23</v>
      </c>
      <c r="N673" s="194">
        <v>6.5</v>
      </c>
      <c r="O673" s="194">
        <v>2.5</v>
      </c>
      <c r="P673" s="194">
        <v>2.5</v>
      </c>
    </row>
    <row r="674" spans="1:16" ht="12.75" customHeight="1" x14ac:dyDescent="0.2">
      <c r="A674" s="89" t="s">
        <v>2625</v>
      </c>
      <c r="B674" s="89" t="s">
        <v>2626</v>
      </c>
      <c r="C674" s="89" t="s">
        <v>2270</v>
      </c>
      <c r="D674" s="194">
        <v>14.26</v>
      </c>
      <c r="E674" s="89" t="s">
        <v>105</v>
      </c>
      <c r="F674" s="194">
        <v>31</v>
      </c>
      <c r="G674" s="194">
        <v>31</v>
      </c>
      <c r="H674" s="194">
        <v>0</v>
      </c>
      <c r="I674" s="194">
        <v>1.5</v>
      </c>
      <c r="J674" s="194">
        <v>0.16</v>
      </c>
      <c r="K674" s="194">
        <v>0.38</v>
      </c>
      <c r="L674" s="194">
        <v>3.5</v>
      </c>
      <c r="M674" s="194">
        <v>10</v>
      </c>
      <c r="N674" s="194">
        <v>7.5</v>
      </c>
      <c r="P674" s="194">
        <v>4</v>
      </c>
    </row>
    <row r="675" spans="1:16" ht="12.75" customHeight="1" x14ac:dyDescent="0.2">
      <c r="A675" s="89" t="s">
        <v>2627</v>
      </c>
      <c r="B675" s="89" t="s">
        <v>2628</v>
      </c>
      <c r="C675" s="89" t="s">
        <v>1642</v>
      </c>
      <c r="D675" s="194">
        <v>12.19</v>
      </c>
      <c r="E675" s="89" t="s">
        <v>105</v>
      </c>
      <c r="F675" s="194">
        <v>31</v>
      </c>
      <c r="G675" s="194">
        <v>31</v>
      </c>
      <c r="H675" s="194">
        <v>6.26</v>
      </c>
      <c r="I675" s="194">
        <v>1.2</v>
      </c>
      <c r="J675" s="194">
        <v>0.05</v>
      </c>
      <c r="K675" s="194">
        <v>0.59</v>
      </c>
      <c r="L675" s="194">
        <v>3.5</v>
      </c>
      <c r="M675" s="194">
        <v>6.5</v>
      </c>
      <c r="N675" s="194">
        <v>6</v>
      </c>
      <c r="O675" s="194">
        <v>4</v>
      </c>
      <c r="P675" s="194">
        <v>3.5</v>
      </c>
    </row>
    <row r="676" spans="1:16" ht="12.75" customHeight="1" x14ac:dyDescent="0.2">
      <c r="A676" s="89" t="s">
        <v>2629</v>
      </c>
      <c r="B676" s="89" t="s">
        <v>2630</v>
      </c>
      <c r="C676" s="89" t="s">
        <v>1312</v>
      </c>
      <c r="D676" s="194">
        <v>10.53</v>
      </c>
      <c r="E676" s="89" t="s">
        <v>105</v>
      </c>
      <c r="F676" s="194">
        <v>31</v>
      </c>
      <c r="G676" s="194">
        <v>31</v>
      </c>
      <c r="H676" s="194">
        <v>0</v>
      </c>
      <c r="I676" s="194">
        <v>1.5</v>
      </c>
      <c r="J676" s="194">
        <v>0.51</v>
      </c>
      <c r="K676" s="194">
        <v>0.83</v>
      </c>
      <c r="L676" s="194">
        <v>7.5</v>
      </c>
      <c r="M676" s="89"/>
      <c r="N676" s="194">
        <v>17.5</v>
      </c>
      <c r="P676" s="194">
        <v>1</v>
      </c>
    </row>
    <row r="677" spans="1:16" ht="12.75" customHeight="1" x14ac:dyDescent="0.2">
      <c r="A677" s="89" t="s">
        <v>2631</v>
      </c>
      <c r="B677" s="89" t="s">
        <v>2632</v>
      </c>
      <c r="C677" s="89" t="s">
        <v>2443</v>
      </c>
      <c r="D677" s="194">
        <v>20.18</v>
      </c>
      <c r="E677" s="89" t="s">
        <v>105</v>
      </c>
      <c r="F677" s="194">
        <v>31</v>
      </c>
      <c r="G677" s="194">
        <v>31</v>
      </c>
      <c r="H677" s="194">
        <v>4.87</v>
      </c>
      <c r="I677" s="194">
        <v>1.45</v>
      </c>
      <c r="J677" s="194">
        <v>3.25</v>
      </c>
      <c r="K677" s="194">
        <v>1.34</v>
      </c>
      <c r="L677" s="194">
        <v>9.5</v>
      </c>
      <c r="M677" s="194">
        <v>35.5</v>
      </c>
      <c r="N677" s="194">
        <v>17</v>
      </c>
      <c r="O677" s="194">
        <v>17.5</v>
      </c>
      <c r="P677" s="194">
        <v>4</v>
      </c>
    </row>
    <row r="678" spans="1:16" ht="12.75" customHeight="1" x14ac:dyDescent="0.2">
      <c r="A678" s="89" t="s">
        <v>2633</v>
      </c>
      <c r="B678" s="89" t="s">
        <v>2634</v>
      </c>
      <c r="C678" s="89" t="s">
        <v>1762</v>
      </c>
      <c r="D678" s="194">
        <v>19.73</v>
      </c>
      <c r="E678" s="89" t="s">
        <v>105</v>
      </c>
      <c r="F678" s="194">
        <v>32</v>
      </c>
      <c r="G678" s="194">
        <v>32</v>
      </c>
      <c r="H678" s="194">
        <v>0</v>
      </c>
      <c r="I678" s="194">
        <v>1.25</v>
      </c>
      <c r="J678" s="194">
        <v>0.37</v>
      </c>
      <c r="K678" s="194">
        <v>2.33</v>
      </c>
      <c r="L678" s="194">
        <v>3.5</v>
      </c>
      <c r="M678" s="194">
        <v>33.5</v>
      </c>
      <c r="N678" s="194">
        <v>16.5</v>
      </c>
      <c r="P678" s="194">
        <v>22</v>
      </c>
    </row>
    <row r="679" spans="1:16" ht="12.75" customHeight="1" x14ac:dyDescent="0.2">
      <c r="A679" s="89" t="s">
        <v>2635</v>
      </c>
      <c r="B679" s="89" t="s">
        <v>2636</v>
      </c>
      <c r="C679" s="89" t="s">
        <v>1668</v>
      </c>
      <c r="D679" s="194">
        <v>15.51</v>
      </c>
      <c r="E679" s="89" t="s">
        <v>105</v>
      </c>
      <c r="F679" s="194">
        <v>32</v>
      </c>
      <c r="G679" s="194">
        <v>32</v>
      </c>
      <c r="H679" s="194">
        <v>0</v>
      </c>
      <c r="I679" s="194">
        <v>1.4</v>
      </c>
      <c r="J679" s="194">
        <v>0.26</v>
      </c>
      <c r="K679" s="194">
        <v>0.97</v>
      </c>
      <c r="L679" s="194">
        <v>6</v>
      </c>
      <c r="M679" s="194">
        <v>14</v>
      </c>
      <c r="N679" s="194">
        <v>11</v>
      </c>
      <c r="P679" s="194">
        <v>10.5</v>
      </c>
    </row>
    <row r="680" spans="1:16" ht="12.75" customHeight="1" x14ac:dyDescent="0.2">
      <c r="A680" s="89" t="s">
        <v>2637</v>
      </c>
      <c r="B680" s="89" t="s">
        <v>2638</v>
      </c>
      <c r="C680" s="89" t="s">
        <v>1753</v>
      </c>
      <c r="D680" s="194">
        <v>7.79</v>
      </c>
      <c r="E680" s="89" t="s">
        <v>105</v>
      </c>
      <c r="F680" s="194">
        <v>33</v>
      </c>
      <c r="G680" s="194">
        <v>33</v>
      </c>
      <c r="H680" s="194">
        <v>2.46</v>
      </c>
      <c r="I680" s="194">
        <v>2.25</v>
      </c>
      <c r="J680" s="194">
        <v>0.37</v>
      </c>
      <c r="K680" s="194">
        <v>0.55000000000000004</v>
      </c>
      <c r="L680" s="194">
        <v>10</v>
      </c>
      <c r="M680" s="194">
        <v>19</v>
      </c>
      <c r="N680" s="194">
        <v>15</v>
      </c>
      <c r="O680" s="194">
        <v>2</v>
      </c>
      <c r="P680" s="194">
        <v>3.5</v>
      </c>
    </row>
    <row r="681" spans="1:16" ht="12.75" customHeight="1" x14ac:dyDescent="0.2">
      <c r="A681" s="89" t="s">
        <v>2639</v>
      </c>
      <c r="B681" s="89" t="s">
        <v>2640</v>
      </c>
      <c r="C681" s="89" t="s">
        <v>1654</v>
      </c>
      <c r="D681" s="194">
        <v>24.27</v>
      </c>
      <c r="E681" s="89" t="s">
        <v>105</v>
      </c>
      <c r="F681" s="194">
        <v>33</v>
      </c>
      <c r="G681" s="194">
        <v>33</v>
      </c>
      <c r="H681" s="194">
        <v>0</v>
      </c>
      <c r="I681" s="194">
        <v>1.9</v>
      </c>
      <c r="J681" s="194">
        <v>3.57</v>
      </c>
      <c r="K681" s="194">
        <v>23.96</v>
      </c>
      <c r="M681" s="89"/>
    </row>
    <row r="682" spans="1:16" ht="12.75" customHeight="1" x14ac:dyDescent="0.2">
      <c r="A682" s="89" t="s">
        <v>2641</v>
      </c>
      <c r="B682" s="89" t="s">
        <v>2642</v>
      </c>
      <c r="C682" s="89" t="s">
        <v>1312</v>
      </c>
      <c r="D682" s="194">
        <v>9.7200000000000006</v>
      </c>
      <c r="E682" s="89" t="s">
        <v>105</v>
      </c>
      <c r="F682" s="194">
        <v>33</v>
      </c>
      <c r="G682" s="194">
        <v>33</v>
      </c>
      <c r="H682" s="194">
        <v>0</v>
      </c>
      <c r="I682" s="194">
        <v>1.1000000000000001</v>
      </c>
      <c r="J682" s="194">
        <v>1.65</v>
      </c>
      <c r="K682" s="194">
        <v>3.34</v>
      </c>
      <c r="L682" s="194">
        <v>8.5</v>
      </c>
      <c r="M682" s="89"/>
      <c r="N682" s="194">
        <v>12.5</v>
      </c>
      <c r="P682" s="194">
        <v>5</v>
      </c>
    </row>
    <row r="683" spans="1:16" ht="12.75" customHeight="1" x14ac:dyDescent="0.2">
      <c r="A683" s="89" t="s">
        <v>2643</v>
      </c>
      <c r="B683" s="89" t="s">
        <v>2644</v>
      </c>
      <c r="C683" s="89" t="s">
        <v>1360</v>
      </c>
      <c r="D683" s="194">
        <v>11.68</v>
      </c>
      <c r="E683" s="89" t="s">
        <v>105</v>
      </c>
      <c r="F683" s="194">
        <v>34</v>
      </c>
      <c r="G683" s="194">
        <v>34</v>
      </c>
      <c r="H683" s="194">
        <v>0</v>
      </c>
      <c r="I683" s="194">
        <v>1.35</v>
      </c>
      <c r="J683" s="194">
        <v>0.45</v>
      </c>
      <c r="K683" s="194">
        <v>0.98</v>
      </c>
      <c r="L683" s="194">
        <v>11.5</v>
      </c>
      <c r="M683" s="194">
        <v>25</v>
      </c>
      <c r="N683" s="194">
        <v>13.5</v>
      </c>
      <c r="P683" s="194">
        <v>14.5</v>
      </c>
    </row>
    <row r="684" spans="1:16" ht="12.75" customHeight="1" x14ac:dyDescent="0.2">
      <c r="A684" s="89" t="s">
        <v>2645</v>
      </c>
      <c r="B684" s="89" t="s">
        <v>2646</v>
      </c>
      <c r="C684" s="89" t="s">
        <v>2314</v>
      </c>
      <c r="D684" s="194">
        <v>12.94</v>
      </c>
      <c r="E684" s="89" t="s">
        <v>105</v>
      </c>
      <c r="F684" s="194">
        <v>34</v>
      </c>
      <c r="G684" s="194">
        <v>34</v>
      </c>
      <c r="H684" s="194">
        <v>4.66</v>
      </c>
      <c r="I684" s="194">
        <v>1.7</v>
      </c>
      <c r="J684" s="194">
        <v>1.56</v>
      </c>
      <c r="K684" s="194">
        <v>1.59</v>
      </c>
      <c r="L684" s="194">
        <v>9.5</v>
      </c>
      <c r="M684" s="194">
        <v>53.5</v>
      </c>
      <c r="N684" s="194">
        <v>17.5</v>
      </c>
      <c r="O684" s="194">
        <v>1</v>
      </c>
      <c r="P684" s="194">
        <v>19.5</v>
      </c>
    </row>
    <row r="685" spans="1:16" ht="12.75" customHeight="1" x14ac:dyDescent="0.2">
      <c r="A685" s="89" t="s">
        <v>2647</v>
      </c>
      <c r="B685" s="89" t="s">
        <v>2648</v>
      </c>
      <c r="C685" s="89" t="s">
        <v>1682</v>
      </c>
      <c r="D685" s="194">
        <v>8.64</v>
      </c>
      <c r="E685" s="89" t="s">
        <v>105</v>
      </c>
      <c r="F685" s="194">
        <v>34</v>
      </c>
      <c r="G685" s="194"/>
      <c r="H685" s="194">
        <v>1.2</v>
      </c>
      <c r="I685" s="194">
        <v>2.1</v>
      </c>
      <c r="J685" s="194">
        <v>1.83</v>
      </c>
      <c r="K685" s="194">
        <v>1.03</v>
      </c>
      <c r="L685" s="194">
        <v>10</v>
      </c>
      <c r="M685" s="194">
        <v>8.5</v>
      </c>
      <c r="N685" s="194">
        <v>9</v>
      </c>
      <c r="O685" s="194">
        <v>11</v>
      </c>
      <c r="P685" s="194">
        <v>14.5</v>
      </c>
    </row>
    <row r="686" spans="1:16" ht="12.75" customHeight="1" x14ac:dyDescent="0.2">
      <c r="A686" s="89" t="s">
        <v>2649</v>
      </c>
      <c r="B686" s="89" t="s">
        <v>2650</v>
      </c>
      <c r="C686" s="89" t="s">
        <v>1337</v>
      </c>
      <c r="D686" s="194">
        <v>13.24</v>
      </c>
      <c r="E686" s="89" t="s">
        <v>105</v>
      </c>
      <c r="F686" s="194">
        <v>34</v>
      </c>
      <c r="G686" s="194">
        <v>34</v>
      </c>
      <c r="H686" s="194">
        <v>6.94</v>
      </c>
      <c r="I686" s="194">
        <v>2.0499999999999998</v>
      </c>
      <c r="J686" s="194">
        <v>0.37</v>
      </c>
      <c r="K686" s="194">
        <v>2.2000000000000002</v>
      </c>
      <c r="L686" s="194">
        <v>3.5</v>
      </c>
      <c r="M686" s="194">
        <v>11.5</v>
      </c>
      <c r="N686" s="194">
        <v>8</v>
      </c>
      <c r="O686" s="194">
        <v>16.5</v>
      </c>
      <c r="P686" s="194">
        <v>16.5</v>
      </c>
    </row>
    <row r="687" spans="1:16" ht="12.75" customHeight="1" x14ac:dyDescent="0.2">
      <c r="A687" s="89" t="s">
        <v>2651</v>
      </c>
      <c r="B687" s="89" t="s">
        <v>2652</v>
      </c>
      <c r="C687" s="89" t="s">
        <v>1581</v>
      </c>
      <c r="D687" s="194">
        <v>12.52</v>
      </c>
      <c r="E687" s="89" t="s">
        <v>105</v>
      </c>
      <c r="F687" s="194">
        <v>35</v>
      </c>
      <c r="G687" s="194">
        <v>35</v>
      </c>
      <c r="H687" s="194">
        <v>1.49</v>
      </c>
      <c r="I687" s="194">
        <v>1.2</v>
      </c>
      <c r="J687" s="194">
        <v>0.77</v>
      </c>
      <c r="K687" s="194">
        <v>1.08</v>
      </c>
      <c r="L687" s="194">
        <v>7.5</v>
      </c>
      <c r="M687" s="194">
        <v>31</v>
      </c>
      <c r="N687" s="194">
        <v>22.5</v>
      </c>
      <c r="O687" s="194">
        <v>40</v>
      </c>
      <c r="P687" s="194">
        <v>7</v>
      </c>
    </row>
    <row r="688" spans="1:16" ht="12.75" customHeight="1" x14ac:dyDescent="0.2">
      <c r="A688" s="89" t="s">
        <v>2653</v>
      </c>
      <c r="B688" s="89" t="s">
        <v>2654</v>
      </c>
      <c r="C688" s="89" t="s">
        <v>1591</v>
      </c>
      <c r="D688" s="194">
        <v>8.1999999999999993</v>
      </c>
      <c r="E688" s="89" t="s">
        <v>105</v>
      </c>
      <c r="F688" s="194">
        <v>35</v>
      </c>
      <c r="G688" s="194">
        <v>35</v>
      </c>
      <c r="H688" s="194">
        <v>3.97</v>
      </c>
      <c r="I688" s="194">
        <v>1.2</v>
      </c>
      <c r="J688" s="194">
        <v>0.27</v>
      </c>
      <c r="K688" s="194">
        <v>1.0900000000000001</v>
      </c>
      <c r="L688" s="194">
        <v>2.5</v>
      </c>
      <c r="M688" s="194">
        <v>15</v>
      </c>
      <c r="N688" s="194">
        <v>9</v>
      </c>
      <c r="O688" s="194">
        <v>13.5</v>
      </c>
      <c r="P688" s="194">
        <v>5</v>
      </c>
    </row>
    <row r="689" spans="1:16" ht="12.75" customHeight="1" x14ac:dyDescent="0.2">
      <c r="A689" s="89" t="s">
        <v>2655</v>
      </c>
      <c r="B689" s="89" t="s">
        <v>2656</v>
      </c>
      <c r="C689" s="89" t="s">
        <v>1340</v>
      </c>
      <c r="D689" s="194">
        <v>21.53</v>
      </c>
      <c r="E689" s="89" t="s">
        <v>105</v>
      </c>
      <c r="F689" s="194">
        <v>35</v>
      </c>
      <c r="G689" s="194">
        <v>35</v>
      </c>
      <c r="H689" s="194">
        <v>3.7</v>
      </c>
      <c r="I689" s="194">
        <v>0.95</v>
      </c>
      <c r="J689" s="194">
        <v>3.68</v>
      </c>
      <c r="K689" s="194">
        <v>1.3</v>
      </c>
      <c r="M689" s="194">
        <v>5.5</v>
      </c>
      <c r="O689" s="194">
        <v>9</v>
      </c>
      <c r="P689" s="194">
        <v>11</v>
      </c>
    </row>
    <row r="690" spans="1:16" ht="12.75" customHeight="1" x14ac:dyDescent="0.2">
      <c r="A690" s="89" t="s">
        <v>2657</v>
      </c>
      <c r="B690" s="89" t="s">
        <v>2658</v>
      </c>
      <c r="C690" s="89" t="s">
        <v>2270</v>
      </c>
      <c r="D690" s="194">
        <v>17.739999999999998</v>
      </c>
      <c r="E690" s="89" t="s">
        <v>105</v>
      </c>
      <c r="F690" s="194">
        <v>35</v>
      </c>
      <c r="G690" s="194">
        <v>35</v>
      </c>
      <c r="H690" s="194">
        <v>2.19</v>
      </c>
      <c r="I690" s="194">
        <v>1.45</v>
      </c>
      <c r="J690" s="194">
        <v>0.14000000000000001</v>
      </c>
      <c r="K690" s="194">
        <v>0.82</v>
      </c>
      <c r="L690" s="194">
        <v>5.5</v>
      </c>
      <c r="M690" s="194">
        <v>17</v>
      </c>
      <c r="N690" s="194">
        <v>13</v>
      </c>
      <c r="O690" s="194">
        <v>2.5</v>
      </c>
      <c r="P690" s="194">
        <v>10</v>
      </c>
    </row>
    <row r="691" spans="1:16" ht="12.75" customHeight="1" x14ac:dyDescent="0.2">
      <c r="A691" s="89" t="s">
        <v>2659</v>
      </c>
      <c r="B691" s="89" t="s">
        <v>2660</v>
      </c>
      <c r="C691" s="89" t="s">
        <v>2414</v>
      </c>
      <c r="D691" s="194">
        <v>28.23</v>
      </c>
      <c r="E691" s="89" t="s">
        <v>105</v>
      </c>
      <c r="F691" s="194">
        <v>35</v>
      </c>
      <c r="G691" s="194">
        <v>35</v>
      </c>
      <c r="H691" s="194">
        <v>0.65</v>
      </c>
      <c r="I691" s="194">
        <v>1.9</v>
      </c>
      <c r="J691" s="194">
        <v>2.15</v>
      </c>
      <c r="K691" s="194">
        <v>1.67</v>
      </c>
      <c r="L691" s="194">
        <v>12</v>
      </c>
      <c r="M691" s="194">
        <v>36.5</v>
      </c>
      <c r="N691" s="194">
        <v>14</v>
      </c>
      <c r="P691" s="194">
        <v>8</v>
      </c>
    </row>
    <row r="692" spans="1:16" ht="12.75" customHeight="1" x14ac:dyDescent="0.2">
      <c r="A692" s="89" t="s">
        <v>2661</v>
      </c>
      <c r="B692" s="89" t="s">
        <v>2662</v>
      </c>
      <c r="C692" s="89" t="s">
        <v>1581</v>
      </c>
      <c r="D692" s="194">
        <v>15.54</v>
      </c>
      <c r="E692" s="89" t="s">
        <v>105</v>
      </c>
      <c r="F692" s="194">
        <v>36</v>
      </c>
      <c r="G692" s="194">
        <v>36</v>
      </c>
      <c r="H692" s="194">
        <v>0</v>
      </c>
      <c r="I692" s="194">
        <v>0.85</v>
      </c>
      <c r="J692" s="194">
        <v>1.6</v>
      </c>
      <c r="K692" s="89"/>
      <c r="L692" s="194">
        <v>3.5</v>
      </c>
      <c r="M692" s="194">
        <v>6.5</v>
      </c>
      <c r="N692" s="194">
        <v>6.5</v>
      </c>
    </row>
    <row r="693" spans="1:16" ht="12.75" customHeight="1" x14ac:dyDescent="0.2">
      <c r="A693" s="89" t="s">
        <v>2663</v>
      </c>
      <c r="B693" s="89" t="s">
        <v>2664</v>
      </c>
      <c r="C693" s="89" t="s">
        <v>1332</v>
      </c>
      <c r="D693" s="194">
        <v>14.42</v>
      </c>
      <c r="E693" s="89" t="s">
        <v>105</v>
      </c>
      <c r="F693" s="194">
        <v>36</v>
      </c>
      <c r="G693" s="194">
        <v>36</v>
      </c>
      <c r="H693" s="194">
        <v>6.34</v>
      </c>
      <c r="I693" s="194">
        <v>1.1499999999999999</v>
      </c>
      <c r="J693" s="194">
        <v>2.17</v>
      </c>
      <c r="K693" s="194">
        <v>3.43</v>
      </c>
      <c r="L693" s="194">
        <v>4</v>
      </c>
      <c r="M693" s="194">
        <v>25</v>
      </c>
      <c r="N693" s="194">
        <v>12</v>
      </c>
      <c r="O693" s="194">
        <v>6</v>
      </c>
      <c r="P693" s="194">
        <v>6</v>
      </c>
    </row>
    <row r="694" spans="1:16" ht="12.75" customHeight="1" x14ac:dyDescent="0.2">
      <c r="A694" s="89" t="s">
        <v>2665</v>
      </c>
      <c r="B694" s="89" t="s">
        <v>2666</v>
      </c>
      <c r="C694" s="89" t="s">
        <v>1588</v>
      </c>
      <c r="D694" s="194">
        <v>5.37</v>
      </c>
      <c r="E694" s="89" t="s">
        <v>105</v>
      </c>
      <c r="F694" s="194">
        <v>37</v>
      </c>
      <c r="G694" s="194">
        <v>37</v>
      </c>
      <c r="H694" s="194">
        <v>0</v>
      </c>
      <c r="I694" s="89"/>
      <c r="J694" s="194">
        <v>7.56</v>
      </c>
      <c r="K694" s="194">
        <v>0.95</v>
      </c>
      <c r="M694" s="89"/>
    </row>
    <row r="695" spans="1:16" ht="12.75" customHeight="1" x14ac:dyDescent="0.2">
      <c r="A695" s="89" t="s">
        <v>2667</v>
      </c>
      <c r="B695" s="89" t="s">
        <v>2668</v>
      </c>
      <c r="C695" s="89" t="s">
        <v>2443</v>
      </c>
      <c r="D695" s="194">
        <v>6.92</v>
      </c>
      <c r="E695" s="89" t="s">
        <v>105</v>
      </c>
      <c r="F695" s="194">
        <v>37</v>
      </c>
      <c r="G695" s="194">
        <v>37</v>
      </c>
      <c r="H695" s="194">
        <v>16.579999999999998</v>
      </c>
      <c r="I695" s="194">
        <v>1.45</v>
      </c>
      <c r="J695" s="89"/>
      <c r="K695" s="89"/>
      <c r="M695" s="89"/>
    </row>
    <row r="696" spans="1:16" ht="12.75" customHeight="1" x14ac:dyDescent="0.2">
      <c r="A696" s="89" t="s">
        <v>2669</v>
      </c>
      <c r="B696" s="89" t="s">
        <v>2670</v>
      </c>
      <c r="C696" s="89" t="s">
        <v>1614</v>
      </c>
      <c r="D696" s="194">
        <v>8.43</v>
      </c>
      <c r="E696" s="89" t="s">
        <v>105</v>
      </c>
      <c r="F696" s="194">
        <v>38</v>
      </c>
      <c r="G696" s="194">
        <v>38</v>
      </c>
      <c r="H696" s="194">
        <v>0</v>
      </c>
      <c r="I696" s="194">
        <v>1.25</v>
      </c>
      <c r="J696" s="194">
        <v>0.14000000000000001</v>
      </c>
      <c r="K696" s="194">
        <v>0.68</v>
      </c>
      <c r="L696" s="194">
        <v>2.5</v>
      </c>
      <c r="M696" s="194">
        <v>26.5</v>
      </c>
      <c r="N696" s="194">
        <v>8</v>
      </c>
      <c r="P696" s="194">
        <v>2</v>
      </c>
    </row>
    <row r="697" spans="1:16" ht="12.75" customHeight="1" x14ac:dyDescent="0.2">
      <c r="A697" s="89" t="s">
        <v>2671</v>
      </c>
      <c r="B697" s="89" t="s">
        <v>2672</v>
      </c>
      <c r="C697" s="89" t="s">
        <v>1721</v>
      </c>
      <c r="D697" s="194">
        <v>19.25</v>
      </c>
      <c r="E697" s="89" t="s">
        <v>105</v>
      </c>
      <c r="F697" s="194">
        <v>38</v>
      </c>
      <c r="G697" s="194">
        <v>38</v>
      </c>
      <c r="H697" s="194">
        <v>4.58</v>
      </c>
      <c r="I697" s="194">
        <v>1.7</v>
      </c>
      <c r="J697" s="194">
        <v>1.17</v>
      </c>
      <c r="K697" s="194">
        <v>0.68</v>
      </c>
      <c r="L697" s="194">
        <v>11.5</v>
      </c>
      <c r="M697" s="89"/>
      <c r="N697" s="194">
        <v>18</v>
      </c>
      <c r="O697" s="194">
        <v>6</v>
      </c>
      <c r="P697" s="194">
        <v>8.5</v>
      </c>
    </row>
    <row r="698" spans="1:16" ht="12.75" customHeight="1" x14ac:dyDescent="0.2">
      <c r="A698" s="89" t="s">
        <v>2673</v>
      </c>
      <c r="B698" s="89" t="s">
        <v>2674</v>
      </c>
      <c r="C698" s="89" t="s">
        <v>1581</v>
      </c>
      <c r="D698" s="194">
        <v>14.83</v>
      </c>
      <c r="E698" s="89" t="s">
        <v>105</v>
      </c>
      <c r="F698" s="194">
        <v>38</v>
      </c>
      <c r="G698" s="194">
        <v>38</v>
      </c>
      <c r="H698" s="194">
        <v>0</v>
      </c>
      <c r="I698" s="194">
        <v>1.4</v>
      </c>
      <c r="J698" s="194">
        <v>0.92</v>
      </c>
      <c r="K698" s="194">
        <v>1.1100000000000001</v>
      </c>
      <c r="L698" s="194">
        <v>16.5</v>
      </c>
      <c r="M698" s="194">
        <v>13.5</v>
      </c>
      <c r="N698" s="194">
        <v>12</v>
      </c>
      <c r="P698" s="194">
        <v>8.5</v>
      </c>
    </row>
    <row r="699" spans="1:16" ht="12.75" customHeight="1" x14ac:dyDescent="0.2">
      <c r="A699" s="89" t="s">
        <v>2675</v>
      </c>
      <c r="B699" s="89" t="s">
        <v>2676</v>
      </c>
      <c r="C699" s="89" t="s">
        <v>1739</v>
      </c>
      <c r="D699" s="194">
        <v>5.48</v>
      </c>
      <c r="E699" s="89" t="s">
        <v>105</v>
      </c>
      <c r="F699" s="194">
        <v>39</v>
      </c>
      <c r="G699" s="194">
        <v>39</v>
      </c>
      <c r="H699" s="194">
        <v>0</v>
      </c>
      <c r="I699" s="194">
        <v>2.2999999999999998</v>
      </c>
      <c r="J699" s="194">
        <v>0.17</v>
      </c>
      <c r="K699" s="194">
        <v>0.48</v>
      </c>
      <c r="L699" s="194">
        <v>5</v>
      </c>
      <c r="M699" s="89"/>
      <c r="N699" s="194">
        <v>55</v>
      </c>
      <c r="P699" s="194">
        <v>5</v>
      </c>
    </row>
    <row r="700" spans="1:16" ht="12.75" customHeight="1" x14ac:dyDescent="0.2">
      <c r="A700" s="89" t="s">
        <v>2677</v>
      </c>
      <c r="B700" s="89" t="s">
        <v>2678</v>
      </c>
      <c r="C700" s="89" t="s">
        <v>1682</v>
      </c>
      <c r="D700" s="194">
        <v>4.21</v>
      </c>
      <c r="E700" s="89" t="s">
        <v>105</v>
      </c>
      <c r="F700" s="194">
        <v>39</v>
      </c>
      <c r="G700" s="194">
        <v>39</v>
      </c>
      <c r="H700" s="194">
        <v>1.73</v>
      </c>
      <c r="I700" s="194">
        <v>1.85</v>
      </c>
      <c r="J700" s="194">
        <v>0.64</v>
      </c>
      <c r="K700" s="194">
        <v>0.53</v>
      </c>
      <c r="L700" s="194">
        <v>7.5</v>
      </c>
      <c r="M700" s="194">
        <v>17.5</v>
      </c>
      <c r="N700" s="194">
        <v>10</v>
      </c>
      <c r="O700" s="194">
        <v>15</v>
      </c>
      <c r="P700" s="194">
        <v>6</v>
      </c>
    </row>
    <row r="701" spans="1:16" ht="12.75" customHeight="1" x14ac:dyDescent="0.2">
      <c r="A701" s="89" t="s">
        <v>2679</v>
      </c>
      <c r="B701" s="89" t="s">
        <v>2680</v>
      </c>
      <c r="C701" s="89" t="s">
        <v>1799</v>
      </c>
      <c r="D701" s="194">
        <v>11.07</v>
      </c>
      <c r="E701" s="89" t="s">
        <v>105</v>
      </c>
      <c r="F701" s="194">
        <v>40</v>
      </c>
      <c r="G701" s="194">
        <v>40</v>
      </c>
      <c r="H701" s="194">
        <v>0</v>
      </c>
      <c r="I701" s="194">
        <v>1.75</v>
      </c>
      <c r="J701" s="194">
        <v>0.23</v>
      </c>
      <c r="K701" s="194">
        <v>2.96</v>
      </c>
      <c r="L701" s="194">
        <v>8.5</v>
      </c>
      <c r="M701" s="89"/>
      <c r="N701" s="194">
        <v>41</v>
      </c>
      <c r="P701" s="194">
        <v>9.5</v>
      </c>
    </row>
    <row r="702" spans="1:16" ht="12.75" customHeight="1" x14ac:dyDescent="0.2">
      <c r="A702" s="89" t="s">
        <v>2681</v>
      </c>
      <c r="B702" s="89" t="s">
        <v>2682</v>
      </c>
      <c r="C702" s="89" t="s">
        <v>1799</v>
      </c>
      <c r="D702" s="194">
        <v>7.97</v>
      </c>
      <c r="E702" s="89" t="s">
        <v>105</v>
      </c>
      <c r="F702" s="194">
        <v>41</v>
      </c>
      <c r="G702" s="194">
        <v>41</v>
      </c>
      <c r="H702" s="194">
        <v>1.79</v>
      </c>
      <c r="I702" s="194">
        <v>1.85</v>
      </c>
      <c r="J702" s="194">
        <v>0.53</v>
      </c>
      <c r="K702" s="194">
        <v>0.48</v>
      </c>
      <c r="L702" s="194">
        <v>13</v>
      </c>
      <c r="M702" s="89"/>
      <c r="N702" s="194">
        <v>16.5</v>
      </c>
      <c r="O702" s="194">
        <v>19</v>
      </c>
      <c r="P702" s="194">
        <v>6.5</v>
      </c>
    </row>
    <row r="703" spans="1:16" ht="12.75" customHeight="1" x14ac:dyDescent="0.2">
      <c r="A703" s="89" t="s">
        <v>2683</v>
      </c>
      <c r="B703" s="89" t="s">
        <v>2684</v>
      </c>
      <c r="C703" s="89" t="s">
        <v>1724</v>
      </c>
      <c r="D703" s="194">
        <v>13.5</v>
      </c>
      <c r="E703" s="89" t="s">
        <v>105</v>
      </c>
      <c r="F703" s="194">
        <v>41</v>
      </c>
      <c r="G703" s="194">
        <v>41</v>
      </c>
      <c r="H703" s="194">
        <v>1.89</v>
      </c>
      <c r="I703" s="194">
        <v>1.1000000000000001</v>
      </c>
      <c r="J703" s="194">
        <v>0.6</v>
      </c>
      <c r="K703" s="194">
        <v>2.2400000000000002</v>
      </c>
      <c r="L703" s="194">
        <v>9.5</v>
      </c>
      <c r="M703" s="194">
        <v>14.5</v>
      </c>
      <c r="N703" s="194">
        <v>12</v>
      </c>
      <c r="O703" s="194">
        <v>8.5</v>
      </c>
      <c r="P703" s="194">
        <v>16</v>
      </c>
    </row>
    <row r="704" spans="1:16" ht="12.75" customHeight="1" x14ac:dyDescent="0.2">
      <c r="A704" s="89" t="s">
        <v>2685</v>
      </c>
      <c r="B704" s="89" t="s">
        <v>2686</v>
      </c>
      <c r="C704" s="89" t="s">
        <v>1301</v>
      </c>
      <c r="D704" s="194">
        <v>8.2100000000000009</v>
      </c>
      <c r="E704" s="89" t="s">
        <v>105</v>
      </c>
      <c r="F704" s="194">
        <v>42</v>
      </c>
      <c r="G704" s="194">
        <v>42</v>
      </c>
      <c r="H704" s="194">
        <v>1.32</v>
      </c>
      <c r="I704" s="194">
        <v>1.1499999999999999</v>
      </c>
      <c r="J704" s="89"/>
      <c r="K704" s="194">
        <v>1.62</v>
      </c>
      <c r="M704" s="194">
        <v>20.5</v>
      </c>
      <c r="P704" s="194">
        <v>20</v>
      </c>
    </row>
    <row r="705" spans="1:16" ht="12.75" customHeight="1" x14ac:dyDescent="0.2">
      <c r="A705" s="89" t="s">
        <v>2687</v>
      </c>
      <c r="B705" s="89" t="s">
        <v>2688</v>
      </c>
      <c r="C705" s="89" t="s">
        <v>1581</v>
      </c>
      <c r="D705" s="194">
        <v>47.34</v>
      </c>
      <c r="E705" s="89" t="s">
        <v>105</v>
      </c>
      <c r="F705" s="194">
        <v>42</v>
      </c>
      <c r="G705" s="194">
        <v>42</v>
      </c>
      <c r="H705" s="194">
        <v>0</v>
      </c>
      <c r="I705" s="194">
        <v>0.9</v>
      </c>
      <c r="J705" s="194">
        <v>0.86</v>
      </c>
      <c r="K705" s="194">
        <v>8.33</v>
      </c>
      <c r="L705" s="194">
        <v>7</v>
      </c>
      <c r="M705" s="194">
        <v>9</v>
      </c>
      <c r="N705" s="194">
        <v>8.5</v>
      </c>
      <c r="P705" s="194">
        <v>59</v>
      </c>
    </row>
    <row r="706" spans="1:16" ht="12.75" customHeight="1" x14ac:dyDescent="0.2">
      <c r="A706" s="89" t="s">
        <v>2689</v>
      </c>
      <c r="B706" s="89" t="s">
        <v>2690</v>
      </c>
      <c r="C706" s="89" t="s">
        <v>1739</v>
      </c>
      <c r="D706" s="194">
        <v>10.130000000000001</v>
      </c>
      <c r="E706" s="89" t="s">
        <v>105</v>
      </c>
      <c r="F706" s="194">
        <v>44</v>
      </c>
      <c r="G706" s="194">
        <v>44</v>
      </c>
      <c r="H706" s="194">
        <v>1.77</v>
      </c>
      <c r="I706" s="194">
        <v>2.0499999999999998</v>
      </c>
      <c r="J706" s="194">
        <v>0.13</v>
      </c>
      <c r="K706" s="194">
        <v>0.45</v>
      </c>
      <c r="L706" s="194">
        <v>4.5</v>
      </c>
      <c r="M706" s="194">
        <v>20</v>
      </c>
      <c r="N706" s="194">
        <v>11.5</v>
      </c>
      <c r="O706" s="194">
        <v>20</v>
      </c>
      <c r="P706" s="194">
        <v>8</v>
      </c>
    </row>
    <row r="707" spans="1:16" ht="12.75" customHeight="1" x14ac:dyDescent="0.2">
      <c r="A707" s="89" t="s">
        <v>2691</v>
      </c>
      <c r="B707" s="89" t="s">
        <v>2692</v>
      </c>
      <c r="C707" s="89" t="s">
        <v>1661</v>
      </c>
      <c r="D707" s="194">
        <v>13.22</v>
      </c>
      <c r="E707" s="89" t="s">
        <v>105</v>
      </c>
      <c r="F707" s="194">
        <v>44</v>
      </c>
      <c r="G707" s="194">
        <v>44</v>
      </c>
      <c r="H707" s="194">
        <v>1.52</v>
      </c>
      <c r="I707" s="194">
        <v>1.1000000000000001</v>
      </c>
      <c r="J707" s="194">
        <v>0.98</v>
      </c>
      <c r="K707" s="194">
        <v>4.37</v>
      </c>
      <c r="L707" s="194">
        <v>9</v>
      </c>
      <c r="M707" s="194">
        <v>19.5</v>
      </c>
      <c r="N707" s="194">
        <v>17.5</v>
      </c>
      <c r="O707" s="194">
        <v>-20</v>
      </c>
      <c r="P707" s="194">
        <v>9.5</v>
      </c>
    </row>
    <row r="708" spans="1:16" ht="12.75" customHeight="1" x14ac:dyDescent="0.2">
      <c r="A708" s="89" t="s">
        <v>2693</v>
      </c>
      <c r="B708" s="89" t="s">
        <v>2694</v>
      </c>
      <c r="C708" s="89" t="s">
        <v>1588</v>
      </c>
      <c r="D708" s="194">
        <v>4.1500000000000004</v>
      </c>
      <c r="E708" s="89" t="s">
        <v>105</v>
      </c>
      <c r="F708" s="194">
        <v>44</v>
      </c>
      <c r="G708" s="194">
        <v>44</v>
      </c>
      <c r="H708" s="194">
        <v>0</v>
      </c>
      <c r="I708" s="89"/>
      <c r="J708" s="194">
        <v>25.6</v>
      </c>
      <c r="K708" s="194">
        <v>1.26</v>
      </c>
      <c r="M708" s="89"/>
    </row>
    <row r="709" spans="1:16" ht="12.75" customHeight="1" x14ac:dyDescent="0.2">
      <c r="A709" s="89" t="s">
        <v>2695</v>
      </c>
      <c r="B709" s="89" t="s">
        <v>2696</v>
      </c>
      <c r="C709" s="89" t="s">
        <v>1455</v>
      </c>
      <c r="D709" s="194">
        <v>9.15</v>
      </c>
      <c r="E709" s="89" t="s">
        <v>105</v>
      </c>
      <c r="F709" s="194">
        <v>45</v>
      </c>
      <c r="G709" s="194">
        <v>45</v>
      </c>
      <c r="H709" s="194">
        <v>2.0499999999999998</v>
      </c>
      <c r="I709" s="194">
        <v>1.35</v>
      </c>
      <c r="J709" s="194">
        <v>0.21</v>
      </c>
      <c r="K709" s="194">
        <v>1.76</v>
      </c>
      <c r="L709" s="194">
        <v>3.5</v>
      </c>
      <c r="M709" s="194">
        <v>5.5</v>
      </c>
      <c r="N709" s="194">
        <v>5</v>
      </c>
      <c r="O709" s="194">
        <v>70</v>
      </c>
      <c r="P709" s="194">
        <v>29.5</v>
      </c>
    </row>
    <row r="710" spans="1:16" ht="12.75" customHeight="1" x14ac:dyDescent="0.2">
      <c r="A710" s="89" t="s">
        <v>2697</v>
      </c>
      <c r="B710" s="89" t="s">
        <v>2698</v>
      </c>
      <c r="C710" s="89" t="s">
        <v>1668</v>
      </c>
      <c r="D710" s="194">
        <v>16.170000000000002</v>
      </c>
      <c r="E710" s="89" t="s">
        <v>105</v>
      </c>
      <c r="F710" s="194">
        <v>46</v>
      </c>
      <c r="G710" s="194">
        <v>46</v>
      </c>
      <c r="H710" s="194">
        <v>9.09</v>
      </c>
      <c r="I710" s="194">
        <v>1.1499999999999999</v>
      </c>
      <c r="J710" s="194">
        <v>0.14000000000000001</v>
      </c>
      <c r="K710" s="194">
        <v>1.49</v>
      </c>
      <c r="L710" s="194">
        <v>3</v>
      </c>
      <c r="M710" s="194">
        <v>-4</v>
      </c>
      <c r="N710" s="194">
        <v>-2.5</v>
      </c>
      <c r="O710" s="194">
        <v>14.5</v>
      </c>
      <c r="P710" s="194">
        <v>-1.5</v>
      </c>
    </row>
    <row r="711" spans="1:16" ht="12.75" customHeight="1" x14ac:dyDescent="0.2">
      <c r="A711" s="89" t="s">
        <v>2699</v>
      </c>
      <c r="B711" s="89" t="s">
        <v>2700</v>
      </c>
      <c r="C711" s="89" t="s">
        <v>1668</v>
      </c>
      <c r="D711" s="194">
        <v>9.33</v>
      </c>
      <c r="E711" s="89" t="s">
        <v>105</v>
      </c>
      <c r="F711" s="194">
        <v>47</v>
      </c>
      <c r="G711" s="194">
        <v>47</v>
      </c>
      <c r="H711" s="194">
        <v>0</v>
      </c>
      <c r="I711" s="194">
        <v>1.1499999999999999</v>
      </c>
      <c r="J711" s="194">
        <v>0.28000000000000003</v>
      </c>
      <c r="K711" s="89"/>
      <c r="L711" s="194">
        <v>4</v>
      </c>
      <c r="M711" s="194">
        <v>6</v>
      </c>
      <c r="N711" s="194">
        <v>6.5</v>
      </c>
    </row>
    <row r="712" spans="1:16" ht="12.75" customHeight="1" x14ac:dyDescent="0.2">
      <c r="A712" s="89" t="s">
        <v>2701</v>
      </c>
      <c r="B712" s="89" t="s">
        <v>2702</v>
      </c>
      <c r="C712" s="89" t="s">
        <v>1564</v>
      </c>
      <c r="D712" s="194">
        <v>7.11</v>
      </c>
      <c r="E712" s="89" t="s">
        <v>105</v>
      </c>
      <c r="F712" s="194">
        <v>47</v>
      </c>
      <c r="G712" s="194">
        <v>47</v>
      </c>
      <c r="H712" s="194">
        <v>0</v>
      </c>
      <c r="I712" s="194">
        <v>1.35</v>
      </c>
      <c r="J712" s="194">
        <v>0.11</v>
      </c>
      <c r="K712" s="194">
        <v>0.51</v>
      </c>
      <c r="L712" s="194">
        <v>3</v>
      </c>
      <c r="M712" s="194">
        <v>0.5</v>
      </c>
      <c r="N712" s="194">
        <v>3.5</v>
      </c>
      <c r="P712" s="194">
        <v>15.5</v>
      </c>
    </row>
    <row r="713" spans="1:16" ht="12.75" customHeight="1" x14ac:dyDescent="0.2">
      <c r="A713" s="89" t="s">
        <v>2703</v>
      </c>
      <c r="B713" s="89" t="s">
        <v>2704</v>
      </c>
      <c r="C713" s="89" t="s">
        <v>1799</v>
      </c>
      <c r="D713" s="194">
        <v>4.9400000000000004</v>
      </c>
      <c r="E713" s="89" t="s">
        <v>105</v>
      </c>
      <c r="F713" s="194">
        <v>48</v>
      </c>
      <c r="G713" s="194"/>
      <c r="H713" s="194">
        <v>0</v>
      </c>
      <c r="I713" s="194">
        <v>1.55</v>
      </c>
      <c r="J713" s="194">
        <v>0.74</v>
      </c>
      <c r="K713" s="194">
        <v>1.17</v>
      </c>
      <c r="L713" s="194">
        <v>10</v>
      </c>
      <c r="M713" s="194">
        <v>29.5</v>
      </c>
      <c r="N713" s="194">
        <v>12</v>
      </c>
      <c r="O713" s="194">
        <v>13</v>
      </c>
      <c r="P713" s="194">
        <v>9.5</v>
      </c>
    </row>
    <row r="714" spans="1:16" ht="12.75" customHeight="1" x14ac:dyDescent="0.2">
      <c r="A714" s="89" t="s">
        <v>2705</v>
      </c>
      <c r="B714" s="89" t="s">
        <v>2706</v>
      </c>
      <c r="C714" s="89" t="s">
        <v>1581</v>
      </c>
      <c r="D714" s="194">
        <v>9.1999999999999993</v>
      </c>
      <c r="E714" s="89" t="s">
        <v>105</v>
      </c>
      <c r="F714" s="194">
        <v>48</v>
      </c>
      <c r="G714" s="194"/>
      <c r="H714" s="194">
        <v>0</v>
      </c>
      <c r="I714" s="194">
        <v>1.2</v>
      </c>
      <c r="J714" s="194">
        <v>0.52</v>
      </c>
      <c r="K714" s="194">
        <v>0.59</v>
      </c>
      <c r="L714" s="194">
        <v>6.5</v>
      </c>
      <c r="M714" s="194">
        <v>15</v>
      </c>
      <c r="N714" s="194">
        <v>13.5</v>
      </c>
      <c r="O714" s="194">
        <v>14</v>
      </c>
      <c r="P714" s="194">
        <v>9</v>
      </c>
    </row>
    <row r="715" spans="1:16" ht="12.75" customHeight="1" x14ac:dyDescent="0.2">
      <c r="A715" s="89" t="s">
        <v>2707</v>
      </c>
      <c r="B715" s="89" t="s">
        <v>2708</v>
      </c>
      <c r="C715" s="89" t="s">
        <v>1292</v>
      </c>
      <c r="D715" s="194">
        <v>7.98</v>
      </c>
      <c r="E715" s="89" t="s">
        <v>105</v>
      </c>
      <c r="F715" s="194">
        <v>49</v>
      </c>
      <c r="G715" s="194"/>
      <c r="H715" s="194">
        <v>3.81</v>
      </c>
      <c r="I715" s="194">
        <v>1.8</v>
      </c>
      <c r="J715" s="194">
        <v>0.15</v>
      </c>
      <c r="K715" s="194">
        <v>15.63</v>
      </c>
      <c r="L715" s="194">
        <v>4</v>
      </c>
      <c r="M715" s="194">
        <v>7</v>
      </c>
      <c r="N715" s="194">
        <v>7.5</v>
      </c>
      <c r="O715" s="194">
        <v>9</v>
      </c>
      <c r="P715" s="194">
        <v>30</v>
      </c>
    </row>
    <row r="716" spans="1:16" ht="12.75" customHeight="1" x14ac:dyDescent="0.2">
      <c r="A716" s="89" t="s">
        <v>2709</v>
      </c>
      <c r="B716" s="89" t="s">
        <v>2710</v>
      </c>
      <c r="C716" s="89" t="s">
        <v>1682</v>
      </c>
      <c r="D716" s="194">
        <v>7.09</v>
      </c>
      <c r="E716" s="89" t="s">
        <v>105</v>
      </c>
      <c r="F716" s="194">
        <v>50</v>
      </c>
      <c r="G716" s="194"/>
      <c r="H716" s="194">
        <v>0</v>
      </c>
      <c r="I716" s="194">
        <v>1.5</v>
      </c>
      <c r="J716" s="194">
        <v>0.78</v>
      </c>
      <c r="K716" s="194">
        <v>0.32</v>
      </c>
      <c r="L716" s="194">
        <v>8.5</v>
      </c>
      <c r="M716" s="194">
        <v>2</v>
      </c>
      <c r="N716" s="194">
        <v>4.5</v>
      </c>
      <c r="P716" s="194">
        <v>8.5</v>
      </c>
    </row>
    <row r="717" spans="1:16" ht="12.75" customHeight="1" x14ac:dyDescent="0.2">
      <c r="A717" s="89" t="s">
        <v>2711</v>
      </c>
      <c r="B717" s="89" t="s">
        <v>2712</v>
      </c>
      <c r="C717" s="89" t="s">
        <v>1682</v>
      </c>
      <c r="D717" s="194">
        <v>2.69</v>
      </c>
      <c r="E717" s="89" t="s">
        <v>105</v>
      </c>
      <c r="F717" s="194">
        <v>52</v>
      </c>
      <c r="G717" s="194"/>
      <c r="H717" s="194">
        <v>0</v>
      </c>
      <c r="I717" s="194">
        <v>2.1</v>
      </c>
      <c r="J717" s="194">
        <v>0.38</v>
      </c>
      <c r="K717" s="194">
        <v>0.28999999999999998</v>
      </c>
      <c r="L717" s="194">
        <v>27</v>
      </c>
      <c r="M717" s="89"/>
      <c r="N717" s="194">
        <v>34.5</v>
      </c>
      <c r="P717" s="194">
        <v>9.5</v>
      </c>
    </row>
    <row r="718" spans="1:16" ht="12.75" customHeight="1" x14ac:dyDescent="0.2">
      <c r="A718" s="89" t="s">
        <v>2713</v>
      </c>
      <c r="B718" s="89" t="s">
        <v>2714</v>
      </c>
      <c r="C718" s="89" t="s">
        <v>1325</v>
      </c>
      <c r="D718" s="194">
        <v>6.64</v>
      </c>
      <c r="E718" s="89" t="s">
        <v>105</v>
      </c>
      <c r="F718" s="194">
        <v>55</v>
      </c>
      <c r="G718" s="194"/>
      <c r="H718" s="194">
        <v>5.64</v>
      </c>
      <c r="I718" s="194">
        <v>1.1499999999999999</v>
      </c>
      <c r="J718" s="194">
        <v>0.13</v>
      </c>
      <c r="K718" s="194">
        <v>0.33</v>
      </c>
      <c r="L718" s="194">
        <v>5</v>
      </c>
      <c r="M718" s="194">
        <v>6.5</v>
      </c>
      <c r="N718" s="194">
        <v>7</v>
      </c>
      <c r="O718" s="194">
        <v>12</v>
      </c>
      <c r="P718" s="194">
        <v>9.5</v>
      </c>
    </row>
    <row r="719" spans="1:16" ht="12.75" customHeight="1" x14ac:dyDescent="0.2">
      <c r="A719" s="89" t="s">
        <v>2715</v>
      </c>
      <c r="B719" s="89" t="s">
        <v>2716</v>
      </c>
      <c r="C719" s="89" t="s">
        <v>1682</v>
      </c>
      <c r="D719" s="194">
        <v>3.06</v>
      </c>
      <c r="E719" s="89" t="s">
        <v>105</v>
      </c>
      <c r="F719" s="194">
        <v>55</v>
      </c>
      <c r="G719" s="194"/>
      <c r="H719" s="194">
        <v>2.0299999999999998</v>
      </c>
      <c r="I719" s="194">
        <v>2.1</v>
      </c>
      <c r="J719" s="194">
        <v>0.48</v>
      </c>
      <c r="K719" s="194">
        <v>0.27</v>
      </c>
      <c r="L719" s="194">
        <v>8</v>
      </c>
      <c r="M719" s="89"/>
      <c r="N719" s="194">
        <v>12</v>
      </c>
      <c r="P719" s="194">
        <v>2</v>
      </c>
    </row>
    <row r="720" spans="1:16" ht="12.75" customHeight="1" x14ac:dyDescent="0.2">
      <c r="A720" s="89" t="s">
        <v>2717</v>
      </c>
      <c r="B720" s="89" t="s">
        <v>2718</v>
      </c>
      <c r="C720" s="89" t="s">
        <v>1682</v>
      </c>
      <c r="D720" s="194">
        <v>3.97</v>
      </c>
      <c r="E720" s="89" t="s">
        <v>105</v>
      </c>
      <c r="F720" s="194">
        <v>57</v>
      </c>
      <c r="G720" s="194"/>
      <c r="H720" s="194">
        <v>0</v>
      </c>
      <c r="I720" s="194">
        <v>2.1</v>
      </c>
      <c r="J720" s="194">
        <v>1.39</v>
      </c>
      <c r="K720" s="194">
        <v>0.36</v>
      </c>
      <c r="L720" s="194">
        <v>21</v>
      </c>
      <c r="M720" s="194">
        <v>31</v>
      </c>
      <c r="N720" s="194">
        <v>23</v>
      </c>
      <c r="P720" s="194">
        <v>11</v>
      </c>
    </row>
    <row r="721" spans="1:16" ht="12.75" customHeight="1" x14ac:dyDescent="0.2">
      <c r="A721" s="89" t="s">
        <v>2719</v>
      </c>
      <c r="B721" s="89" t="s">
        <v>2720</v>
      </c>
      <c r="C721" s="89" t="s">
        <v>2414</v>
      </c>
      <c r="D721" s="194">
        <v>3.36</v>
      </c>
      <c r="E721" s="89" t="s">
        <v>105</v>
      </c>
      <c r="F721" s="194">
        <v>66</v>
      </c>
      <c r="G721" s="194"/>
      <c r="H721" s="194">
        <v>1.95</v>
      </c>
      <c r="I721" s="194">
        <v>1.35</v>
      </c>
      <c r="J721" s="194">
        <v>0.31</v>
      </c>
      <c r="K721" s="194">
        <v>0.2</v>
      </c>
      <c r="L721" s="194">
        <v>8.5</v>
      </c>
      <c r="M721" s="194">
        <v>23</v>
      </c>
      <c r="N721" s="194">
        <v>9</v>
      </c>
      <c r="O721" s="194">
        <v>21</v>
      </c>
    </row>
    <row r="722" spans="1:16" ht="12.75" customHeight="1" x14ac:dyDescent="0.2">
      <c r="A722" s="89" t="s">
        <v>2721</v>
      </c>
      <c r="B722" s="89" t="s">
        <v>2722</v>
      </c>
      <c r="C722" s="89" t="s">
        <v>1682</v>
      </c>
      <c r="D722" s="194">
        <v>1.79</v>
      </c>
      <c r="E722" s="89" t="s">
        <v>105</v>
      </c>
      <c r="F722" s="194">
        <v>67</v>
      </c>
      <c r="G722" s="194"/>
      <c r="H722" s="194">
        <v>0</v>
      </c>
      <c r="I722" s="194">
        <v>1.55</v>
      </c>
      <c r="J722" s="194">
        <v>0.26</v>
      </c>
      <c r="K722" s="194">
        <v>0.41</v>
      </c>
      <c r="L722" s="194">
        <v>5.5</v>
      </c>
      <c r="M722" s="194">
        <v>13</v>
      </c>
      <c r="N722" s="194">
        <v>11</v>
      </c>
      <c r="P722" s="194">
        <v>19.5</v>
      </c>
    </row>
    <row r="723" spans="1:16" ht="12.75" customHeight="1" x14ac:dyDescent="0.2">
      <c r="A723" s="89" t="s">
        <v>2723</v>
      </c>
      <c r="B723" s="89" t="s">
        <v>2724</v>
      </c>
      <c r="C723" s="89" t="s">
        <v>1581</v>
      </c>
      <c r="D723" s="194">
        <v>3.12</v>
      </c>
      <c r="E723" s="89" t="s">
        <v>105</v>
      </c>
      <c r="F723" s="194">
        <v>67</v>
      </c>
      <c r="G723" s="194"/>
      <c r="H723" s="194">
        <v>2.2799999999999998</v>
      </c>
      <c r="I723" s="194">
        <v>1.1499999999999999</v>
      </c>
      <c r="J723" s="194">
        <v>0.3</v>
      </c>
      <c r="K723" s="194">
        <v>0.32</v>
      </c>
      <c r="L723" s="194">
        <v>6.5</v>
      </c>
      <c r="M723" s="194">
        <v>-5</v>
      </c>
      <c r="N723" s="194">
        <v>5</v>
      </c>
      <c r="O723" s="194">
        <v>11</v>
      </c>
      <c r="P723" s="194">
        <v>6</v>
      </c>
    </row>
    <row r="724" spans="1:16" ht="12.75" customHeight="1" x14ac:dyDescent="0.2">
      <c r="A724" s="89" t="s">
        <v>2725</v>
      </c>
      <c r="B724" s="89" t="s">
        <v>2726</v>
      </c>
      <c r="C724" s="89" t="s">
        <v>1325</v>
      </c>
      <c r="D724" s="194">
        <v>1.75</v>
      </c>
      <c r="E724" s="89" t="s">
        <v>105</v>
      </c>
      <c r="F724" s="194">
        <v>101</v>
      </c>
      <c r="G724" s="194"/>
      <c r="H724" s="194">
        <v>0</v>
      </c>
      <c r="I724" s="194">
        <v>2</v>
      </c>
      <c r="J724" s="194">
        <v>0.04</v>
      </c>
      <c r="K724" s="194">
        <v>1.04</v>
      </c>
      <c r="L724" s="194">
        <v>14</v>
      </c>
      <c r="M724" s="89"/>
      <c r="P724" s="194">
        <v>-4</v>
      </c>
    </row>
    <row r="725" spans="1:16" ht="12.75" customHeight="1" x14ac:dyDescent="0.2">
      <c r="A725" s="89"/>
      <c r="B725" s="89"/>
      <c r="C725" s="89"/>
      <c r="D725" s="194"/>
      <c r="E725" s="89"/>
      <c r="F725" s="194"/>
      <c r="G725" s="194"/>
      <c r="H725" s="194"/>
      <c r="I725" s="194"/>
      <c r="J725" s="194"/>
      <c r="K725" s="194"/>
      <c r="L725" s="194"/>
      <c r="M725" s="89"/>
      <c r="P725" s="194"/>
    </row>
    <row r="726" spans="1:16" ht="12.75" customHeight="1" x14ac:dyDescent="0.2">
      <c r="A726" s="89"/>
      <c r="B726" s="89"/>
      <c r="C726" s="75" t="s">
        <v>45</v>
      </c>
      <c r="D726" s="203"/>
      <c r="E726" s="204"/>
      <c r="F726" s="93">
        <f>AVERAGE(F424:F724)</f>
        <v>18.548172757475083</v>
      </c>
      <c r="G726" s="93">
        <f t="shared" ref="G726:P726" si="12">AVERAGE(G424:G724)</f>
        <v>19.231075697211157</v>
      </c>
      <c r="H726" s="93">
        <f t="shared" si="12"/>
        <v>1.6776744186046502</v>
      </c>
      <c r="I726" s="93">
        <f t="shared" si="12"/>
        <v>1.2386925795053001</v>
      </c>
      <c r="J726" s="93">
        <f t="shared" si="12"/>
        <v>1427.0955633802805</v>
      </c>
      <c r="K726" s="93">
        <f t="shared" si="12"/>
        <v>5.973736263736261</v>
      </c>
      <c r="L726" s="93">
        <f t="shared" si="12"/>
        <v>7.0662878787878789</v>
      </c>
      <c r="M726" s="93">
        <f t="shared" si="12"/>
        <v>17.843283582089551</v>
      </c>
      <c r="N726" s="93">
        <f t="shared" si="12"/>
        <v>13.38771186440678</v>
      </c>
      <c r="O726" s="93">
        <f t="shared" si="12"/>
        <v>9.4913043478260875</v>
      </c>
      <c r="P726" s="93">
        <f t="shared" si="12"/>
        <v>10.232421875</v>
      </c>
    </row>
    <row r="727" spans="1:16" ht="12.75" customHeight="1" x14ac:dyDescent="0.2">
      <c r="A727" s="89"/>
      <c r="B727" s="89"/>
      <c r="C727" s="75" t="s">
        <v>1202</v>
      </c>
      <c r="D727" s="203"/>
      <c r="E727" s="204"/>
      <c r="F727" s="93">
        <f>STDEV(F424:F724)</f>
        <v>14.548144382820398</v>
      </c>
      <c r="G727" s="93">
        <f t="shared" ref="G727:P727" si="13">STDEV(G424:G724)</f>
        <v>10.184026239078875</v>
      </c>
      <c r="H727" s="93">
        <f t="shared" si="13"/>
        <v>2.9350460371704705</v>
      </c>
      <c r="I727" s="93">
        <f t="shared" si="13"/>
        <v>0.33071926908594351</v>
      </c>
      <c r="J727" s="93">
        <f t="shared" si="13"/>
        <v>23991.747105693856</v>
      </c>
      <c r="K727" s="93">
        <f t="shared" si="13"/>
        <v>14.788582264733012</v>
      </c>
      <c r="L727" s="93">
        <f t="shared" si="13"/>
        <v>6.1016702700253376</v>
      </c>
      <c r="M727" s="93">
        <f t="shared" si="13"/>
        <v>15.286973773908919</v>
      </c>
      <c r="N727" s="93">
        <f t="shared" si="13"/>
        <v>10.486926889857694</v>
      </c>
      <c r="O727" s="93">
        <f t="shared" si="13"/>
        <v>12.583577192134975</v>
      </c>
      <c r="P727" s="93">
        <f t="shared" si="13"/>
        <v>11.384788767824821</v>
      </c>
    </row>
    <row r="728" spans="1:16" ht="12.75" customHeight="1" x14ac:dyDescent="0.2">
      <c r="A728" s="89"/>
      <c r="B728" s="89"/>
      <c r="C728" s="75" t="s">
        <v>53</v>
      </c>
      <c r="D728" s="203"/>
      <c r="E728" s="204"/>
      <c r="F728" s="93">
        <f>MEDIAN(F424:F724)</f>
        <v>17</v>
      </c>
      <c r="G728" s="93">
        <f t="shared" ref="G728:P728" si="14">MEDIAN(G424:G724)</f>
        <v>17</v>
      </c>
      <c r="H728" s="93">
        <f t="shared" si="14"/>
        <v>0</v>
      </c>
      <c r="I728" s="93">
        <f t="shared" si="14"/>
        <v>1.2</v>
      </c>
      <c r="J728" s="93">
        <f t="shared" si="14"/>
        <v>1.2</v>
      </c>
      <c r="K728" s="93">
        <f t="shared" si="14"/>
        <v>1.89</v>
      </c>
      <c r="L728" s="93">
        <f t="shared" si="14"/>
        <v>6</v>
      </c>
      <c r="M728" s="93">
        <f t="shared" si="14"/>
        <v>14</v>
      </c>
      <c r="N728" s="93">
        <f t="shared" si="14"/>
        <v>11</v>
      </c>
      <c r="O728" s="93">
        <f t="shared" si="14"/>
        <v>7.5</v>
      </c>
      <c r="P728" s="93">
        <f t="shared" si="14"/>
        <v>8</v>
      </c>
    </row>
    <row r="729" spans="1:16" ht="12.75" customHeight="1" x14ac:dyDescent="0.2">
      <c r="A729" s="89"/>
      <c r="B729" s="89"/>
      <c r="C729" s="75" t="s">
        <v>1813</v>
      </c>
      <c r="D729" s="203"/>
      <c r="E729" s="204"/>
      <c r="F729" s="75">
        <f>COUNT(F424:F724)</f>
        <v>301</v>
      </c>
      <c r="G729" s="75">
        <f t="shared" ref="G729:P729" si="15">COUNT(G424:G724)</f>
        <v>251</v>
      </c>
      <c r="H729" s="75">
        <f t="shared" si="15"/>
        <v>301</v>
      </c>
      <c r="I729" s="75">
        <f t="shared" si="15"/>
        <v>283</v>
      </c>
      <c r="J729" s="75">
        <f t="shared" si="15"/>
        <v>284</v>
      </c>
      <c r="K729" s="75">
        <f t="shared" si="15"/>
        <v>273</v>
      </c>
      <c r="L729" s="75">
        <f t="shared" si="15"/>
        <v>264</v>
      </c>
      <c r="M729" s="75">
        <f t="shared" si="15"/>
        <v>201</v>
      </c>
      <c r="N729" s="75">
        <f t="shared" si="15"/>
        <v>236</v>
      </c>
      <c r="O729" s="75">
        <f t="shared" si="15"/>
        <v>115</v>
      </c>
      <c r="P729" s="75">
        <f t="shared" si="15"/>
        <v>256</v>
      </c>
    </row>
    <row r="730" spans="1:16" ht="12.75" customHeight="1" x14ac:dyDescent="0.2">
      <c r="A730" s="89"/>
      <c r="B730" s="89"/>
      <c r="C730" s="75" t="s">
        <v>1814</v>
      </c>
      <c r="D730" s="203"/>
      <c r="E730" s="204"/>
      <c r="F730" s="205">
        <f>F726-2*F727</f>
        <v>-10.548116008165714</v>
      </c>
      <c r="G730" s="205">
        <f>F726+2*F727</f>
        <v>47.644461523115879</v>
      </c>
      <c r="H730" s="205"/>
      <c r="J730" s="93"/>
      <c r="K730" s="93"/>
      <c r="L730" s="205"/>
      <c r="M730" s="206"/>
    </row>
    <row r="731" spans="1:16" ht="12.75" customHeight="1" x14ac:dyDescent="0.2">
      <c r="A731" s="89"/>
      <c r="B731" s="89"/>
      <c r="D731" s="203"/>
      <c r="E731" s="204"/>
      <c r="F731" s="205"/>
      <c r="G731" s="205"/>
      <c r="H731" s="206"/>
      <c r="I731" s="206"/>
      <c r="J731" s="93"/>
      <c r="K731" s="93"/>
      <c r="L731" s="205"/>
      <c r="M731" s="206"/>
    </row>
    <row r="732" spans="1:16" ht="12.75" customHeight="1" x14ac:dyDescent="0.25">
      <c r="A732" s="89"/>
      <c r="B732" s="89"/>
      <c r="C732" s="87" t="s">
        <v>1815</v>
      </c>
      <c r="D732" s="203"/>
      <c r="E732" s="207">
        <f>+G728</f>
        <v>17</v>
      </c>
      <c r="F732" s="208"/>
      <c r="G732" s="208"/>
      <c r="H732" s="208"/>
      <c r="I732" s="208"/>
      <c r="J732" s="107"/>
      <c r="K732" s="107"/>
      <c r="M732" s="206"/>
    </row>
    <row r="733" spans="1:16" ht="12.75" customHeight="1" x14ac:dyDescent="0.2">
      <c r="A733" s="89"/>
      <c r="B733" s="89"/>
      <c r="C733" s="89"/>
      <c r="D733" s="194"/>
      <c r="E733" s="89"/>
      <c r="F733" s="194"/>
      <c r="G733" s="194"/>
      <c r="H733" s="194"/>
      <c r="I733" s="194"/>
      <c r="J733" s="194"/>
      <c r="K733" s="194"/>
      <c r="L733" s="194"/>
      <c r="M733" s="89"/>
      <c r="P733" s="194"/>
    </row>
    <row r="734" spans="1:16" ht="12.75" customHeight="1" x14ac:dyDescent="0.2">
      <c r="A734" s="89"/>
      <c r="B734" s="89"/>
      <c r="C734" s="89"/>
      <c r="D734" s="194"/>
      <c r="E734" s="89"/>
      <c r="F734" s="194"/>
      <c r="G734" s="194"/>
      <c r="H734" s="194"/>
      <c r="I734" s="194"/>
      <c r="J734" s="194"/>
      <c r="K734" s="194"/>
      <c r="L734" s="194"/>
      <c r="M734" s="89"/>
      <c r="P734" s="194"/>
    </row>
    <row r="735" spans="1:16" ht="12.75" customHeight="1" x14ac:dyDescent="0.2">
      <c r="A735" s="89" t="s">
        <v>2727</v>
      </c>
      <c r="B735" s="89" t="s">
        <v>2728</v>
      </c>
      <c r="C735" s="89" t="s">
        <v>1360</v>
      </c>
      <c r="D735" s="194">
        <v>46.68</v>
      </c>
      <c r="E735" s="89" t="s">
        <v>100</v>
      </c>
      <c r="F735" s="194">
        <v>-12</v>
      </c>
      <c r="G735" s="194"/>
      <c r="H735" s="194">
        <v>0</v>
      </c>
      <c r="I735" s="194">
        <v>1.2</v>
      </c>
      <c r="J735" s="194">
        <v>4.42</v>
      </c>
      <c r="K735" s="194">
        <v>2.2400000000000002</v>
      </c>
      <c r="L735" s="194">
        <v>-0.5</v>
      </c>
      <c r="M735" s="89"/>
      <c r="N735" s="194">
        <v>7</v>
      </c>
      <c r="P735" s="194">
        <v>-2.5</v>
      </c>
    </row>
    <row r="736" spans="1:16" ht="12.75" customHeight="1" x14ac:dyDescent="0.2">
      <c r="A736" s="89" t="s">
        <v>2729</v>
      </c>
      <c r="B736" s="89" t="s">
        <v>2730</v>
      </c>
      <c r="C736" s="89" t="s">
        <v>1369</v>
      </c>
      <c r="D736" s="194">
        <v>27.09</v>
      </c>
      <c r="E736" s="89" t="s">
        <v>100</v>
      </c>
      <c r="F736" s="194">
        <v>-9</v>
      </c>
      <c r="G736" s="194"/>
      <c r="H736" s="194">
        <v>0</v>
      </c>
      <c r="I736" s="89"/>
      <c r="J736" s="194">
        <v>4.5999999999999996</v>
      </c>
      <c r="K736" s="194">
        <v>2.76</v>
      </c>
      <c r="M736" s="89"/>
    </row>
    <row r="737" spans="1:16" ht="12.75" customHeight="1" x14ac:dyDescent="0.2">
      <c r="A737" s="89" t="s">
        <v>2731</v>
      </c>
      <c r="B737" s="89" t="s">
        <v>2732</v>
      </c>
      <c r="C737" s="89" t="s">
        <v>1360</v>
      </c>
      <c r="D737" s="194">
        <v>51.83</v>
      </c>
      <c r="E737" s="89" t="s">
        <v>100</v>
      </c>
      <c r="F737" s="194">
        <v>-7</v>
      </c>
      <c r="G737" s="194"/>
      <c r="H737" s="194">
        <v>0</v>
      </c>
      <c r="I737" s="194">
        <v>1.4</v>
      </c>
      <c r="J737" s="194">
        <v>8.07</v>
      </c>
      <c r="K737" s="194">
        <v>3.98</v>
      </c>
      <c r="L737" s="194">
        <v>4.5</v>
      </c>
      <c r="M737" s="194">
        <v>1</v>
      </c>
      <c r="N737" s="194">
        <v>2</v>
      </c>
      <c r="P737" s="194">
        <v>0.5</v>
      </c>
    </row>
    <row r="738" spans="1:16" ht="12.75" customHeight="1" x14ac:dyDescent="0.2">
      <c r="A738" s="89" t="s">
        <v>2733</v>
      </c>
      <c r="B738" s="89" t="s">
        <v>2734</v>
      </c>
      <c r="C738" s="89" t="s">
        <v>1647</v>
      </c>
      <c r="D738" s="194">
        <v>93.77</v>
      </c>
      <c r="E738" s="89" t="s">
        <v>100</v>
      </c>
      <c r="F738" s="194">
        <v>-6</v>
      </c>
      <c r="G738" s="194"/>
      <c r="H738" s="194">
        <v>0</v>
      </c>
      <c r="I738" s="194">
        <v>1.3</v>
      </c>
      <c r="J738" s="194">
        <v>6.5</v>
      </c>
      <c r="K738" s="194">
        <v>15.13</v>
      </c>
      <c r="L738" s="194">
        <v>20.5</v>
      </c>
      <c r="M738" s="194">
        <v>24.5</v>
      </c>
      <c r="N738" s="194">
        <v>22.5</v>
      </c>
      <c r="P738" s="194">
        <v>16.5</v>
      </c>
    </row>
    <row r="739" spans="1:16" ht="12.75" customHeight="1" x14ac:dyDescent="0.2">
      <c r="A739" s="89" t="s">
        <v>2735</v>
      </c>
      <c r="B739" s="89" t="s">
        <v>2736</v>
      </c>
      <c r="C739" s="89" t="s">
        <v>1393</v>
      </c>
      <c r="D739" s="194">
        <v>27.99</v>
      </c>
      <c r="E739" s="89" t="s">
        <v>100</v>
      </c>
      <c r="F739" s="194">
        <v>-5</v>
      </c>
      <c r="G739" s="194"/>
      <c r="H739" s="194">
        <v>0.72</v>
      </c>
      <c r="I739" s="194">
        <v>1</v>
      </c>
      <c r="J739" s="194">
        <v>1.33</v>
      </c>
      <c r="K739" s="194">
        <v>1.63</v>
      </c>
      <c r="L739" s="194">
        <v>6</v>
      </c>
      <c r="M739" s="194">
        <v>6</v>
      </c>
      <c r="N739" s="194">
        <v>5.5</v>
      </c>
      <c r="O739" s="194">
        <v>53.5</v>
      </c>
      <c r="P739" s="194">
        <v>4.5</v>
      </c>
    </row>
    <row r="740" spans="1:16" ht="12.75" customHeight="1" x14ac:dyDescent="0.2">
      <c r="A740" s="89" t="s">
        <v>2737</v>
      </c>
      <c r="B740" s="89" t="s">
        <v>2738</v>
      </c>
      <c r="C740" s="89" t="s">
        <v>1481</v>
      </c>
      <c r="D740" s="194">
        <v>293.08</v>
      </c>
      <c r="E740" s="89" t="s">
        <v>100</v>
      </c>
      <c r="F740" s="194">
        <v>-4</v>
      </c>
      <c r="G740" s="194"/>
      <c r="H740" s="194">
        <v>0.33</v>
      </c>
      <c r="I740" s="194">
        <v>0.8</v>
      </c>
      <c r="J740" s="194">
        <v>0.59</v>
      </c>
      <c r="K740" s="194">
        <v>7.7</v>
      </c>
      <c r="L740" s="194">
        <v>6.5</v>
      </c>
      <c r="M740" s="194">
        <v>16</v>
      </c>
      <c r="N740" s="194">
        <v>8.5</v>
      </c>
      <c r="P740" s="194">
        <v>13</v>
      </c>
    </row>
    <row r="741" spans="1:16" ht="12.75" customHeight="1" x14ac:dyDescent="0.2">
      <c r="A741" s="89" t="s">
        <v>2739</v>
      </c>
      <c r="B741" s="89" t="s">
        <v>2740</v>
      </c>
      <c r="C741" s="89" t="s">
        <v>1634</v>
      </c>
      <c r="D741" s="194">
        <v>510.25</v>
      </c>
      <c r="E741" s="89" t="s">
        <v>100</v>
      </c>
      <c r="F741" s="194">
        <v>-3</v>
      </c>
      <c r="G741" s="194"/>
      <c r="H741" s="194">
        <v>0</v>
      </c>
      <c r="I741" s="194">
        <v>1.05</v>
      </c>
      <c r="J741" s="194">
        <v>5.53</v>
      </c>
      <c r="K741" s="89"/>
      <c r="L741" s="194">
        <v>14</v>
      </c>
      <c r="M741" s="194">
        <v>11</v>
      </c>
      <c r="N741" s="194">
        <v>11</v>
      </c>
    </row>
    <row r="742" spans="1:16" ht="12.75" customHeight="1" x14ac:dyDescent="0.2">
      <c r="A742" s="89" t="s">
        <v>2741</v>
      </c>
      <c r="B742" s="89" t="s">
        <v>2742</v>
      </c>
      <c r="C742" s="89" t="s">
        <v>1393</v>
      </c>
      <c r="D742" s="194">
        <v>56.12</v>
      </c>
      <c r="E742" s="89" t="s">
        <v>100</v>
      </c>
      <c r="F742" s="194">
        <v>-3</v>
      </c>
      <c r="G742" s="194"/>
      <c r="H742" s="194">
        <v>0</v>
      </c>
      <c r="I742" s="89"/>
      <c r="J742" s="194">
        <v>3.81</v>
      </c>
      <c r="K742" s="194">
        <v>3.44</v>
      </c>
      <c r="L742" s="194">
        <v>1.5</v>
      </c>
      <c r="M742" s="194">
        <v>12</v>
      </c>
      <c r="N742" s="194">
        <v>9.5</v>
      </c>
      <c r="P742" s="194">
        <v>12.5</v>
      </c>
    </row>
    <row r="743" spans="1:16" ht="12.75" customHeight="1" x14ac:dyDescent="0.2">
      <c r="A743" s="89" t="s">
        <v>2743</v>
      </c>
      <c r="B743" s="89" t="s">
        <v>2744</v>
      </c>
      <c r="C743" s="89" t="s">
        <v>1388</v>
      </c>
      <c r="D743" s="194">
        <v>121.69</v>
      </c>
      <c r="E743" s="89" t="s">
        <v>100</v>
      </c>
      <c r="F743" s="194">
        <v>-3</v>
      </c>
      <c r="G743" s="194"/>
      <c r="H743" s="194">
        <v>0.96</v>
      </c>
      <c r="I743" s="194">
        <v>1.1000000000000001</v>
      </c>
      <c r="J743" s="194">
        <v>1.05</v>
      </c>
      <c r="K743" s="194">
        <v>18.62</v>
      </c>
      <c r="L743" s="194">
        <v>5.5</v>
      </c>
      <c r="M743" s="194">
        <v>9.5</v>
      </c>
      <c r="N743" s="194">
        <v>8</v>
      </c>
      <c r="O743" s="194">
        <v>17.5</v>
      </c>
      <c r="P743" s="194">
        <v>13</v>
      </c>
    </row>
    <row r="744" spans="1:16" ht="12.75" customHeight="1" x14ac:dyDescent="0.2">
      <c r="A744" s="89" t="s">
        <v>2745</v>
      </c>
      <c r="B744" s="89" t="s">
        <v>2746</v>
      </c>
      <c r="C744" s="89" t="s">
        <v>1286</v>
      </c>
      <c r="D744" s="194">
        <v>124.6</v>
      </c>
      <c r="E744" s="89" t="s">
        <v>100</v>
      </c>
      <c r="F744" s="194">
        <v>-3</v>
      </c>
      <c r="G744" s="194"/>
      <c r="H744" s="194">
        <v>1.64</v>
      </c>
      <c r="I744" s="194">
        <v>0.6</v>
      </c>
      <c r="J744" s="194">
        <v>6.36</v>
      </c>
      <c r="K744" s="194">
        <v>3.82</v>
      </c>
      <c r="L744" s="194">
        <v>4</v>
      </c>
      <c r="M744" s="194">
        <v>9.5</v>
      </c>
      <c r="N744" s="194">
        <v>7</v>
      </c>
      <c r="O744" s="194">
        <v>9</v>
      </c>
      <c r="P744" s="194">
        <v>5</v>
      </c>
    </row>
    <row r="745" spans="1:16" ht="12.75" customHeight="1" x14ac:dyDescent="0.2">
      <c r="A745" s="89" t="s">
        <v>2747</v>
      </c>
      <c r="B745" s="89" t="s">
        <v>2748</v>
      </c>
      <c r="C745" s="89" t="s">
        <v>1286</v>
      </c>
      <c r="D745" s="194">
        <v>69.989999999999995</v>
      </c>
      <c r="E745" s="89" t="s">
        <v>100</v>
      </c>
      <c r="F745" s="194">
        <v>-2</v>
      </c>
      <c r="G745" s="194"/>
      <c r="H745" s="194">
        <v>1.87</v>
      </c>
      <c r="I745" s="194">
        <v>0.5</v>
      </c>
      <c r="J745" s="194">
        <v>7.11</v>
      </c>
      <c r="K745" s="194">
        <v>2.86</v>
      </c>
      <c r="L745" s="194">
        <v>6.5</v>
      </c>
      <c r="M745" s="194">
        <v>9</v>
      </c>
      <c r="N745" s="194">
        <v>6.5</v>
      </c>
      <c r="O745" s="194">
        <v>4.5</v>
      </c>
      <c r="P745" s="194">
        <v>2.5</v>
      </c>
    </row>
    <row r="746" spans="1:16" ht="12.75" customHeight="1" x14ac:dyDescent="0.2">
      <c r="A746" s="89" t="s">
        <v>2749</v>
      </c>
      <c r="B746" s="89" t="s">
        <v>2750</v>
      </c>
      <c r="C746" s="89" t="s">
        <v>1642</v>
      </c>
      <c r="D746" s="194">
        <v>161.91</v>
      </c>
      <c r="E746" s="89" t="s">
        <v>100</v>
      </c>
      <c r="F746" s="194">
        <v>-2</v>
      </c>
      <c r="G746" s="194"/>
      <c r="H746" s="194">
        <v>0.79</v>
      </c>
      <c r="I746" s="194">
        <v>0.75</v>
      </c>
      <c r="J746" s="194">
        <v>0.63</v>
      </c>
      <c r="K746" s="194">
        <v>4.68</v>
      </c>
      <c r="L746" s="194">
        <v>7</v>
      </c>
      <c r="M746" s="194">
        <v>5.5</v>
      </c>
      <c r="N746" s="194">
        <v>6.5</v>
      </c>
      <c r="O746" s="194">
        <v>7.5</v>
      </c>
      <c r="P746" s="194">
        <v>6</v>
      </c>
    </row>
    <row r="747" spans="1:16" ht="12.75" customHeight="1" x14ac:dyDescent="0.2">
      <c r="A747" s="89" t="s">
        <v>2751</v>
      </c>
      <c r="B747" s="89" t="s">
        <v>2752</v>
      </c>
      <c r="C747" s="89" t="s">
        <v>1769</v>
      </c>
      <c r="D747" s="194">
        <v>65.010000000000005</v>
      </c>
      <c r="E747" s="89" t="s">
        <v>100</v>
      </c>
      <c r="F747" s="194">
        <v>-2</v>
      </c>
      <c r="G747" s="194"/>
      <c r="H747" s="194">
        <v>0</v>
      </c>
      <c r="I747" s="194">
        <v>1.35</v>
      </c>
      <c r="J747" s="194">
        <v>6.34</v>
      </c>
      <c r="K747" s="194">
        <v>5.15</v>
      </c>
      <c r="L747" s="194">
        <v>9.5</v>
      </c>
      <c r="M747" s="194">
        <v>10</v>
      </c>
      <c r="N747" s="194">
        <v>13</v>
      </c>
      <c r="P747" s="194">
        <v>12</v>
      </c>
    </row>
    <row r="748" spans="1:16" ht="12.75" customHeight="1" x14ac:dyDescent="0.2">
      <c r="A748" s="89" t="s">
        <v>2753</v>
      </c>
      <c r="B748" s="89" t="s">
        <v>2754</v>
      </c>
      <c r="C748" s="89" t="s">
        <v>1286</v>
      </c>
      <c r="D748" s="194">
        <v>43.59</v>
      </c>
      <c r="E748" s="89" t="s">
        <v>100</v>
      </c>
      <c r="F748" s="194">
        <v>-1</v>
      </c>
      <c r="G748" s="194"/>
      <c r="H748" s="194">
        <v>1.59</v>
      </c>
      <c r="I748" s="194">
        <v>0.75</v>
      </c>
      <c r="J748" s="194">
        <v>11.33</v>
      </c>
      <c r="K748" s="194">
        <v>4.4400000000000004</v>
      </c>
      <c r="L748" s="194">
        <v>5.5</v>
      </c>
      <c r="M748" s="194">
        <v>9.5</v>
      </c>
      <c r="N748" s="194">
        <v>9</v>
      </c>
      <c r="O748" s="194">
        <v>6.5</v>
      </c>
      <c r="P748" s="194">
        <v>4.5</v>
      </c>
    </row>
    <row r="749" spans="1:16" ht="12.75" customHeight="1" x14ac:dyDescent="0.2">
      <c r="A749" s="89" t="s">
        <v>2755</v>
      </c>
      <c r="B749" s="89" t="s">
        <v>2756</v>
      </c>
      <c r="C749" s="89" t="s">
        <v>1309</v>
      </c>
      <c r="D749" s="194">
        <v>74.41</v>
      </c>
      <c r="E749" s="89" t="s">
        <v>100</v>
      </c>
      <c r="F749" s="194">
        <v>-1</v>
      </c>
      <c r="G749" s="194"/>
      <c r="H749" s="194">
        <v>1.05</v>
      </c>
      <c r="I749" s="194">
        <v>0.9</v>
      </c>
      <c r="J749" s="89"/>
      <c r="K749" s="194">
        <v>2.44</v>
      </c>
      <c r="M749" s="194">
        <v>8.5</v>
      </c>
      <c r="O749" s="194">
        <v>7.5</v>
      </c>
      <c r="P749" s="194">
        <v>6.5</v>
      </c>
    </row>
    <row r="750" spans="1:16" ht="12.75" customHeight="1" x14ac:dyDescent="0.2">
      <c r="A750" s="89" t="s">
        <v>2757</v>
      </c>
      <c r="B750" s="89" t="s">
        <v>767</v>
      </c>
      <c r="C750" s="89" t="s">
        <v>1305</v>
      </c>
      <c r="D750" s="194">
        <v>51.61</v>
      </c>
      <c r="E750" s="89" t="s">
        <v>100</v>
      </c>
      <c r="F750" s="194">
        <v>-1</v>
      </c>
      <c r="G750" s="194"/>
      <c r="H750" s="194">
        <v>2.33</v>
      </c>
      <c r="I750" s="194">
        <v>0.6</v>
      </c>
      <c r="J750" s="194">
        <v>2.85</v>
      </c>
      <c r="K750" s="194">
        <v>2.4500000000000002</v>
      </c>
      <c r="L750" s="194">
        <v>3</v>
      </c>
      <c r="M750" s="194">
        <v>7</v>
      </c>
      <c r="N750" s="194">
        <v>6</v>
      </c>
      <c r="O750" s="194">
        <v>7</v>
      </c>
      <c r="P750" s="194">
        <v>4</v>
      </c>
    </row>
    <row r="751" spans="1:16" ht="12.75" customHeight="1" x14ac:dyDescent="0.2">
      <c r="A751" s="89" t="s">
        <v>2758</v>
      </c>
      <c r="B751" s="89" t="s">
        <v>2759</v>
      </c>
      <c r="C751" s="89" t="s">
        <v>1301</v>
      </c>
      <c r="D751" s="194">
        <v>74.11</v>
      </c>
      <c r="E751" s="89" t="s">
        <v>100</v>
      </c>
      <c r="F751" s="194">
        <v>1</v>
      </c>
      <c r="G751" s="194"/>
      <c r="H751" s="194">
        <v>1.28</v>
      </c>
      <c r="I751" s="194">
        <v>1.1000000000000001</v>
      </c>
      <c r="J751" s="89"/>
      <c r="K751" s="194">
        <v>1.56</v>
      </c>
      <c r="M751" s="194">
        <v>19</v>
      </c>
      <c r="O751" s="194">
        <v>9</v>
      </c>
      <c r="P751" s="194">
        <v>8</v>
      </c>
    </row>
    <row r="752" spans="1:16" ht="12.75" customHeight="1" x14ac:dyDescent="0.2">
      <c r="A752" s="89" t="s">
        <v>2760</v>
      </c>
      <c r="B752" s="89" t="s">
        <v>2761</v>
      </c>
      <c r="C752" s="89" t="s">
        <v>1409</v>
      </c>
      <c r="D752" s="194">
        <v>45.48</v>
      </c>
      <c r="E752" s="89" t="s">
        <v>100</v>
      </c>
      <c r="F752" s="194">
        <v>1</v>
      </c>
      <c r="G752" s="194"/>
      <c r="H752" s="194">
        <v>1.0900000000000001</v>
      </c>
      <c r="I752" s="194">
        <v>0.95</v>
      </c>
      <c r="J752" s="194">
        <v>2.92</v>
      </c>
      <c r="K752" s="194">
        <v>1.2</v>
      </c>
      <c r="L752" s="194">
        <v>5</v>
      </c>
      <c r="M752" s="194">
        <v>8.5</v>
      </c>
      <c r="N752" s="194">
        <v>6</v>
      </c>
      <c r="O752" s="194">
        <v>5.5</v>
      </c>
      <c r="P752" s="194">
        <v>5.5</v>
      </c>
    </row>
    <row r="753" spans="1:16" ht="12.75" customHeight="1" x14ac:dyDescent="0.2">
      <c r="A753" s="89" t="s">
        <v>2762</v>
      </c>
      <c r="B753" s="89" t="s">
        <v>923</v>
      </c>
      <c r="C753" s="89" t="s">
        <v>1305</v>
      </c>
      <c r="D753" s="194">
        <v>74.06</v>
      </c>
      <c r="E753" s="89" t="s">
        <v>100</v>
      </c>
      <c r="F753" s="194">
        <v>1</v>
      </c>
      <c r="G753" s="194"/>
      <c r="H753" s="194">
        <v>3.21</v>
      </c>
      <c r="I753" s="194">
        <v>0.6</v>
      </c>
      <c r="J753" s="194">
        <v>1.89</v>
      </c>
      <c r="K753" s="194">
        <v>2.94</v>
      </c>
      <c r="L753" s="194">
        <v>3.5</v>
      </c>
      <c r="M753" s="194">
        <v>14</v>
      </c>
      <c r="N753" s="194">
        <v>6</v>
      </c>
      <c r="O753" s="194">
        <v>3.5</v>
      </c>
      <c r="P753" s="194">
        <v>4.5</v>
      </c>
    </row>
    <row r="754" spans="1:16" ht="12.75" customHeight="1" x14ac:dyDescent="0.2">
      <c r="A754" s="89" t="s">
        <v>2763</v>
      </c>
      <c r="B754" s="89" t="s">
        <v>2764</v>
      </c>
      <c r="C754" s="89" t="s">
        <v>1388</v>
      </c>
      <c r="D754" s="194">
        <v>50.49</v>
      </c>
      <c r="E754" s="89" t="s">
        <v>100</v>
      </c>
      <c r="F754" s="194">
        <v>1</v>
      </c>
      <c r="G754" s="194"/>
      <c r="H754" s="194">
        <v>1.72</v>
      </c>
      <c r="I754" s="194">
        <v>0.9</v>
      </c>
      <c r="J754" s="194">
        <v>1.74</v>
      </c>
      <c r="K754" s="194">
        <v>4.5999999999999996</v>
      </c>
      <c r="L754" s="194">
        <v>7</v>
      </c>
      <c r="M754" s="194">
        <v>10</v>
      </c>
      <c r="N754" s="194">
        <v>11.5</v>
      </c>
      <c r="O754" s="194">
        <v>7</v>
      </c>
      <c r="P754" s="194">
        <v>9.5</v>
      </c>
    </row>
    <row r="755" spans="1:16" ht="12.75" customHeight="1" x14ac:dyDescent="0.2">
      <c r="A755" s="89" t="s">
        <v>2765</v>
      </c>
      <c r="B755" s="89" t="s">
        <v>2766</v>
      </c>
      <c r="C755" s="89" t="s">
        <v>1356</v>
      </c>
      <c r="D755" s="194">
        <v>72.63</v>
      </c>
      <c r="E755" s="89" t="s">
        <v>100</v>
      </c>
      <c r="F755" s="194">
        <v>1</v>
      </c>
      <c r="G755" s="194"/>
      <c r="H755" s="194">
        <v>0</v>
      </c>
      <c r="I755" s="194">
        <v>1.25</v>
      </c>
      <c r="J755" s="194">
        <v>1.2</v>
      </c>
      <c r="K755" s="194">
        <v>3.44</v>
      </c>
      <c r="L755" s="194">
        <v>5</v>
      </c>
      <c r="M755" s="194">
        <v>57</v>
      </c>
      <c r="N755" s="194">
        <v>10</v>
      </c>
      <c r="P755" s="194">
        <v>7.5</v>
      </c>
    </row>
    <row r="756" spans="1:16" ht="12.75" customHeight="1" x14ac:dyDescent="0.2">
      <c r="A756" s="89" t="s">
        <v>2767</v>
      </c>
      <c r="B756" s="89" t="s">
        <v>2768</v>
      </c>
      <c r="C756" s="89" t="s">
        <v>1343</v>
      </c>
      <c r="D756" s="194">
        <v>88.35</v>
      </c>
      <c r="E756" s="89" t="s">
        <v>100</v>
      </c>
      <c r="F756" s="194">
        <v>2</v>
      </c>
      <c r="G756" s="194"/>
      <c r="H756" s="194">
        <v>0</v>
      </c>
      <c r="I756" s="194">
        <v>1.4</v>
      </c>
      <c r="J756" s="194">
        <v>7.44</v>
      </c>
      <c r="K756" s="194">
        <v>15.04</v>
      </c>
      <c r="L756" s="194">
        <v>11.5</v>
      </c>
      <c r="M756" s="194">
        <v>16</v>
      </c>
      <c r="N756" s="194">
        <v>14.5</v>
      </c>
      <c r="P756" s="194">
        <v>29.5</v>
      </c>
    </row>
    <row r="757" spans="1:16" ht="12.75" customHeight="1" x14ac:dyDescent="0.2">
      <c r="A757" s="89" t="s">
        <v>2769</v>
      </c>
      <c r="B757" s="89" t="s">
        <v>2770</v>
      </c>
      <c r="C757" s="89" t="s">
        <v>1559</v>
      </c>
      <c r="D757" s="194">
        <v>117.75</v>
      </c>
      <c r="E757" s="89" t="s">
        <v>100</v>
      </c>
      <c r="F757" s="194">
        <v>2</v>
      </c>
      <c r="G757" s="194"/>
      <c r="H757" s="194">
        <v>0</v>
      </c>
      <c r="I757" s="89"/>
      <c r="J757" s="194">
        <v>27.63</v>
      </c>
      <c r="K757" s="194">
        <v>51.18</v>
      </c>
      <c r="M757" s="89"/>
    </row>
    <row r="758" spans="1:16" ht="12.75" customHeight="1" x14ac:dyDescent="0.2">
      <c r="A758" s="89" t="s">
        <v>2771</v>
      </c>
      <c r="B758" s="89" t="s">
        <v>2772</v>
      </c>
      <c r="C758" s="89" t="s">
        <v>1319</v>
      </c>
      <c r="D758" s="194">
        <v>34.29</v>
      </c>
      <c r="E758" s="89" t="s">
        <v>100</v>
      </c>
      <c r="F758" s="194">
        <v>2</v>
      </c>
      <c r="G758" s="194"/>
      <c r="H758" s="194">
        <v>1.1000000000000001</v>
      </c>
      <c r="I758" s="194">
        <v>1.4</v>
      </c>
      <c r="J758" s="194">
        <v>0.69</v>
      </c>
      <c r="K758" s="194">
        <v>1.41</v>
      </c>
      <c r="L758" s="194">
        <v>4</v>
      </c>
      <c r="M758" s="194">
        <v>8</v>
      </c>
      <c r="N758" s="194">
        <v>7</v>
      </c>
      <c r="O758" s="194">
        <v>30</v>
      </c>
      <c r="P758" s="194">
        <v>9.5</v>
      </c>
    </row>
    <row r="759" spans="1:16" ht="12.75" customHeight="1" x14ac:dyDescent="0.2">
      <c r="A759" s="89" t="s">
        <v>2773</v>
      </c>
      <c r="B759" s="89" t="s">
        <v>2774</v>
      </c>
      <c r="C759" s="89" t="s">
        <v>1393</v>
      </c>
      <c r="D759" s="194">
        <v>60.74</v>
      </c>
      <c r="E759" s="89" t="s">
        <v>100</v>
      </c>
      <c r="F759" s="194">
        <v>2</v>
      </c>
      <c r="G759" s="194"/>
      <c r="H759" s="194">
        <v>0</v>
      </c>
      <c r="I759" s="194">
        <v>1</v>
      </c>
      <c r="J759" s="194">
        <v>1.66</v>
      </c>
      <c r="K759" s="194">
        <v>2.4900000000000002</v>
      </c>
      <c r="L759" s="194">
        <v>4</v>
      </c>
      <c r="M759" s="194">
        <v>8</v>
      </c>
      <c r="N759" s="194">
        <v>8.5</v>
      </c>
      <c r="P759" s="194">
        <v>4</v>
      </c>
    </row>
    <row r="760" spans="1:16" ht="12.75" customHeight="1" x14ac:dyDescent="0.2">
      <c r="A760" s="89" t="s">
        <v>2775</v>
      </c>
      <c r="B760" s="89" t="s">
        <v>2776</v>
      </c>
      <c r="C760" s="89" t="s">
        <v>1388</v>
      </c>
      <c r="D760" s="194">
        <v>227.12</v>
      </c>
      <c r="E760" s="89" t="s">
        <v>100</v>
      </c>
      <c r="F760" s="194">
        <v>2</v>
      </c>
      <c r="G760" s="194"/>
      <c r="H760" s="194">
        <v>0</v>
      </c>
      <c r="I760" s="194">
        <v>1</v>
      </c>
      <c r="J760" s="194">
        <v>1.1299999999999999</v>
      </c>
      <c r="K760" s="194">
        <v>2.65</v>
      </c>
      <c r="L760" s="194">
        <v>6.5</v>
      </c>
      <c r="M760" s="194">
        <v>12.5</v>
      </c>
      <c r="N760" s="194">
        <v>11.5</v>
      </c>
      <c r="P760" s="194">
        <v>12.5</v>
      </c>
    </row>
    <row r="761" spans="1:16" ht="12.75" customHeight="1" x14ac:dyDescent="0.2">
      <c r="A761" s="89" t="s">
        <v>2777</v>
      </c>
      <c r="B761" s="89" t="s">
        <v>2778</v>
      </c>
      <c r="C761" s="89" t="s">
        <v>1452</v>
      </c>
      <c r="D761" s="194">
        <v>35.9</v>
      </c>
      <c r="E761" s="89" t="s">
        <v>100</v>
      </c>
      <c r="F761" s="194">
        <v>2</v>
      </c>
      <c r="G761" s="194"/>
      <c r="H761" s="194">
        <v>1.06</v>
      </c>
      <c r="I761" s="194">
        <v>1.3</v>
      </c>
      <c r="J761" s="194">
        <v>3.46</v>
      </c>
      <c r="K761" s="194">
        <v>3.49</v>
      </c>
      <c r="L761" s="194">
        <v>11.5</v>
      </c>
      <c r="M761" s="194">
        <v>12</v>
      </c>
      <c r="N761" s="194">
        <v>11</v>
      </c>
      <c r="O761" s="194">
        <v>1.5</v>
      </c>
      <c r="P761" s="194">
        <v>7.5</v>
      </c>
    </row>
    <row r="762" spans="1:16" ht="12.75" customHeight="1" x14ac:dyDescent="0.2">
      <c r="A762" s="89" t="s">
        <v>2779</v>
      </c>
      <c r="B762" s="89" t="s">
        <v>2780</v>
      </c>
      <c r="C762" s="89" t="s">
        <v>1365</v>
      </c>
      <c r="D762" s="194">
        <v>27.28</v>
      </c>
      <c r="E762" s="89" t="s">
        <v>100</v>
      </c>
      <c r="F762" s="194">
        <v>3</v>
      </c>
      <c r="G762" s="194"/>
      <c r="H762" s="194">
        <v>1.31</v>
      </c>
      <c r="I762" s="194">
        <v>0.85</v>
      </c>
      <c r="J762" s="194">
        <v>15.33</v>
      </c>
      <c r="K762" s="194">
        <v>2.36</v>
      </c>
      <c r="L762" s="194">
        <v>5.5</v>
      </c>
      <c r="M762" s="194">
        <v>11.5</v>
      </c>
      <c r="N762" s="194">
        <v>7</v>
      </c>
      <c r="O762" s="194">
        <v>13.5</v>
      </c>
      <c r="P762" s="194">
        <v>3</v>
      </c>
    </row>
    <row r="763" spans="1:16" ht="12.75" customHeight="1" x14ac:dyDescent="0.2">
      <c r="A763" s="89" t="s">
        <v>2781</v>
      </c>
      <c r="B763" s="89" t="s">
        <v>2782</v>
      </c>
      <c r="C763" s="89" t="s">
        <v>1884</v>
      </c>
      <c r="D763" s="194">
        <v>149.53</v>
      </c>
      <c r="E763" s="89" t="s">
        <v>100</v>
      </c>
      <c r="F763" s="194">
        <v>3</v>
      </c>
      <c r="G763" s="194"/>
      <c r="H763" s="194">
        <v>0</v>
      </c>
      <c r="I763" s="194">
        <v>1.3</v>
      </c>
      <c r="J763" s="194">
        <v>22.33</v>
      </c>
      <c r="K763" s="194">
        <v>17.28</v>
      </c>
      <c r="L763" s="194">
        <v>18</v>
      </c>
      <c r="M763" s="194">
        <v>22.5</v>
      </c>
      <c r="N763" s="194">
        <v>23</v>
      </c>
      <c r="P763" s="194">
        <v>24.5</v>
      </c>
    </row>
    <row r="764" spans="1:16" ht="12.75" customHeight="1" x14ac:dyDescent="0.2">
      <c r="A764" s="89" t="s">
        <v>2783</v>
      </c>
      <c r="B764" s="89" t="s">
        <v>2784</v>
      </c>
      <c r="C764" s="89" t="s">
        <v>1419</v>
      </c>
      <c r="D764" s="194">
        <v>21.4</v>
      </c>
      <c r="E764" s="89" t="s">
        <v>100</v>
      </c>
      <c r="F764" s="194">
        <v>3</v>
      </c>
      <c r="G764" s="194"/>
      <c r="H764" s="194">
        <v>0</v>
      </c>
      <c r="I764" s="194">
        <v>1</v>
      </c>
      <c r="J764" s="194">
        <v>0.56000000000000005</v>
      </c>
      <c r="K764" s="194">
        <v>1</v>
      </c>
      <c r="L764" s="194">
        <v>3</v>
      </c>
      <c r="M764" s="194">
        <v>-3</v>
      </c>
      <c r="N764" s="194">
        <v>1</v>
      </c>
      <c r="P764" s="194">
        <v>4</v>
      </c>
    </row>
    <row r="765" spans="1:16" ht="12.75" customHeight="1" x14ac:dyDescent="0.2">
      <c r="A765" s="89" t="s">
        <v>2785</v>
      </c>
      <c r="B765" s="89" t="s">
        <v>2786</v>
      </c>
      <c r="C765" s="89" t="s">
        <v>1804</v>
      </c>
      <c r="D765" s="194">
        <v>39.46</v>
      </c>
      <c r="E765" s="89" t="s">
        <v>100</v>
      </c>
      <c r="F765" s="194">
        <v>3</v>
      </c>
      <c r="G765" s="194"/>
      <c r="H765" s="194">
        <v>0</v>
      </c>
      <c r="I765" s="194">
        <v>1.25</v>
      </c>
      <c r="J765" s="194">
        <v>9.3000000000000007</v>
      </c>
      <c r="K765" s="194">
        <v>4.45</v>
      </c>
      <c r="L765" s="194">
        <v>12.5</v>
      </c>
      <c r="M765" s="89"/>
      <c r="N765" s="194">
        <v>27.5</v>
      </c>
      <c r="P765" s="194">
        <v>11</v>
      </c>
    </row>
    <row r="766" spans="1:16" ht="12.75" customHeight="1" x14ac:dyDescent="0.2">
      <c r="A766" s="89" t="s">
        <v>2787</v>
      </c>
      <c r="B766" s="89" t="s">
        <v>2788</v>
      </c>
      <c r="C766" s="89" t="s">
        <v>1369</v>
      </c>
      <c r="D766" s="194">
        <v>51.9</v>
      </c>
      <c r="E766" s="89" t="s">
        <v>100</v>
      </c>
      <c r="F766" s="194">
        <v>3</v>
      </c>
      <c r="G766" s="194"/>
      <c r="H766" s="194">
        <v>0</v>
      </c>
      <c r="I766" s="194">
        <v>0.85</v>
      </c>
      <c r="J766" s="194">
        <v>0.54</v>
      </c>
      <c r="K766" s="194">
        <v>1.35</v>
      </c>
      <c r="L766" s="194">
        <v>-1</v>
      </c>
      <c r="M766" s="194">
        <v>4.5</v>
      </c>
      <c r="N766" s="194">
        <v>3.5</v>
      </c>
      <c r="P766" s="194">
        <v>5</v>
      </c>
    </row>
    <row r="767" spans="1:16" ht="12.75" customHeight="1" x14ac:dyDescent="0.2">
      <c r="A767" s="89" t="s">
        <v>2789</v>
      </c>
      <c r="B767" s="89" t="s">
        <v>2790</v>
      </c>
      <c r="C767" s="89" t="s">
        <v>1530</v>
      </c>
      <c r="D767" s="194">
        <v>122.33</v>
      </c>
      <c r="E767" s="89" t="s">
        <v>100</v>
      </c>
      <c r="F767" s="194">
        <v>3</v>
      </c>
      <c r="G767" s="194"/>
      <c r="H767" s="194">
        <v>0</v>
      </c>
      <c r="I767" s="194">
        <v>1</v>
      </c>
      <c r="J767" s="194">
        <v>4.79</v>
      </c>
      <c r="K767" s="194">
        <v>6.56</v>
      </c>
      <c r="L767" s="194">
        <v>10</v>
      </c>
      <c r="M767" s="194">
        <v>22.5</v>
      </c>
      <c r="N767" s="194">
        <v>20.5</v>
      </c>
      <c r="P767" s="194">
        <v>20</v>
      </c>
    </row>
    <row r="768" spans="1:16" ht="12.75" customHeight="1" x14ac:dyDescent="0.2">
      <c r="A768" s="89" t="s">
        <v>2791</v>
      </c>
      <c r="B768" s="89" t="s">
        <v>2792</v>
      </c>
      <c r="C768" s="89" t="s">
        <v>1360</v>
      </c>
      <c r="D768" s="194">
        <v>73.19</v>
      </c>
      <c r="E768" s="89" t="s">
        <v>100</v>
      </c>
      <c r="F768" s="194">
        <v>3</v>
      </c>
      <c r="G768" s="194"/>
      <c r="H768" s="194">
        <v>0</v>
      </c>
      <c r="I768" s="194">
        <v>1.1000000000000001</v>
      </c>
      <c r="J768" s="194">
        <v>2.69</v>
      </c>
      <c r="K768" s="194">
        <v>1.91</v>
      </c>
      <c r="L768" s="194">
        <v>6</v>
      </c>
      <c r="M768" s="89"/>
      <c r="N768" s="194">
        <v>21.5</v>
      </c>
      <c r="P768" s="194">
        <v>3.5</v>
      </c>
    </row>
    <row r="769" spans="1:16" ht="12.75" customHeight="1" x14ac:dyDescent="0.2">
      <c r="A769" s="89" t="s">
        <v>2793</v>
      </c>
      <c r="B769" s="89" t="s">
        <v>217</v>
      </c>
      <c r="C769" s="89" t="s">
        <v>1260</v>
      </c>
      <c r="D769" s="194">
        <v>28.75</v>
      </c>
      <c r="E769" s="89" t="s">
        <v>100</v>
      </c>
      <c r="F769" s="194">
        <v>3</v>
      </c>
      <c r="G769" s="194"/>
      <c r="H769" s="194">
        <v>2.62</v>
      </c>
      <c r="I769" s="194">
        <v>0.55000000000000004</v>
      </c>
      <c r="J769" s="194">
        <v>2.0499999999999998</v>
      </c>
      <c r="K769" s="194">
        <v>2.68</v>
      </c>
      <c r="L769" s="194">
        <v>5.5</v>
      </c>
      <c r="M769" s="194">
        <v>12.5</v>
      </c>
      <c r="N769" s="194">
        <v>6.5</v>
      </c>
      <c r="O769" s="194">
        <v>9</v>
      </c>
      <c r="P769" s="194">
        <v>7.5</v>
      </c>
    </row>
    <row r="770" spans="1:16" ht="12.75" customHeight="1" x14ac:dyDescent="0.2">
      <c r="A770" s="89" t="s">
        <v>2794</v>
      </c>
      <c r="B770" s="89" t="s">
        <v>2795</v>
      </c>
      <c r="C770" s="89" t="s">
        <v>1340</v>
      </c>
      <c r="D770" s="194">
        <v>50.83</v>
      </c>
      <c r="E770" s="89" t="s">
        <v>100</v>
      </c>
      <c r="F770" s="194">
        <v>3</v>
      </c>
      <c r="G770" s="194"/>
      <c r="H770" s="194">
        <v>3.19</v>
      </c>
      <c r="I770" s="194">
        <v>0.9</v>
      </c>
      <c r="J770" s="194">
        <v>11.35</v>
      </c>
      <c r="K770" s="194">
        <v>2.27</v>
      </c>
      <c r="M770" s="194">
        <v>2</v>
      </c>
      <c r="O770" s="194">
        <v>-0.5</v>
      </c>
      <c r="P770" s="194">
        <v>3</v>
      </c>
    </row>
    <row r="771" spans="1:16" ht="12.75" customHeight="1" x14ac:dyDescent="0.2">
      <c r="A771" s="89" t="s">
        <v>2796</v>
      </c>
      <c r="B771" s="89" t="s">
        <v>2797</v>
      </c>
      <c r="C771" s="89" t="s">
        <v>2314</v>
      </c>
      <c r="D771" s="194">
        <v>78</v>
      </c>
      <c r="E771" s="89" t="s">
        <v>100</v>
      </c>
      <c r="F771" s="194">
        <v>3</v>
      </c>
      <c r="G771" s="194"/>
      <c r="H771" s="194">
        <v>0</v>
      </c>
      <c r="I771" s="194">
        <v>1.1499999999999999</v>
      </c>
      <c r="J771" s="194">
        <v>1.6</v>
      </c>
      <c r="K771" s="194">
        <v>1.46</v>
      </c>
      <c r="L771" s="194">
        <v>4.5</v>
      </c>
      <c r="M771" s="194">
        <v>14.5</v>
      </c>
      <c r="N771" s="194">
        <v>6.5</v>
      </c>
      <c r="P771" s="194">
        <v>5</v>
      </c>
    </row>
    <row r="772" spans="1:16" ht="12.75" customHeight="1" x14ac:dyDescent="0.2">
      <c r="A772" s="89" t="s">
        <v>2798</v>
      </c>
      <c r="B772" s="89" t="s">
        <v>2799</v>
      </c>
      <c r="C772" s="89" t="s">
        <v>1295</v>
      </c>
      <c r="D772" s="194">
        <v>46.84</v>
      </c>
      <c r="E772" s="89" t="s">
        <v>100</v>
      </c>
      <c r="F772" s="194">
        <v>3</v>
      </c>
      <c r="G772" s="194"/>
      <c r="H772" s="194">
        <v>0</v>
      </c>
      <c r="I772" s="194">
        <v>1.45</v>
      </c>
      <c r="J772" s="194">
        <v>2.02</v>
      </c>
      <c r="K772" s="194">
        <v>2.13</v>
      </c>
      <c r="L772" s="194">
        <v>13</v>
      </c>
      <c r="M772" s="194">
        <v>35</v>
      </c>
      <c r="N772" s="194">
        <v>18.5</v>
      </c>
      <c r="P772" s="194">
        <v>5</v>
      </c>
    </row>
    <row r="773" spans="1:16" ht="12.75" customHeight="1" x14ac:dyDescent="0.2">
      <c r="A773" s="89" t="s">
        <v>2800</v>
      </c>
      <c r="B773" s="89" t="s">
        <v>2801</v>
      </c>
      <c r="C773" s="89" t="s">
        <v>1340</v>
      </c>
      <c r="D773" s="194">
        <v>573.89</v>
      </c>
      <c r="E773" s="89" t="s">
        <v>100</v>
      </c>
      <c r="F773" s="194">
        <v>3</v>
      </c>
      <c r="G773" s="194"/>
      <c r="H773" s="194">
        <v>1.79</v>
      </c>
      <c r="I773" s="194">
        <v>0.9</v>
      </c>
      <c r="J773" s="194">
        <v>9.0399999999999991</v>
      </c>
      <c r="K773" s="194">
        <v>6.36</v>
      </c>
      <c r="L773" s="194">
        <v>8</v>
      </c>
      <c r="M773" s="194">
        <v>23.5</v>
      </c>
      <c r="N773" s="194">
        <v>11</v>
      </c>
      <c r="O773" s="194">
        <v>8</v>
      </c>
      <c r="P773" s="194">
        <v>5.5</v>
      </c>
    </row>
    <row r="774" spans="1:16" ht="12.75" customHeight="1" x14ac:dyDescent="0.2">
      <c r="A774" s="89" t="s">
        <v>2802</v>
      </c>
      <c r="B774" s="89" t="s">
        <v>2803</v>
      </c>
      <c r="C774" s="89" t="s">
        <v>1353</v>
      </c>
      <c r="D774" s="194">
        <v>94.8</v>
      </c>
      <c r="E774" s="89" t="s">
        <v>100</v>
      </c>
      <c r="F774" s="194">
        <v>3</v>
      </c>
      <c r="G774" s="194"/>
      <c r="H774" s="194">
        <v>0.82</v>
      </c>
      <c r="I774" s="194">
        <v>0.95</v>
      </c>
      <c r="J774" s="194">
        <v>2.97</v>
      </c>
      <c r="K774" s="194">
        <v>4.0199999999999996</v>
      </c>
      <c r="L774" s="194">
        <v>6</v>
      </c>
      <c r="M774" s="194">
        <v>11</v>
      </c>
      <c r="N774" s="194">
        <v>7.5</v>
      </c>
      <c r="O774" s="194">
        <v>6</v>
      </c>
      <c r="P774" s="194">
        <v>2.5</v>
      </c>
    </row>
    <row r="775" spans="1:16" ht="12.75" customHeight="1" x14ac:dyDescent="0.2">
      <c r="A775" s="89" t="s">
        <v>2804</v>
      </c>
      <c r="B775" s="89" t="s">
        <v>2805</v>
      </c>
      <c r="C775" s="89" t="s">
        <v>1623</v>
      </c>
      <c r="D775" s="194">
        <v>48.84</v>
      </c>
      <c r="E775" s="89" t="s">
        <v>100</v>
      </c>
      <c r="F775" s="194">
        <v>3</v>
      </c>
      <c r="G775" s="194"/>
      <c r="H775" s="194">
        <v>2.54</v>
      </c>
      <c r="I775" s="194">
        <v>1.4</v>
      </c>
      <c r="J775" s="194">
        <v>2.29</v>
      </c>
      <c r="K775" s="194">
        <v>3.68</v>
      </c>
      <c r="L775" s="194">
        <v>11</v>
      </c>
      <c r="M775" s="89"/>
      <c r="N775" s="194">
        <v>22.5</v>
      </c>
      <c r="O775" s="194">
        <v>4</v>
      </c>
      <c r="P775" s="194">
        <v>7.5</v>
      </c>
    </row>
    <row r="776" spans="1:16" ht="12.75" customHeight="1" x14ac:dyDescent="0.2">
      <c r="A776" s="89" t="s">
        <v>2806</v>
      </c>
      <c r="B776" s="89" t="s">
        <v>2807</v>
      </c>
      <c r="C776" s="89" t="s">
        <v>1286</v>
      </c>
      <c r="D776" s="194">
        <v>69.75</v>
      </c>
      <c r="E776" s="89" t="s">
        <v>100</v>
      </c>
      <c r="F776" s="194">
        <v>4</v>
      </c>
      <c r="G776" s="194">
        <v>4</v>
      </c>
      <c r="H776" s="194">
        <v>1.75</v>
      </c>
      <c r="I776" s="194">
        <v>0.6</v>
      </c>
      <c r="J776" s="194">
        <v>4.9000000000000004</v>
      </c>
      <c r="K776" s="194">
        <v>2.2200000000000002</v>
      </c>
      <c r="M776" s="194">
        <v>6</v>
      </c>
      <c r="N776" s="194">
        <v>2.5</v>
      </c>
      <c r="O776" s="194">
        <v>7</v>
      </c>
      <c r="P776" s="194">
        <v>6.5</v>
      </c>
    </row>
    <row r="777" spans="1:16" ht="12.75" customHeight="1" x14ac:dyDescent="0.2">
      <c r="A777" s="89" t="s">
        <v>2808</v>
      </c>
      <c r="B777" s="89" t="s">
        <v>2809</v>
      </c>
      <c r="C777" s="89" t="s">
        <v>1642</v>
      </c>
      <c r="D777" s="194">
        <v>43.83</v>
      </c>
      <c r="E777" s="89" t="s">
        <v>100</v>
      </c>
      <c r="F777" s="194">
        <v>4</v>
      </c>
      <c r="G777" s="194">
        <v>4</v>
      </c>
      <c r="H777" s="194">
        <v>0</v>
      </c>
      <c r="I777" s="194">
        <v>0.95</v>
      </c>
      <c r="J777" s="194">
        <v>0.23</v>
      </c>
      <c r="K777" s="194">
        <v>3.95</v>
      </c>
      <c r="L777" s="194">
        <v>6</v>
      </c>
      <c r="M777" s="194">
        <v>15.5</v>
      </c>
      <c r="N777" s="194">
        <v>12.5</v>
      </c>
      <c r="P777" s="194">
        <v>9.5</v>
      </c>
    </row>
    <row r="778" spans="1:16" ht="12.75" customHeight="1" x14ac:dyDescent="0.2">
      <c r="A778" s="89" t="s">
        <v>2810</v>
      </c>
      <c r="B778" s="89" t="s">
        <v>2811</v>
      </c>
      <c r="C778" s="89" t="s">
        <v>1716</v>
      </c>
      <c r="D778" s="194">
        <v>26.7</v>
      </c>
      <c r="E778" s="89" t="s">
        <v>100</v>
      </c>
      <c r="F778" s="194">
        <v>4</v>
      </c>
      <c r="G778" s="194">
        <v>4</v>
      </c>
      <c r="H778" s="194">
        <v>6.22</v>
      </c>
      <c r="I778" s="194">
        <v>1.2</v>
      </c>
      <c r="J778" s="194">
        <v>5.12</v>
      </c>
      <c r="K778" s="194">
        <v>2.4700000000000002</v>
      </c>
      <c r="L778" s="194">
        <v>8</v>
      </c>
      <c r="M778" s="194">
        <v>21</v>
      </c>
      <c r="N778" s="194">
        <v>8.5</v>
      </c>
      <c r="O778" s="194">
        <v>1.5</v>
      </c>
    </row>
    <row r="779" spans="1:16" ht="12.75" customHeight="1" x14ac:dyDescent="0.2">
      <c r="A779" s="89" t="s">
        <v>2812</v>
      </c>
      <c r="B779" s="89" t="s">
        <v>2813</v>
      </c>
      <c r="C779" s="89" t="s">
        <v>1292</v>
      </c>
      <c r="D779" s="194">
        <v>76.599999999999994</v>
      </c>
      <c r="E779" s="89" t="s">
        <v>100</v>
      </c>
      <c r="F779" s="194">
        <v>4</v>
      </c>
      <c r="G779" s="194">
        <v>4</v>
      </c>
      <c r="H779" s="194">
        <v>1.1200000000000001</v>
      </c>
      <c r="I779" s="194">
        <v>0.85</v>
      </c>
      <c r="J779" s="194">
        <v>2.06</v>
      </c>
      <c r="K779" s="194">
        <v>3.59</v>
      </c>
      <c r="L779" s="194">
        <v>5.5</v>
      </c>
      <c r="M779" s="194">
        <v>10.5</v>
      </c>
      <c r="N779" s="194">
        <v>6.5</v>
      </c>
      <c r="O779" s="194">
        <v>5.5</v>
      </c>
      <c r="P779" s="194">
        <v>5.5</v>
      </c>
    </row>
    <row r="780" spans="1:16" ht="12.75" customHeight="1" x14ac:dyDescent="0.2">
      <c r="A780" s="89" t="s">
        <v>2814</v>
      </c>
      <c r="B780" s="89" t="s">
        <v>2815</v>
      </c>
      <c r="C780" s="89" t="s">
        <v>1353</v>
      </c>
      <c r="D780" s="194">
        <v>58.16</v>
      </c>
      <c r="E780" s="89" t="s">
        <v>100</v>
      </c>
      <c r="F780" s="194">
        <v>4</v>
      </c>
      <c r="G780" s="194">
        <v>4</v>
      </c>
      <c r="H780" s="194">
        <v>0</v>
      </c>
      <c r="I780" s="194">
        <v>0.8</v>
      </c>
      <c r="J780" s="194">
        <v>3.32</v>
      </c>
      <c r="K780" s="194">
        <v>3.58</v>
      </c>
      <c r="L780" s="194">
        <v>5.5</v>
      </c>
      <c r="M780" s="194">
        <v>22</v>
      </c>
      <c r="N780" s="194">
        <v>13.5</v>
      </c>
      <c r="P780" s="194">
        <v>7</v>
      </c>
    </row>
    <row r="781" spans="1:16" ht="12.75" customHeight="1" x14ac:dyDescent="0.2">
      <c r="A781" s="89" t="s">
        <v>2816</v>
      </c>
      <c r="B781" s="89" t="s">
        <v>2817</v>
      </c>
      <c r="C781" s="89" t="s">
        <v>1340</v>
      </c>
      <c r="D781" s="194">
        <v>329.28</v>
      </c>
      <c r="E781" s="89" t="s">
        <v>100</v>
      </c>
      <c r="F781" s="194">
        <v>4</v>
      </c>
      <c r="G781" s="194">
        <v>4</v>
      </c>
      <c r="H781" s="194">
        <v>2.44</v>
      </c>
      <c r="I781" s="194">
        <v>0.7</v>
      </c>
      <c r="J781" s="194">
        <v>15.3</v>
      </c>
      <c r="K781" s="194">
        <v>3.44</v>
      </c>
      <c r="M781" s="194">
        <v>-0.5</v>
      </c>
      <c r="O781" s="194">
        <v>5.5</v>
      </c>
      <c r="P781" s="194">
        <v>2.5</v>
      </c>
    </row>
    <row r="782" spans="1:16" ht="12.75" customHeight="1" x14ac:dyDescent="0.2">
      <c r="A782" s="89" t="s">
        <v>2818</v>
      </c>
      <c r="B782" s="89" t="s">
        <v>2819</v>
      </c>
      <c r="C782" s="89" t="s">
        <v>1481</v>
      </c>
      <c r="D782" s="194">
        <v>55.69</v>
      </c>
      <c r="E782" s="89" t="s">
        <v>100</v>
      </c>
      <c r="F782" s="194">
        <v>4</v>
      </c>
      <c r="G782" s="194">
        <v>4</v>
      </c>
      <c r="H782" s="194">
        <v>2.5</v>
      </c>
      <c r="I782" s="194">
        <v>0.7</v>
      </c>
      <c r="J782" s="89"/>
      <c r="K782" s="194">
        <v>3.62</v>
      </c>
      <c r="L782" s="194">
        <v>3.5</v>
      </c>
      <c r="M782" s="194">
        <v>9</v>
      </c>
      <c r="N782" s="194">
        <v>8.5</v>
      </c>
      <c r="O782" s="194">
        <v>11</v>
      </c>
      <c r="P782" s="194">
        <v>4</v>
      </c>
    </row>
    <row r="783" spans="1:16" ht="12.75" customHeight="1" x14ac:dyDescent="0.2">
      <c r="A783" s="89" t="s">
        <v>2820</v>
      </c>
      <c r="B783" s="89" t="s">
        <v>2821</v>
      </c>
      <c r="C783" s="89" t="s">
        <v>1559</v>
      </c>
      <c r="D783" s="194">
        <v>65.09</v>
      </c>
      <c r="E783" s="89" t="s">
        <v>100</v>
      </c>
      <c r="F783" s="194">
        <v>4</v>
      </c>
      <c r="G783" s="194">
        <v>4</v>
      </c>
      <c r="H783" s="194">
        <v>0</v>
      </c>
      <c r="I783" s="194">
        <v>1.05</v>
      </c>
      <c r="J783" s="194">
        <v>7.89</v>
      </c>
      <c r="K783" s="194">
        <v>13.83</v>
      </c>
      <c r="L783" s="194">
        <v>8</v>
      </c>
      <c r="M783" s="194">
        <v>12.5</v>
      </c>
      <c r="N783" s="194">
        <v>11</v>
      </c>
      <c r="P783" s="194">
        <v>22.5</v>
      </c>
    </row>
    <row r="784" spans="1:16" ht="12.75" customHeight="1" x14ac:dyDescent="0.2">
      <c r="A784" s="89" t="s">
        <v>2822</v>
      </c>
      <c r="B784" s="89" t="s">
        <v>2823</v>
      </c>
      <c r="C784" s="89" t="s">
        <v>1292</v>
      </c>
      <c r="D784" s="194">
        <v>98.14</v>
      </c>
      <c r="E784" s="89" t="s">
        <v>100</v>
      </c>
      <c r="F784" s="194">
        <v>4</v>
      </c>
      <c r="G784" s="194">
        <v>4</v>
      </c>
      <c r="H784" s="194">
        <v>0</v>
      </c>
      <c r="I784" s="194">
        <v>1.25</v>
      </c>
      <c r="J784" s="194">
        <v>0.26</v>
      </c>
      <c r="K784" s="194">
        <v>3.87</v>
      </c>
      <c r="L784" s="194">
        <v>4.5</v>
      </c>
      <c r="M784" s="194">
        <v>6</v>
      </c>
      <c r="N784" s="194">
        <v>5.5</v>
      </c>
      <c r="P784" s="194">
        <v>19.5</v>
      </c>
    </row>
    <row r="785" spans="1:16" ht="12.75" customHeight="1" x14ac:dyDescent="0.2">
      <c r="A785" s="89" t="s">
        <v>2824</v>
      </c>
      <c r="B785" s="89" t="s">
        <v>2825</v>
      </c>
      <c r="C785" s="89" t="s">
        <v>1343</v>
      </c>
      <c r="D785" s="194">
        <v>95.72</v>
      </c>
      <c r="E785" s="89" t="s">
        <v>100</v>
      </c>
      <c r="F785" s="194">
        <v>4</v>
      </c>
      <c r="G785" s="194">
        <v>4</v>
      </c>
      <c r="H785" s="194">
        <v>0.73</v>
      </c>
      <c r="I785" s="194">
        <v>1.2</v>
      </c>
      <c r="J785" s="194">
        <v>4.58</v>
      </c>
      <c r="K785" s="194">
        <v>17.82</v>
      </c>
      <c r="L785" s="194">
        <v>8.5</v>
      </c>
      <c r="M785" s="194">
        <v>13</v>
      </c>
      <c r="N785" s="194">
        <v>11.5</v>
      </c>
      <c r="O785" s="194">
        <v>69</v>
      </c>
      <c r="P785" s="194">
        <v>26</v>
      </c>
    </row>
    <row r="786" spans="1:16" ht="12.75" customHeight="1" x14ac:dyDescent="0.2">
      <c r="A786" s="89" t="s">
        <v>2826</v>
      </c>
      <c r="B786" s="89" t="s">
        <v>2827</v>
      </c>
      <c r="C786" s="89" t="s">
        <v>1452</v>
      </c>
      <c r="D786" s="194">
        <v>85.03</v>
      </c>
      <c r="E786" s="89" t="s">
        <v>100</v>
      </c>
      <c r="F786" s="194">
        <v>4</v>
      </c>
      <c r="G786" s="194">
        <v>4</v>
      </c>
      <c r="H786" s="194">
        <v>0.8</v>
      </c>
      <c r="I786" s="194">
        <v>1.2</v>
      </c>
      <c r="J786" s="194">
        <v>2.66</v>
      </c>
      <c r="K786" s="194">
        <v>4.5199999999999996</v>
      </c>
      <c r="L786" s="194">
        <v>7.5</v>
      </c>
      <c r="M786" s="194">
        <v>15.5</v>
      </c>
      <c r="N786" s="194">
        <v>10</v>
      </c>
      <c r="O786" s="194">
        <v>4.5</v>
      </c>
      <c r="P786" s="194">
        <v>12</v>
      </c>
    </row>
    <row r="787" spans="1:16" ht="12.75" customHeight="1" x14ac:dyDescent="0.2">
      <c r="A787" s="89" t="s">
        <v>2828</v>
      </c>
      <c r="B787" s="89" t="s">
        <v>2829</v>
      </c>
      <c r="C787" s="89" t="s">
        <v>1588</v>
      </c>
      <c r="D787" s="194">
        <v>125.77</v>
      </c>
      <c r="E787" s="89" t="s">
        <v>100</v>
      </c>
      <c r="F787" s="194">
        <v>5</v>
      </c>
      <c r="G787" s="194">
        <v>5</v>
      </c>
      <c r="H787" s="194">
        <v>0.52</v>
      </c>
      <c r="I787" s="194">
        <v>1.05</v>
      </c>
      <c r="J787" s="194">
        <v>9.91</v>
      </c>
      <c r="K787" s="194">
        <v>27.51</v>
      </c>
      <c r="L787" s="194">
        <v>8</v>
      </c>
      <c r="M787" s="194">
        <v>13.5</v>
      </c>
      <c r="N787" s="194">
        <v>11.5</v>
      </c>
      <c r="O787" s="194">
        <v>13</v>
      </c>
      <c r="P787" s="194">
        <v>25</v>
      </c>
    </row>
    <row r="788" spans="1:16" ht="12.75" customHeight="1" x14ac:dyDescent="0.2">
      <c r="A788" s="89" t="s">
        <v>2830</v>
      </c>
      <c r="B788" s="89" t="s">
        <v>2831</v>
      </c>
      <c r="C788" s="89" t="s">
        <v>1647</v>
      </c>
      <c r="D788" s="194">
        <v>113.45</v>
      </c>
      <c r="E788" s="89" t="s">
        <v>100</v>
      </c>
      <c r="F788" s="194">
        <v>5</v>
      </c>
      <c r="G788" s="194">
        <v>5</v>
      </c>
      <c r="H788" s="194">
        <v>1.54</v>
      </c>
      <c r="I788" s="194">
        <v>0.75</v>
      </c>
      <c r="J788" s="194">
        <v>6.21</v>
      </c>
      <c r="K788" s="89"/>
      <c r="L788" s="194">
        <v>6</v>
      </c>
      <c r="M788" s="194">
        <v>12</v>
      </c>
      <c r="N788" s="194">
        <v>9</v>
      </c>
      <c r="O788" s="194">
        <v>9</v>
      </c>
    </row>
    <row r="789" spans="1:16" ht="12.75" customHeight="1" x14ac:dyDescent="0.2">
      <c r="A789" s="89" t="s">
        <v>2832</v>
      </c>
      <c r="B789" s="89" t="s">
        <v>2833</v>
      </c>
      <c r="C789" s="89" t="s">
        <v>1581</v>
      </c>
      <c r="D789" s="194">
        <v>66.400000000000006</v>
      </c>
      <c r="E789" s="89" t="s">
        <v>100</v>
      </c>
      <c r="F789" s="194">
        <v>5</v>
      </c>
      <c r="G789" s="194">
        <v>5</v>
      </c>
      <c r="H789" s="194">
        <v>0.68</v>
      </c>
      <c r="I789" s="194">
        <v>1.1000000000000001</v>
      </c>
      <c r="J789" s="194">
        <v>5.79</v>
      </c>
      <c r="K789" s="194">
        <v>16.7</v>
      </c>
      <c r="L789" s="194">
        <v>12.5</v>
      </c>
      <c r="M789" s="194">
        <v>33.5</v>
      </c>
      <c r="N789" s="194">
        <v>27.5</v>
      </c>
      <c r="O789" s="194">
        <v>12</v>
      </c>
      <c r="P789" s="194">
        <v>12.5</v>
      </c>
    </row>
    <row r="790" spans="1:16" ht="12.75" customHeight="1" x14ac:dyDescent="0.2">
      <c r="A790" s="89" t="s">
        <v>2834</v>
      </c>
      <c r="B790" s="89" t="s">
        <v>2835</v>
      </c>
      <c r="C790" s="89" t="s">
        <v>1654</v>
      </c>
      <c r="D790" s="194">
        <v>172.11</v>
      </c>
      <c r="E790" s="89" t="s">
        <v>100</v>
      </c>
      <c r="F790" s="194">
        <v>5</v>
      </c>
      <c r="G790" s="194">
        <v>5</v>
      </c>
      <c r="H790" s="194">
        <v>0</v>
      </c>
      <c r="I790" s="194">
        <v>1.3</v>
      </c>
      <c r="J790" s="194">
        <v>11.91</v>
      </c>
      <c r="K790" s="194">
        <v>19.21</v>
      </c>
      <c r="L790" s="194">
        <v>13.5</v>
      </c>
      <c r="M790" s="89"/>
      <c r="P790" s="194">
        <v>5.5</v>
      </c>
    </row>
    <row r="791" spans="1:16" ht="12.75" customHeight="1" x14ac:dyDescent="0.2">
      <c r="A791" s="89" t="s">
        <v>2836</v>
      </c>
      <c r="B791" s="89" t="s">
        <v>2837</v>
      </c>
      <c r="C791" s="89" t="s">
        <v>1340</v>
      </c>
      <c r="D791" s="194">
        <v>91.48</v>
      </c>
      <c r="E791" s="89" t="s">
        <v>100</v>
      </c>
      <c r="F791" s="194">
        <v>5</v>
      </c>
      <c r="G791" s="194">
        <v>5</v>
      </c>
      <c r="H791" s="194">
        <v>3.94</v>
      </c>
      <c r="I791" s="194">
        <v>0.65</v>
      </c>
      <c r="J791" s="194">
        <v>6.68</v>
      </c>
      <c r="K791" s="194">
        <v>2.4</v>
      </c>
      <c r="M791" s="194">
        <v>10.5</v>
      </c>
      <c r="O791" s="194">
        <v>4</v>
      </c>
      <c r="P791" s="194">
        <v>0.5</v>
      </c>
    </row>
    <row r="792" spans="1:16" ht="12.75" customHeight="1" x14ac:dyDescent="0.2">
      <c r="A792" s="89" t="s">
        <v>2838</v>
      </c>
      <c r="B792" s="89" t="s">
        <v>2839</v>
      </c>
      <c r="C792" s="89" t="s">
        <v>1340</v>
      </c>
      <c r="D792" s="194">
        <v>91.01</v>
      </c>
      <c r="E792" s="89" t="s">
        <v>100</v>
      </c>
      <c r="F792" s="194">
        <v>5</v>
      </c>
      <c r="G792" s="194">
        <v>5</v>
      </c>
      <c r="H792" s="194">
        <v>4.5199999999999996</v>
      </c>
      <c r="I792" s="194">
        <v>0.75</v>
      </c>
      <c r="J792" s="194">
        <v>13.94</v>
      </c>
      <c r="K792" s="194">
        <v>2.19</v>
      </c>
      <c r="M792" s="194">
        <v>-0.5</v>
      </c>
      <c r="O792" s="194">
        <v>1.5</v>
      </c>
      <c r="P792" s="194">
        <v>3</v>
      </c>
    </row>
    <row r="793" spans="1:16" ht="12.75" customHeight="1" x14ac:dyDescent="0.2">
      <c r="A793" s="89" t="s">
        <v>2840</v>
      </c>
      <c r="B793" s="89" t="s">
        <v>2841</v>
      </c>
      <c r="C793" s="89" t="s">
        <v>1443</v>
      </c>
      <c r="D793" s="194">
        <v>52.99</v>
      </c>
      <c r="E793" s="89" t="s">
        <v>100</v>
      </c>
      <c r="F793" s="194">
        <v>5</v>
      </c>
      <c r="G793" s="194">
        <v>5</v>
      </c>
      <c r="H793" s="194">
        <v>0.61</v>
      </c>
      <c r="I793" s="194">
        <v>1.25</v>
      </c>
      <c r="J793" s="194">
        <v>4.2699999999999996</v>
      </c>
      <c r="K793" s="194">
        <v>23.35</v>
      </c>
      <c r="M793" s="89"/>
    </row>
    <row r="794" spans="1:16" ht="12.75" customHeight="1" x14ac:dyDescent="0.2">
      <c r="A794" s="89" t="s">
        <v>2842</v>
      </c>
      <c r="B794" s="89" t="s">
        <v>2843</v>
      </c>
      <c r="C794" s="89" t="s">
        <v>1340</v>
      </c>
      <c r="D794" s="194">
        <v>73.260000000000005</v>
      </c>
      <c r="E794" s="89" t="s">
        <v>100</v>
      </c>
      <c r="F794" s="194">
        <v>5</v>
      </c>
      <c r="G794" s="194">
        <v>5</v>
      </c>
      <c r="H794" s="194">
        <v>4.33</v>
      </c>
      <c r="I794" s="194">
        <v>0.65</v>
      </c>
      <c r="J794" s="194">
        <v>9.8800000000000008</v>
      </c>
      <c r="K794" s="194">
        <v>2.5499999999999998</v>
      </c>
      <c r="M794" s="194">
        <v>4</v>
      </c>
      <c r="O794" s="194">
        <v>4.5</v>
      </c>
      <c r="P794" s="194">
        <v>1</v>
      </c>
    </row>
    <row r="795" spans="1:16" ht="12.75" customHeight="1" x14ac:dyDescent="0.2">
      <c r="A795" s="89" t="s">
        <v>2844</v>
      </c>
      <c r="B795" s="89" t="s">
        <v>2845</v>
      </c>
      <c r="C795" s="89" t="s">
        <v>1668</v>
      </c>
      <c r="D795" s="194">
        <v>57.01</v>
      </c>
      <c r="E795" s="89" t="s">
        <v>100</v>
      </c>
      <c r="F795" s="194">
        <v>5</v>
      </c>
      <c r="G795" s="194">
        <v>5</v>
      </c>
      <c r="H795" s="194">
        <v>0</v>
      </c>
      <c r="I795" s="194">
        <v>1.25</v>
      </c>
      <c r="J795" s="194">
        <v>2.58</v>
      </c>
      <c r="K795" s="194">
        <v>5.15</v>
      </c>
      <c r="L795" s="194">
        <v>6.5</v>
      </c>
      <c r="M795" s="194">
        <v>8.5</v>
      </c>
      <c r="N795" s="194">
        <v>8</v>
      </c>
      <c r="P795" s="194">
        <v>9.5</v>
      </c>
    </row>
    <row r="796" spans="1:16" ht="12.75" customHeight="1" x14ac:dyDescent="0.2">
      <c r="A796" s="89" t="s">
        <v>2846</v>
      </c>
      <c r="B796" s="89" t="s">
        <v>2847</v>
      </c>
      <c r="C796" s="89" t="s">
        <v>1559</v>
      </c>
      <c r="D796" s="194">
        <v>63.6</v>
      </c>
      <c r="E796" s="89" t="s">
        <v>100</v>
      </c>
      <c r="F796" s="194">
        <v>5</v>
      </c>
      <c r="G796" s="194">
        <v>5</v>
      </c>
      <c r="H796" s="194">
        <v>0</v>
      </c>
      <c r="I796" s="194">
        <v>1.1000000000000001</v>
      </c>
      <c r="J796" s="194">
        <v>5.71</v>
      </c>
      <c r="K796" s="194">
        <v>8.26</v>
      </c>
      <c r="L796" s="194">
        <v>12</v>
      </c>
      <c r="M796" s="89"/>
      <c r="N796" s="194">
        <v>30</v>
      </c>
      <c r="P796" s="194">
        <v>10</v>
      </c>
    </row>
    <row r="797" spans="1:16" ht="12.75" customHeight="1" x14ac:dyDescent="0.2">
      <c r="A797" s="89" t="s">
        <v>2848</v>
      </c>
      <c r="B797" s="89" t="s">
        <v>2849</v>
      </c>
      <c r="C797" s="89" t="s">
        <v>1398</v>
      </c>
      <c r="D797" s="194">
        <v>67.75</v>
      </c>
      <c r="E797" s="89" t="s">
        <v>100</v>
      </c>
      <c r="F797" s="194">
        <v>5</v>
      </c>
      <c r="G797" s="194">
        <v>5</v>
      </c>
      <c r="H797" s="194">
        <v>0.97</v>
      </c>
      <c r="I797" s="194">
        <v>0.9</v>
      </c>
      <c r="J797" s="194">
        <v>0.64</v>
      </c>
      <c r="K797" s="194">
        <v>2.71</v>
      </c>
      <c r="L797" s="194">
        <v>5.5</v>
      </c>
      <c r="M797" s="194">
        <v>3.5</v>
      </c>
      <c r="N797" s="194">
        <v>3</v>
      </c>
      <c r="O797" s="194">
        <v>2.5</v>
      </c>
      <c r="P797" s="194">
        <v>5.5</v>
      </c>
    </row>
    <row r="798" spans="1:16" ht="12.75" customHeight="1" x14ac:dyDescent="0.2">
      <c r="A798" s="89" t="s">
        <v>2850</v>
      </c>
      <c r="B798" s="89" t="s">
        <v>2851</v>
      </c>
      <c r="C798" s="89" t="s">
        <v>1369</v>
      </c>
      <c r="D798" s="194">
        <v>30.13</v>
      </c>
      <c r="E798" s="89" t="s">
        <v>100</v>
      </c>
      <c r="F798" s="194">
        <v>5</v>
      </c>
      <c r="G798" s="194">
        <v>5</v>
      </c>
      <c r="H798" s="194">
        <v>0</v>
      </c>
      <c r="I798" s="194">
        <v>0.85</v>
      </c>
      <c r="J798" s="194">
        <v>0.68</v>
      </c>
      <c r="K798" s="194">
        <v>3.71</v>
      </c>
      <c r="L798" s="194">
        <v>3.5</v>
      </c>
      <c r="M798" s="194">
        <v>8.5</v>
      </c>
      <c r="N798" s="194">
        <v>6.5</v>
      </c>
      <c r="P798" s="194">
        <v>21</v>
      </c>
    </row>
    <row r="799" spans="1:16" ht="12.75" customHeight="1" x14ac:dyDescent="0.2">
      <c r="A799" s="89" t="s">
        <v>2852</v>
      </c>
      <c r="B799" s="89" t="s">
        <v>2853</v>
      </c>
      <c r="C799" s="89" t="s">
        <v>1668</v>
      </c>
      <c r="D799" s="194">
        <v>38.99</v>
      </c>
      <c r="E799" s="89" t="s">
        <v>100</v>
      </c>
      <c r="F799" s="194">
        <v>5</v>
      </c>
      <c r="G799" s="194">
        <v>5</v>
      </c>
      <c r="H799" s="194">
        <v>0</v>
      </c>
      <c r="I799" s="194">
        <v>1.05</v>
      </c>
      <c r="J799" s="194">
        <v>0.38</v>
      </c>
      <c r="K799" s="194">
        <v>1.96</v>
      </c>
      <c r="L799" s="194">
        <v>3</v>
      </c>
      <c r="M799" s="194">
        <v>9</v>
      </c>
      <c r="N799" s="194">
        <v>8.5</v>
      </c>
      <c r="P799" s="194">
        <v>8.5</v>
      </c>
    </row>
    <row r="800" spans="1:16" ht="12.75" customHeight="1" x14ac:dyDescent="0.2">
      <c r="A800" s="89" t="s">
        <v>2854</v>
      </c>
      <c r="B800" s="89" t="s">
        <v>2855</v>
      </c>
      <c r="C800" s="89" t="s">
        <v>1372</v>
      </c>
      <c r="D800" s="194">
        <v>219.75</v>
      </c>
      <c r="E800" s="89" t="s">
        <v>100</v>
      </c>
      <c r="F800" s="194">
        <v>5</v>
      </c>
      <c r="G800" s="194">
        <v>5</v>
      </c>
      <c r="H800" s="194">
        <v>1.24</v>
      </c>
      <c r="I800" s="194">
        <v>1</v>
      </c>
      <c r="J800" s="194">
        <v>12.31</v>
      </c>
      <c r="K800" s="89"/>
      <c r="L800" s="194">
        <v>12</v>
      </c>
      <c r="M800" s="194">
        <v>18.5</v>
      </c>
      <c r="N800" s="194">
        <v>16</v>
      </c>
      <c r="O800" s="194">
        <v>16</v>
      </c>
      <c r="P800" s="194">
        <v>31</v>
      </c>
    </row>
    <row r="801" spans="1:16" ht="12.75" customHeight="1" x14ac:dyDescent="0.2">
      <c r="A801" s="89" t="s">
        <v>2856</v>
      </c>
      <c r="B801" s="89" t="s">
        <v>2857</v>
      </c>
      <c r="C801" s="89" t="s">
        <v>1360</v>
      </c>
      <c r="D801" s="194">
        <v>109.26</v>
      </c>
      <c r="E801" s="89" t="s">
        <v>100</v>
      </c>
      <c r="F801" s="194">
        <v>5</v>
      </c>
      <c r="G801" s="194">
        <v>5</v>
      </c>
      <c r="H801" s="194">
        <v>0</v>
      </c>
      <c r="I801" s="194">
        <v>0.95</v>
      </c>
      <c r="J801" s="194">
        <v>5.04</v>
      </c>
      <c r="K801" s="194">
        <v>4.51</v>
      </c>
      <c r="L801" s="194">
        <v>10.5</v>
      </c>
      <c r="M801" s="194">
        <v>40.5</v>
      </c>
      <c r="N801" s="194">
        <v>20.5</v>
      </c>
      <c r="P801" s="194">
        <v>9.5</v>
      </c>
    </row>
    <row r="802" spans="1:16" ht="12.75" customHeight="1" x14ac:dyDescent="0.2">
      <c r="A802" s="89" t="s">
        <v>2858</v>
      </c>
      <c r="B802" s="89" t="s">
        <v>2859</v>
      </c>
      <c r="C802" s="89" t="s">
        <v>1388</v>
      </c>
      <c r="D802" s="194">
        <v>68.33</v>
      </c>
      <c r="E802" s="89" t="s">
        <v>100</v>
      </c>
      <c r="F802" s="194">
        <v>5</v>
      </c>
      <c r="G802" s="194">
        <v>5</v>
      </c>
      <c r="H802" s="194">
        <v>1.52</v>
      </c>
      <c r="I802" s="194">
        <v>1</v>
      </c>
      <c r="J802" s="194">
        <v>1.33</v>
      </c>
      <c r="K802" s="194">
        <v>1.92</v>
      </c>
      <c r="L802" s="194">
        <v>7</v>
      </c>
      <c r="M802" s="194">
        <v>11.5</v>
      </c>
      <c r="N802" s="194">
        <v>10.5</v>
      </c>
      <c r="O802" s="194">
        <v>5</v>
      </c>
      <c r="P802" s="194">
        <v>5</v>
      </c>
    </row>
    <row r="803" spans="1:16" ht="12.75" customHeight="1" x14ac:dyDescent="0.2">
      <c r="A803" s="89" t="s">
        <v>2860</v>
      </c>
      <c r="B803" s="89" t="s">
        <v>2861</v>
      </c>
      <c r="C803" s="89" t="s">
        <v>1332</v>
      </c>
      <c r="D803" s="194">
        <v>91.26</v>
      </c>
      <c r="E803" s="89" t="s">
        <v>100</v>
      </c>
      <c r="F803" s="194">
        <v>5</v>
      </c>
      <c r="G803" s="194">
        <v>5</v>
      </c>
      <c r="H803" s="194">
        <v>0.65</v>
      </c>
      <c r="I803" s="89"/>
      <c r="J803" s="194">
        <v>2.83</v>
      </c>
      <c r="K803" s="194">
        <v>48.51</v>
      </c>
      <c r="L803" s="194">
        <v>4.5</v>
      </c>
      <c r="M803" s="194">
        <v>17</v>
      </c>
      <c r="N803" s="194">
        <v>11.5</v>
      </c>
      <c r="O803" s="194">
        <v>4.5</v>
      </c>
      <c r="P803" s="194">
        <v>18.5</v>
      </c>
    </row>
    <row r="804" spans="1:16" ht="12.75" customHeight="1" x14ac:dyDescent="0.2">
      <c r="A804" s="89" t="s">
        <v>2862</v>
      </c>
      <c r="B804" s="89" t="s">
        <v>2863</v>
      </c>
      <c r="C804" s="89" t="s">
        <v>1739</v>
      </c>
      <c r="D804" s="194">
        <v>44.25</v>
      </c>
      <c r="E804" s="89" t="s">
        <v>100</v>
      </c>
      <c r="F804" s="194">
        <v>5</v>
      </c>
      <c r="G804" s="194">
        <v>5</v>
      </c>
      <c r="H804" s="194">
        <v>0</v>
      </c>
      <c r="I804" s="194">
        <v>1.3</v>
      </c>
      <c r="J804" s="194">
        <v>1.41</v>
      </c>
      <c r="K804" s="194">
        <v>2.4300000000000002</v>
      </c>
      <c r="L804" s="194">
        <v>3.5</v>
      </c>
      <c r="M804" s="194">
        <v>13</v>
      </c>
      <c r="N804" s="194">
        <v>12.5</v>
      </c>
      <c r="P804" s="194">
        <v>12</v>
      </c>
    </row>
    <row r="805" spans="1:16" ht="12.75" customHeight="1" x14ac:dyDescent="0.2">
      <c r="A805" s="89" t="s">
        <v>2864</v>
      </c>
      <c r="B805" s="89" t="s">
        <v>2865</v>
      </c>
      <c r="C805" s="89" t="s">
        <v>1502</v>
      </c>
      <c r="D805" s="194">
        <v>110.38</v>
      </c>
      <c r="E805" s="89" t="s">
        <v>100</v>
      </c>
      <c r="F805" s="194">
        <v>5</v>
      </c>
      <c r="G805" s="194">
        <v>5</v>
      </c>
      <c r="H805" s="194">
        <v>0</v>
      </c>
      <c r="I805" s="194">
        <v>1.4</v>
      </c>
      <c r="J805" s="194">
        <v>2.72</v>
      </c>
      <c r="K805" s="194">
        <v>1.81</v>
      </c>
      <c r="L805" s="194">
        <v>6</v>
      </c>
      <c r="M805" s="194">
        <v>13.5</v>
      </c>
      <c r="N805" s="194">
        <v>10</v>
      </c>
      <c r="P805" s="194">
        <v>8.5</v>
      </c>
    </row>
    <row r="806" spans="1:16" ht="12.75" customHeight="1" x14ac:dyDescent="0.2">
      <c r="A806" s="89" t="s">
        <v>2866</v>
      </c>
      <c r="B806" s="89" t="s">
        <v>353</v>
      </c>
      <c r="C806" s="89" t="s">
        <v>1303</v>
      </c>
      <c r="D806" s="194">
        <v>28.11</v>
      </c>
      <c r="E806" s="89" t="s">
        <v>100</v>
      </c>
      <c r="F806" s="194">
        <v>5</v>
      </c>
      <c r="G806" s="194">
        <v>5</v>
      </c>
      <c r="H806" s="194">
        <v>3.92</v>
      </c>
      <c r="I806" s="194">
        <v>0.8</v>
      </c>
      <c r="J806" s="194">
        <v>1.22</v>
      </c>
      <c r="K806" s="194">
        <v>3.13</v>
      </c>
      <c r="L806" s="194">
        <v>6.5</v>
      </c>
      <c r="M806" s="194">
        <v>12.5</v>
      </c>
      <c r="N806" s="194">
        <v>8</v>
      </c>
      <c r="O806" s="194">
        <v>2.5</v>
      </c>
      <c r="P806" s="194">
        <v>13.5</v>
      </c>
    </row>
    <row r="807" spans="1:16" ht="12.75" customHeight="1" x14ac:dyDescent="0.2">
      <c r="A807" s="89" t="s">
        <v>2867</v>
      </c>
      <c r="B807" s="89" t="s">
        <v>2868</v>
      </c>
      <c r="C807" s="89" t="s">
        <v>1340</v>
      </c>
      <c r="D807" s="194">
        <v>112.93</v>
      </c>
      <c r="E807" s="89" t="s">
        <v>100</v>
      </c>
      <c r="F807" s="194">
        <v>5</v>
      </c>
      <c r="G807" s="194">
        <v>5</v>
      </c>
      <c r="H807" s="194">
        <v>2.86</v>
      </c>
      <c r="I807" s="194">
        <v>0.7</v>
      </c>
      <c r="J807" s="194">
        <v>11.63</v>
      </c>
      <c r="K807" s="194">
        <v>3.5</v>
      </c>
      <c r="M807" s="194">
        <v>-1</v>
      </c>
      <c r="O807" s="194">
        <v>5.5</v>
      </c>
      <c r="P807" s="194">
        <v>12.5</v>
      </c>
    </row>
    <row r="808" spans="1:16" ht="12.75" customHeight="1" x14ac:dyDescent="0.2">
      <c r="A808" s="89" t="s">
        <v>2869</v>
      </c>
      <c r="B808" s="89" t="s">
        <v>2870</v>
      </c>
      <c r="C808" s="89" t="s">
        <v>1393</v>
      </c>
      <c r="D808" s="194">
        <v>70.84</v>
      </c>
      <c r="E808" s="89" t="s">
        <v>100</v>
      </c>
      <c r="F808" s="194">
        <v>5</v>
      </c>
      <c r="G808" s="194">
        <v>5</v>
      </c>
      <c r="H808" s="194">
        <v>1.27</v>
      </c>
      <c r="I808" s="194">
        <v>0.95</v>
      </c>
      <c r="J808" s="194">
        <v>1.42</v>
      </c>
      <c r="K808" s="194">
        <v>14.45</v>
      </c>
      <c r="L808" s="194">
        <v>9</v>
      </c>
      <c r="M808" s="194">
        <v>13</v>
      </c>
      <c r="N808" s="194">
        <v>12</v>
      </c>
      <c r="O808" s="194">
        <v>10</v>
      </c>
      <c r="P808" s="194">
        <v>18.5</v>
      </c>
    </row>
    <row r="809" spans="1:16" ht="12.75" customHeight="1" x14ac:dyDescent="0.2">
      <c r="A809" s="89" t="s">
        <v>2871</v>
      </c>
      <c r="B809" s="89" t="s">
        <v>2872</v>
      </c>
      <c r="C809" s="89" t="s">
        <v>1559</v>
      </c>
      <c r="D809" s="194">
        <v>147.11000000000001</v>
      </c>
      <c r="E809" s="89" t="s">
        <v>100</v>
      </c>
      <c r="F809" s="194">
        <v>5</v>
      </c>
      <c r="G809" s="194">
        <v>5</v>
      </c>
      <c r="H809" s="194">
        <v>0</v>
      </c>
      <c r="I809" s="194">
        <v>1.35</v>
      </c>
      <c r="J809" s="194">
        <v>10.91</v>
      </c>
      <c r="K809" s="89"/>
      <c r="L809" s="194">
        <v>16.5</v>
      </c>
      <c r="M809" s="89"/>
      <c r="P809" s="194">
        <v>54</v>
      </c>
    </row>
    <row r="810" spans="1:16" ht="12.75" customHeight="1" x14ac:dyDescent="0.2">
      <c r="A810" s="89" t="s">
        <v>2873</v>
      </c>
      <c r="B810" s="89" t="s">
        <v>2874</v>
      </c>
      <c r="C810" s="89" t="s">
        <v>1452</v>
      </c>
      <c r="D810" s="194">
        <v>86.97</v>
      </c>
      <c r="E810" s="89" t="s">
        <v>100</v>
      </c>
      <c r="F810" s="194">
        <v>6</v>
      </c>
      <c r="G810" s="194">
        <v>6</v>
      </c>
      <c r="H810" s="194">
        <v>1.01</v>
      </c>
      <c r="I810" s="194">
        <v>1.1499999999999999</v>
      </c>
      <c r="J810" s="194">
        <v>1.86</v>
      </c>
      <c r="K810" s="194">
        <v>3.3</v>
      </c>
      <c r="L810" s="194">
        <v>4.5</v>
      </c>
      <c r="M810" s="194">
        <v>10.5</v>
      </c>
      <c r="N810" s="194">
        <v>8</v>
      </c>
      <c r="O810" s="194">
        <v>8.5</v>
      </c>
      <c r="P810" s="194">
        <v>6.5</v>
      </c>
    </row>
    <row r="811" spans="1:16" ht="12.75" customHeight="1" x14ac:dyDescent="0.2">
      <c r="A811" s="89" t="s">
        <v>2875</v>
      </c>
      <c r="B811" s="89" t="s">
        <v>2876</v>
      </c>
      <c r="C811" s="89" t="s">
        <v>1340</v>
      </c>
      <c r="D811" s="194">
        <v>23.06</v>
      </c>
      <c r="E811" s="89" t="s">
        <v>100</v>
      </c>
      <c r="F811" s="194">
        <v>6</v>
      </c>
      <c r="G811" s="194">
        <v>6</v>
      </c>
      <c r="H811" s="194">
        <v>5.1100000000000003</v>
      </c>
      <c r="I811" s="194">
        <v>0.85</v>
      </c>
      <c r="J811" s="194">
        <v>10.19</v>
      </c>
      <c r="K811" s="194">
        <v>1.36</v>
      </c>
      <c r="M811" s="89"/>
    </row>
    <row r="812" spans="1:16" ht="12.75" customHeight="1" x14ac:dyDescent="0.2">
      <c r="A812" s="89" t="s">
        <v>2877</v>
      </c>
      <c r="B812" s="89" t="s">
        <v>2878</v>
      </c>
      <c r="C812" s="89" t="s">
        <v>1356</v>
      </c>
      <c r="D812" s="194">
        <v>62.76</v>
      </c>
      <c r="E812" s="89" t="s">
        <v>100</v>
      </c>
      <c r="F812" s="194">
        <v>6</v>
      </c>
      <c r="G812" s="194">
        <v>6</v>
      </c>
      <c r="H812" s="194">
        <v>1.1299999999999999</v>
      </c>
      <c r="I812" s="194">
        <v>0.95</v>
      </c>
      <c r="J812" s="194">
        <v>2.29</v>
      </c>
      <c r="K812" s="194">
        <v>3.79</v>
      </c>
      <c r="L812" s="194">
        <v>5</v>
      </c>
      <c r="M812" s="194">
        <v>11</v>
      </c>
      <c r="N812" s="194">
        <v>8.5</v>
      </c>
      <c r="O812" s="194">
        <v>5.5</v>
      </c>
      <c r="P812" s="194">
        <v>8.5</v>
      </c>
    </row>
    <row r="813" spans="1:16" ht="12.75" customHeight="1" x14ac:dyDescent="0.2">
      <c r="A813" s="89" t="s">
        <v>2879</v>
      </c>
      <c r="B813" s="89" t="s">
        <v>2880</v>
      </c>
      <c r="C813" s="89" t="s">
        <v>1340</v>
      </c>
      <c r="D813" s="194">
        <v>48.68</v>
      </c>
      <c r="E813" s="89" t="s">
        <v>100</v>
      </c>
      <c r="F813" s="194">
        <v>6</v>
      </c>
      <c r="G813" s="194">
        <v>6</v>
      </c>
      <c r="H813" s="194">
        <v>2.83</v>
      </c>
      <c r="I813" s="194">
        <v>0.75</v>
      </c>
      <c r="J813" s="194">
        <v>12.29</v>
      </c>
      <c r="K813" s="194">
        <v>4.78</v>
      </c>
      <c r="M813" s="194">
        <v>5.5</v>
      </c>
      <c r="O813" s="194">
        <v>5</v>
      </c>
      <c r="P813" s="194">
        <v>13</v>
      </c>
    </row>
    <row r="814" spans="1:16" ht="12.75" customHeight="1" x14ac:dyDescent="0.2">
      <c r="A814" s="89" t="s">
        <v>2881</v>
      </c>
      <c r="B814" s="89" t="s">
        <v>2882</v>
      </c>
      <c r="C814" s="89" t="s">
        <v>1353</v>
      </c>
      <c r="D814" s="194">
        <v>42.27</v>
      </c>
      <c r="E814" s="89" t="s">
        <v>100</v>
      </c>
      <c r="F814" s="194">
        <v>6</v>
      </c>
      <c r="G814" s="194">
        <v>6</v>
      </c>
      <c r="H814" s="194">
        <v>0</v>
      </c>
      <c r="I814" s="194">
        <v>0.8</v>
      </c>
      <c r="J814" s="194">
        <v>6.2</v>
      </c>
      <c r="K814" s="194">
        <v>5.22</v>
      </c>
      <c r="L814" s="194">
        <v>11</v>
      </c>
      <c r="M814" s="194">
        <v>29.5</v>
      </c>
      <c r="N814" s="194">
        <v>24</v>
      </c>
      <c r="P814" s="194">
        <v>6</v>
      </c>
    </row>
    <row r="815" spans="1:16" ht="12.75" customHeight="1" x14ac:dyDescent="0.2">
      <c r="A815" s="89" t="s">
        <v>2883</v>
      </c>
      <c r="B815" s="89" t="s">
        <v>2884</v>
      </c>
      <c r="C815" s="89" t="s">
        <v>1654</v>
      </c>
      <c r="D815" s="194">
        <v>313.33</v>
      </c>
      <c r="E815" s="89" t="s">
        <v>100</v>
      </c>
      <c r="F815" s="194">
        <v>6</v>
      </c>
      <c r="G815" s="194">
        <v>6</v>
      </c>
      <c r="H815" s="194">
        <v>0</v>
      </c>
      <c r="I815" s="194">
        <v>1.5</v>
      </c>
      <c r="J815" s="194">
        <v>26.67</v>
      </c>
      <c r="K815" s="194">
        <v>16.420000000000002</v>
      </c>
      <c r="L815" s="194">
        <v>35</v>
      </c>
      <c r="M815" s="194">
        <v>92.5</v>
      </c>
      <c r="N815" s="194">
        <v>69</v>
      </c>
      <c r="P815" s="194">
        <v>12.5</v>
      </c>
    </row>
    <row r="816" spans="1:16" ht="12.75" customHeight="1" x14ac:dyDescent="0.2">
      <c r="A816" s="89" t="s">
        <v>2885</v>
      </c>
      <c r="B816" s="89" t="s">
        <v>2886</v>
      </c>
      <c r="C816" s="89" t="s">
        <v>1325</v>
      </c>
      <c r="D816" s="194">
        <v>63.87</v>
      </c>
      <c r="E816" s="89" t="s">
        <v>100</v>
      </c>
      <c r="F816" s="194">
        <v>6</v>
      </c>
      <c r="G816" s="194"/>
      <c r="H816" s="194">
        <v>3.02</v>
      </c>
      <c r="I816" s="194">
        <v>0.55000000000000004</v>
      </c>
      <c r="J816" s="194">
        <v>2.2599999999999998</v>
      </c>
      <c r="K816" s="194">
        <v>4.0199999999999996</v>
      </c>
      <c r="L816" s="194">
        <v>2</v>
      </c>
      <c r="M816" s="194">
        <v>8</v>
      </c>
      <c r="N816" s="194">
        <v>5</v>
      </c>
      <c r="O816" s="194">
        <v>2.5</v>
      </c>
      <c r="P816" s="194">
        <v>5</v>
      </c>
    </row>
    <row r="817" spans="1:16" ht="12.75" customHeight="1" x14ac:dyDescent="0.2">
      <c r="A817" s="89" t="s">
        <v>2887</v>
      </c>
      <c r="B817" s="89" t="s">
        <v>2888</v>
      </c>
      <c r="C817" s="89" t="s">
        <v>1312</v>
      </c>
      <c r="D817" s="194">
        <v>71.58</v>
      </c>
      <c r="E817" s="89" t="s">
        <v>100</v>
      </c>
      <c r="F817" s="194">
        <v>6</v>
      </c>
      <c r="G817" s="194">
        <v>6</v>
      </c>
      <c r="H817" s="194">
        <v>0</v>
      </c>
      <c r="I817" s="194">
        <v>1.1499999999999999</v>
      </c>
      <c r="J817" s="194">
        <v>1.1499999999999999</v>
      </c>
      <c r="K817" s="194">
        <v>3.94</v>
      </c>
      <c r="L817" s="194">
        <v>5.5</v>
      </c>
      <c r="M817" s="194">
        <v>70.5</v>
      </c>
      <c r="N817" s="194">
        <v>21.5</v>
      </c>
      <c r="P817" s="194">
        <v>10.5</v>
      </c>
    </row>
    <row r="818" spans="1:16" ht="12.75" customHeight="1" x14ac:dyDescent="0.2">
      <c r="A818" s="89" t="s">
        <v>2889</v>
      </c>
      <c r="B818" s="89" t="s">
        <v>2890</v>
      </c>
      <c r="C818" s="89" t="s">
        <v>1703</v>
      </c>
      <c r="D818" s="194">
        <v>32.520000000000003</v>
      </c>
      <c r="E818" s="89" t="s">
        <v>100</v>
      </c>
      <c r="F818" s="194">
        <v>6</v>
      </c>
      <c r="G818" s="194">
        <v>6</v>
      </c>
      <c r="H818" s="194">
        <v>0</v>
      </c>
      <c r="I818" s="194">
        <v>1.35</v>
      </c>
      <c r="J818" s="194">
        <v>1.1599999999999999</v>
      </c>
      <c r="K818" s="194">
        <v>1.74</v>
      </c>
      <c r="L818" s="194">
        <v>-1.5</v>
      </c>
      <c r="M818" s="194">
        <v>-2</v>
      </c>
      <c r="N818" s="194">
        <v>-2.5</v>
      </c>
      <c r="P818" s="194">
        <v>10</v>
      </c>
    </row>
    <row r="819" spans="1:16" ht="12.75" customHeight="1" x14ac:dyDescent="0.2">
      <c r="A819" s="89" t="s">
        <v>2891</v>
      </c>
      <c r="B819" s="89" t="s">
        <v>2892</v>
      </c>
      <c r="C819" s="89" t="s">
        <v>1312</v>
      </c>
      <c r="D819" s="194">
        <v>137.16999999999999</v>
      </c>
      <c r="E819" s="89" t="s">
        <v>100</v>
      </c>
      <c r="F819" s="194">
        <v>6</v>
      </c>
      <c r="G819" s="194">
        <v>6</v>
      </c>
      <c r="H819" s="194">
        <v>3.45</v>
      </c>
      <c r="I819" s="194">
        <v>0.75</v>
      </c>
      <c r="J819" s="194">
        <v>10.01</v>
      </c>
      <c r="K819" s="194">
        <v>6.51</v>
      </c>
      <c r="L819" s="194">
        <v>5.5</v>
      </c>
      <c r="M819" s="194">
        <v>12.5</v>
      </c>
      <c r="N819" s="194">
        <v>8.5</v>
      </c>
      <c r="O819" s="194">
        <v>7</v>
      </c>
      <c r="P819" s="194">
        <v>7.5</v>
      </c>
    </row>
    <row r="820" spans="1:16" ht="12.75" customHeight="1" x14ac:dyDescent="0.2">
      <c r="A820" s="89" t="s">
        <v>2893</v>
      </c>
      <c r="B820" s="89" t="s">
        <v>2894</v>
      </c>
      <c r="C820" s="89" t="s">
        <v>1792</v>
      </c>
      <c r="D820" s="194">
        <v>56.54</v>
      </c>
      <c r="E820" s="89" t="s">
        <v>100</v>
      </c>
      <c r="F820" s="194">
        <v>6</v>
      </c>
      <c r="G820" s="194">
        <v>6</v>
      </c>
      <c r="H820" s="194">
        <v>0</v>
      </c>
      <c r="I820" s="194">
        <v>1.7</v>
      </c>
      <c r="J820" s="194">
        <v>1.73</v>
      </c>
      <c r="K820" s="194">
        <v>2</v>
      </c>
      <c r="L820" s="194">
        <v>6.5</v>
      </c>
      <c r="M820" s="194">
        <v>25.5</v>
      </c>
      <c r="N820" s="194">
        <v>15.5</v>
      </c>
      <c r="P820" s="194">
        <v>10</v>
      </c>
    </row>
    <row r="821" spans="1:16" ht="12.75" customHeight="1" x14ac:dyDescent="0.2">
      <c r="A821" s="89" t="s">
        <v>2895</v>
      </c>
      <c r="B821" s="89" t="s">
        <v>2896</v>
      </c>
      <c r="C821" s="89" t="s">
        <v>1309</v>
      </c>
      <c r="D821" s="194">
        <v>100.72</v>
      </c>
      <c r="E821" s="89" t="s">
        <v>100</v>
      </c>
      <c r="F821" s="194">
        <v>6</v>
      </c>
      <c r="G821" s="194">
        <v>6</v>
      </c>
      <c r="H821" s="194">
        <v>1.49</v>
      </c>
      <c r="I821" s="194">
        <v>0.85</v>
      </c>
      <c r="J821" s="89"/>
      <c r="K821" s="194">
        <v>1.8</v>
      </c>
      <c r="M821" s="194">
        <v>7</v>
      </c>
      <c r="O821" s="194">
        <v>9.5</v>
      </c>
      <c r="P821" s="194">
        <v>8.5</v>
      </c>
    </row>
    <row r="822" spans="1:16" ht="12.75" customHeight="1" x14ac:dyDescent="0.2">
      <c r="A822" s="89" t="s">
        <v>2897</v>
      </c>
      <c r="B822" s="89" t="s">
        <v>2898</v>
      </c>
      <c r="C822" s="89" t="s">
        <v>1654</v>
      </c>
      <c r="D822" s="194">
        <v>48.54</v>
      </c>
      <c r="E822" s="89" t="s">
        <v>100</v>
      </c>
      <c r="F822" s="194">
        <v>7</v>
      </c>
      <c r="G822" s="194">
        <v>7</v>
      </c>
      <c r="H822" s="194">
        <v>0</v>
      </c>
      <c r="I822" s="89"/>
      <c r="J822" s="194">
        <v>19.45</v>
      </c>
      <c r="K822" s="194">
        <v>19.34</v>
      </c>
      <c r="M822" s="89"/>
    </row>
    <row r="823" spans="1:16" ht="12.75" customHeight="1" x14ac:dyDescent="0.2">
      <c r="A823" s="89" t="s">
        <v>2899</v>
      </c>
      <c r="B823" s="89" t="s">
        <v>2900</v>
      </c>
      <c r="C823" s="89" t="s">
        <v>1301</v>
      </c>
      <c r="D823" s="194">
        <v>23.25</v>
      </c>
      <c r="E823" s="89" t="s">
        <v>100</v>
      </c>
      <c r="F823" s="194">
        <v>7</v>
      </c>
      <c r="G823" s="194">
        <v>7</v>
      </c>
      <c r="H823" s="194">
        <v>3.57</v>
      </c>
      <c r="I823" s="194">
        <v>1</v>
      </c>
      <c r="J823" s="194">
        <v>1.8</v>
      </c>
      <c r="K823" s="89"/>
      <c r="L823" s="194">
        <v>4.5</v>
      </c>
      <c r="M823" s="194">
        <v>4.5</v>
      </c>
      <c r="N823" s="194">
        <v>4.5</v>
      </c>
      <c r="O823" s="194">
        <v>6</v>
      </c>
      <c r="P823" s="194">
        <v>68</v>
      </c>
    </row>
    <row r="824" spans="1:16" ht="12.75" customHeight="1" x14ac:dyDescent="0.2">
      <c r="A824" s="89" t="s">
        <v>2901</v>
      </c>
      <c r="B824" s="89" t="s">
        <v>2902</v>
      </c>
      <c r="C824" s="89" t="s">
        <v>1611</v>
      </c>
      <c r="D824" s="194">
        <v>52.28</v>
      </c>
      <c r="E824" s="89" t="s">
        <v>100</v>
      </c>
      <c r="F824" s="194">
        <v>7</v>
      </c>
      <c r="G824" s="194">
        <v>7</v>
      </c>
      <c r="H824" s="194">
        <v>4.7</v>
      </c>
      <c r="I824" s="194">
        <v>1.35</v>
      </c>
      <c r="J824" s="194">
        <v>1.33</v>
      </c>
      <c r="K824" s="194">
        <v>6.37</v>
      </c>
      <c r="L824" s="194">
        <v>1</v>
      </c>
      <c r="M824" s="194">
        <v>4</v>
      </c>
      <c r="N824" s="194">
        <v>2</v>
      </c>
      <c r="O824" s="194">
        <v>1</v>
      </c>
      <c r="P824" s="194">
        <v>24</v>
      </c>
    </row>
    <row r="825" spans="1:16" ht="12.75" customHeight="1" x14ac:dyDescent="0.2">
      <c r="A825" s="89" t="s">
        <v>2903</v>
      </c>
      <c r="B825" s="89" t="s">
        <v>2904</v>
      </c>
      <c r="C825" s="89" t="s">
        <v>1588</v>
      </c>
      <c r="D825" s="194">
        <v>139.51</v>
      </c>
      <c r="E825" s="89" t="s">
        <v>100</v>
      </c>
      <c r="F825" s="194">
        <v>7</v>
      </c>
      <c r="G825" s="194">
        <v>7</v>
      </c>
      <c r="H825" s="194">
        <v>0</v>
      </c>
      <c r="I825" s="194">
        <v>1.55</v>
      </c>
      <c r="J825" s="194">
        <v>4223.79</v>
      </c>
      <c r="K825" s="194">
        <v>7.58</v>
      </c>
      <c r="L825" s="194">
        <v>70</v>
      </c>
      <c r="M825" s="89"/>
      <c r="P825" s="194">
        <v>14</v>
      </c>
    </row>
    <row r="826" spans="1:16" ht="12.75" customHeight="1" x14ac:dyDescent="0.2">
      <c r="A826" s="89" t="s">
        <v>2905</v>
      </c>
      <c r="B826" s="89" t="s">
        <v>2906</v>
      </c>
      <c r="C826" s="89" t="s">
        <v>1353</v>
      </c>
      <c r="D826" s="194">
        <v>140.57</v>
      </c>
      <c r="E826" s="89" t="s">
        <v>100</v>
      </c>
      <c r="F826" s="194">
        <v>7</v>
      </c>
      <c r="G826" s="194">
        <v>7</v>
      </c>
      <c r="H826" s="194">
        <v>0</v>
      </c>
      <c r="I826" s="194">
        <v>1.2</v>
      </c>
      <c r="J826" s="194">
        <v>9.68</v>
      </c>
      <c r="K826" s="194">
        <v>11.23</v>
      </c>
      <c r="L826" s="194">
        <v>20</v>
      </c>
      <c r="M826" s="194">
        <v>70.5</v>
      </c>
      <c r="N826" s="194">
        <v>54</v>
      </c>
      <c r="P826" s="194">
        <v>13.5</v>
      </c>
    </row>
    <row r="827" spans="1:16" ht="12.75" customHeight="1" x14ac:dyDescent="0.2">
      <c r="A827" s="89" t="s">
        <v>2907</v>
      </c>
      <c r="B827" s="89" t="s">
        <v>2908</v>
      </c>
      <c r="C827" s="89" t="s">
        <v>1716</v>
      </c>
      <c r="D827" s="194">
        <v>38.479999999999997</v>
      </c>
      <c r="E827" s="89" t="s">
        <v>100</v>
      </c>
      <c r="F827" s="194">
        <v>7</v>
      </c>
      <c r="G827" s="194">
        <v>7</v>
      </c>
      <c r="H827" s="194">
        <v>0.3</v>
      </c>
      <c r="I827" s="194">
        <v>1.3</v>
      </c>
      <c r="J827" s="194">
        <v>1.1499999999999999</v>
      </c>
      <c r="K827" s="89"/>
      <c r="L827" s="194">
        <v>1</v>
      </c>
      <c r="M827" s="89"/>
      <c r="N827" s="194">
        <v>36</v>
      </c>
      <c r="O827" s="194">
        <v>4</v>
      </c>
      <c r="P827" s="194">
        <v>5.5</v>
      </c>
    </row>
    <row r="828" spans="1:16" ht="12.75" customHeight="1" x14ac:dyDescent="0.2">
      <c r="A828" s="89" t="s">
        <v>2909</v>
      </c>
      <c r="B828" s="89" t="s">
        <v>2910</v>
      </c>
      <c r="C828" s="89" t="s">
        <v>2287</v>
      </c>
      <c r="D828" s="194">
        <v>28.24</v>
      </c>
      <c r="E828" s="89" t="s">
        <v>100</v>
      </c>
      <c r="F828" s="194">
        <v>7</v>
      </c>
      <c r="G828" s="194">
        <v>7</v>
      </c>
      <c r="H828" s="194">
        <v>0.69</v>
      </c>
      <c r="I828" s="194">
        <v>1.05</v>
      </c>
      <c r="J828" s="194">
        <v>2.62</v>
      </c>
      <c r="K828" s="194">
        <v>4.5</v>
      </c>
      <c r="L828" s="194">
        <v>2.5</v>
      </c>
      <c r="M828" s="194">
        <v>33.5</v>
      </c>
      <c r="N828" s="194">
        <v>23</v>
      </c>
      <c r="O828" s="194">
        <v>16.5</v>
      </c>
      <c r="P828" s="194">
        <v>9</v>
      </c>
    </row>
    <row r="829" spans="1:16" ht="12.75" customHeight="1" x14ac:dyDescent="0.2">
      <c r="A829" s="89" t="s">
        <v>2911</v>
      </c>
      <c r="B829" s="89" t="s">
        <v>2912</v>
      </c>
      <c r="C829" s="89" t="s">
        <v>1319</v>
      </c>
      <c r="D829" s="194">
        <v>71.569999999999993</v>
      </c>
      <c r="E829" s="89" t="s">
        <v>100</v>
      </c>
      <c r="F829" s="194">
        <v>7</v>
      </c>
      <c r="G829" s="194">
        <v>7</v>
      </c>
      <c r="H829" s="194">
        <v>0</v>
      </c>
      <c r="I829" s="194">
        <v>1.3</v>
      </c>
      <c r="J829" s="194">
        <v>0.79</v>
      </c>
      <c r="K829" s="194">
        <v>1.58</v>
      </c>
      <c r="L829" s="194">
        <v>7</v>
      </c>
      <c r="M829" s="194">
        <v>10.5</v>
      </c>
      <c r="N829" s="194">
        <v>10</v>
      </c>
      <c r="P829" s="194">
        <v>10</v>
      </c>
    </row>
    <row r="830" spans="1:16" ht="12.75" customHeight="1" x14ac:dyDescent="0.2">
      <c r="A830" s="89" t="s">
        <v>2913</v>
      </c>
      <c r="B830" s="89" t="s">
        <v>2914</v>
      </c>
      <c r="C830" s="89" t="s">
        <v>1379</v>
      </c>
      <c r="D830" s="194">
        <v>146.33000000000001</v>
      </c>
      <c r="E830" s="89" t="s">
        <v>100</v>
      </c>
      <c r="F830" s="194">
        <v>7</v>
      </c>
      <c r="G830" s="194">
        <v>7</v>
      </c>
      <c r="H830" s="194">
        <v>0</v>
      </c>
      <c r="I830" s="194">
        <v>0.95</v>
      </c>
      <c r="J830" s="194">
        <v>2.64</v>
      </c>
      <c r="K830" s="194">
        <v>4.25</v>
      </c>
      <c r="L830" s="194">
        <v>11.5</v>
      </c>
      <c r="M830" s="194">
        <v>12.5</v>
      </c>
      <c r="N830" s="194">
        <v>13</v>
      </c>
      <c r="P830" s="194">
        <v>10</v>
      </c>
    </row>
    <row r="831" spans="1:16" ht="12.75" customHeight="1" x14ac:dyDescent="0.2">
      <c r="A831" s="89" t="s">
        <v>2915</v>
      </c>
      <c r="B831" s="89" t="s">
        <v>2916</v>
      </c>
      <c r="C831" s="89" t="s">
        <v>1289</v>
      </c>
      <c r="D831" s="194">
        <v>48.99</v>
      </c>
      <c r="E831" s="89" t="s">
        <v>100</v>
      </c>
      <c r="F831" s="194">
        <v>7</v>
      </c>
      <c r="G831" s="194">
        <v>7</v>
      </c>
      <c r="H831" s="194">
        <v>0</v>
      </c>
      <c r="I831" s="194">
        <v>1</v>
      </c>
      <c r="J831" s="194">
        <v>3.9</v>
      </c>
      <c r="K831" s="194">
        <v>5.38</v>
      </c>
      <c r="L831" s="194">
        <v>3.5</v>
      </c>
      <c r="M831" s="194">
        <v>12</v>
      </c>
      <c r="N831" s="194">
        <v>13.5</v>
      </c>
      <c r="P831" s="194">
        <v>13.5</v>
      </c>
    </row>
    <row r="832" spans="1:16" ht="12.75" customHeight="1" x14ac:dyDescent="0.2">
      <c r="A832" s="89" t="s">
        <v>2917</v>
      </c>
      <c r="B832" s="89" t="s">
        <v>2918</v>
      </c>
      <c r="C832" s="89" t="s">
        <v>1452</v>
      </c>
      <c r="D832" s="194">
        <v>27.15</v>
      </c>
      <c r="E832" s="89" t="s">
        <v>100</v>
      </c>
      <c r="F832" s="194">
        <v>7</v>
      </c>
      <c r="G832" s="194">
        <v>7</v>
      </c>
      <c r="H832" s="194">
        <v>0</v>
      </c>
      <c r="I832" s="194">
        <v>1.45</v>
      </c>
      <c r="J832" s="194">
        <v>2.08</v>
      </c>
      <c r="K832" s="194">
        <v>3.19</v>
      </c>
      <c r="M832" s="89"/>
    </row>
    <row r="833" spans="1:16" ht="12.75" customHeight="1" x14ac:dyDescent="0.2">
      <c r="A833" s="89" t="s">
        <v>2919</v>
      </c>
      <c r="B833" s="89" t="s">
        <v>2920</v>
      </c>
      <c r="C833" s="89" t="s">
        <v>1325</v>
      </c>
      <c r="D833" s="194">
        <v>78.959999999999994</v>
      </c>
      <c r="E833" s="89" t="s">
        <v>100</v>
      </c>
      <c r="F833" s="194">
        <v>7</v>
      </c>
      <c r="G833" s="194">
        <v>7</v>
      </c>
      <c r="H833" s="194">
        <v>0.41</v>
      </c>
      <c r="I833" s="194">
        <v>0.95</v>
      </c>
      <c r="J833" s="194">
        <v>2.5099999999999998</v>
      </c>
      <c r="K833" s="194">
        <v>2.65</v>
      </c>
      <c r="L833" s="194">
        <v>8</v>
      </c>
      <c r="M833" s="194">
        <v>13.5</v>
      </c>
      <c r="N833" s="194">
        <v>12.5</v>
      </c>
      <c r="O833" s="194">
        <v>2</v>
      </c>
      <c r="P833" s="194">
        <v>7</v>
      </c>
    </row>
    <row r="834" spans="1:16" ht="12.75" customHeight="1" x14ac:dyDescent="0.2">
      <c r="A834" s="89" t="s">
        <v>2921</v>
      </c>
      <c r="B834" s="89" t="s">
        <v>2922</v>
      </c>
      <c r="C834" s="89" t="s">
        <v>1340</v>
      </c>
      <c r="D834" s="194">
        <v>33.49</v>
      </c>
      <c r="E834" s="89" t="s">
        <v>100</v>
      </c>
      <c r="F834" s="194">
        <v>7</v>
      </c>
      <c r="G834" s="194">
        <v>7</v>
      </c>
      <c r="H834" s="194">
        <v>2.76</v>
      </c>
      <c r="I834" s="194">
        <v>0.85</v>
      </c>
      <c r="J834" s="194">
        <v>12.18</v>
      </c>
      <c r="K834" s="194">
        <v>2.6</v>
      </c>
      <c r="M834" s="194">
        <v>4.5</v>
      </c>
      <c r="O834" s="194">
        <v>4.5</v>
      </c>
      <c r="P834" s="194">
        <v>4.5</v>
      </c>
    </row>
    <row r="835" spans="1:16" ht="12.75" customHeight="1" x14ac:dyDescent="0.2">
      <c r="A835" s="89" t="s">
        <v>2923</v>
      </c>
      <c r="B835" s="89" t="s">
        <v>2924</v>
      </c>
      <c r="C835" s="89" t="s">
        <v>1340</v>
      </c>
      <c r="D835" s="194">
        <v>130.41</v>
      </c>
      <c r="E835" s="89" t="s">
        <v>100</v>
      </c>
      <c r="F835" s="194">
        <v>7</v>
      </c>
      <c r="G835" s="194">
        <v>7</v>
      </c>
      <c r="H835" s="194">
        <v>3.55</v>
      </c>
      <c r="I835" s="194">
        <v>0.8</v>
      </c>
      <c r="J835" s="194">
        <v>8.39</v>
      </c>
      <c r="K835" s="194">
        <v>3.61</v>
      </c>
      <c r="M835" s="194">
        <v>7</v>
      </c>
      <c r="O835" s="194">
        <v>7</v>
      </c>
      <c r="P835" s="194">
        <v>5</v>
      </c>
    </row>
    <row r="836" spans="1:16" ht="12.75" customHeight="1" x14ac:dyDescent="0.2">
      <c r="A836" s="89" t="s">
        <v>2925</v>
      </c>
      <c r="B836" s="89" t="s">
        <v>2926</v>
      </c>
      <c r="C836" s="89" t="s">
        <v>1654</v>
      </c>
      <c r="D836" s="194">
        <v>72.75</v>
      </c>
      <c r="E836" s="89" t="s">
        <v>100</v>
      </c>
      <c r="F836" s="194">
        <v>7</v>
      </c>
      <c r="G836" s="194">
        <v>7</v>
      </c>
      <c r="H836" s="194">
        <v>0</v>
      </c>
      <c r="I836" s="89"/>
      <c r="J836" s="194">
        <v>16.420000000000002</v>
      </c>
      <c r="K836" s="194">
        <v>42.84</v>
      </c>
      <c r="M836" s="89"/>
    </row>
    <row r="837" spans="1:16" ht="12.75" customHeight="1" x14ac:dyDescent="0.2">
      <c r="A837" s="89" t="s">
        <v>2927</v>
      </c>
      <c r="B837" s="89" t="s">
        <v>2928</v>
      </c>
      <c r="C837" s="89" t="s">
        <v>2480</v>
      </c>
      <c r="D837" s="194">
        <v>38.130000000000003</v>
      </c>
      <c r="E837" s="89" t="s">
        <v>100</v>
      </c>
      <c r="F837" s="194">
        <v>7</v>
      </c>
      <c r="G837" s="194">
        <v>7</v>
      </c>
      <c r="H837" s="194">
        <v>4.93</v>
      </c>
      <c r="I837" s="194">
        <v>1.25</v>
      </c>
      <c r="J837" s="194">
        <v>4.1900000000000004</v>
      </c>
      <c r="K837" s="194">
        <v>33.69</v>
      </c>
      <c r="L837" s="194">
        <v>6.5</v>
      </c>
      <c r="M837" s="194">
        <v>10.5</v>
      </c>
      <c r="N837" s="194">
        <v>2</v>
      </c>
      <c r="O837" s="194">
        <v>11.5</v>
      </c>
      <c r="P837" s="194">
        <v>6</v>
      </c>
    </row>
    <row r="838" spans="1:16" ht="12.75" customHeight="1" x14ac:dyDescent="0.2">
      <c r="A838" s="89" t="s">
        <v>2929</v>
      </c>
      <c r="B838" s="89" t="s">
        <v>2930</v>
      </c>
      <c r="C838" s="89" t="s">
        <v>1340</v>
      </c>
      <c r="D838" s="194">
        <v>26.08</v>
      </c>
      <c r="E838" s="89" t="s">
        <v>100</v>
      </c>
      <c r="F838" s="194">
        <v>7</v>
      </c>
      <c r="G838" s="194">
        <v>7</v>
      </c>
      <c r="H838" s="194">
        <v>0.77</v>
      </c>
      <c r="I838" s="194">
        <v>0.7</v>
      </c>
      <c r="J838" s="194">
        <v>6.9</v>
      </c>
      <c r="K838" s="194">
        <v>1.47</v>
      </c>
      <c r="M838" s="89"/>
      <c r="P838" s="194">
        <v>-2</v>
      </c>
    </row>
    <row r="839" spans="1:16" ht="12.75" customHeight="1" x14ac:dyDescent="0.2">
      <c r="A839" s="89" t="s">
        <v>2931</v>
      </c>
      <c r="B839" s="89" t="s">
        <v>2932</v>
      </c>
      <c r="C839" s="89" t="s">
        <v>1414</v>
      </c>
      <c r="D839" s="194">
        <v>100.59</v>
      </c>
      <c r="E839" s="89" t="s">
        <v>100</v>
      </c>
      <c r="F839" s="194">
        <v>7</v>
      </c>
      <c r="G839" s="194">
        <v>7</v>
      </c>
      <c r="H839" s="194">
        <v>1.05</v>
      </c>
      <c r="I839" s="194">
        <v>1.1499999999999999</v>
      </c>
      <c r="J839" s="194">
        <v>3.42</v>
      </c>
      <c r="K839" s="194">
        <v>14.87</v>
      </c>
      <c r="L839" s="194">
        <v>7</v>
      </c>
      <c r="M839" s="194">
        <v>8.5</v>
      </c>
      <c r="N839" s="194">
        <v>8.5</v>
      </c>
      <c r="O839" s="194">
        <v>15</v>
      </c>
      <c r="P839" s="194">
        <v>35.5</v>
      </c>
    </row>
    <row r="840" spans="1:16" ht="12.75" customHeight="1" x14ac:dyDescent="0.2">
      <c r="A840" s="89" t="s">
        <v>2933</v>
      </c>
      <c r="B840" s="89" t="s">
        <v>2934</v>
      </c>
      <c r="C840" s="89" t="s">
        <v>1388</v>
      </c>
      <c r="D840" s="194">
        <v>30.77</v>
      </c>
      <c r="E840" s="89" t="s">
        <v>100</v>
      </c>
      <c r="F840" s="194">
        <v>7</v>
      </c>
      <c r="G840" s="194">
        <v>7</v>
      </c>
      <c r="H840" s="194">
        <v>0</v>
      </c>
      <c r="I840" s="194">
        <v>1.1000000000000001</v>
      </c>
      <c r="J840" s="194">
        <v>3.29</v>
      </c>
      <c r="K840" s="194">
        <v>3.34</v>
      </c>
      <c r="L840" s="194">
        <v>10.5</v>
      </c>
      <c r="M840" s="194">
        <v>16.5</v>
      </c>
      <c r="N840" s="194">
        <v>14</v>
      </c>
      <c r="P840" s="194">
        <v>15.5</v>
      </c>
    </row>
    <row r="841" spans="1:16" ht="12.75" customHeight="1" x14ac:dyDescent="0.2">
      <c r="A841" s="89" t="s">
        <v>2935</v>
      </c>
      <c r="B841" s="89" t="s">
        <v>2936</v>
      </c>
      <c r="C841" s="89" t="s">
        <v>1332</v>
      </c>
      <c r="D841" s="194">
        <v>222.6</v>
      </c>
      <c r="E841" s="89" t="s">
        <v>100</v>
      </c>
      <c r="F841" s="194">
        <v>8</v>
      </c>
      <c r="G841" s="194">
        <v>8</v>
      </c>
      <c r="H841" s="194">
        <v>3.06</v>
      </c>
      <c r="I841" s="194">
        <v>0.9</v>
      </c>
      <c r="J841" s="194">
        <v>3.96</v>
      </c>
      <c r="K841" s="194">
        <v>5.7</v>
      </c>
      <c r="L841" s="194">
        <v>6</v>
      </c>
      <c r="M841" s="194">
        <v>8.5</v>
      </c>
      <c r="N841" s="194">
        <v>8</v>
      </c>
      <c r="O841" s="194">
        <v>7</v>
      </c>
      <c r="P841" s="194">
        <v>12.5</v>
      </c>
    </row>
    <row r="842" spans="1:16" ht="12.75" customHeight="1" x14ac:dyDescent="0.2">
      <c r="A842" s="89" t="s">
        <v>2937</v>
      </c>
      <c r="B842" s="89" t="s">
        <v>2938</v>
      </c>
      <c r="C842" s="89" t="s">
        <v>1530</v>
      </c>
      <c r="D842" s="194">
        <v>48.33</v>
      </c>
      <c r="E842" s="89" t="s">
        <v>100</v>
      </c>
      <c r="F842" s="194">
        <v>8</v>
      </c>
      <c r="G842" s="194">
        <v>8</v>
      </c>
      <c r="H842" s="194">
        <v>0</v>
      </c>
      <c r="I842" s="194">
        <v>1.1000000000000001</v>
      </c>
      <c r="J842" s="194">
        <v>0.9</v>
      </c>
      <c r="K842" s="194">
        <v>2.48</v>
      </c>
      <c r="L842" s="194">
        <v>7.5</v>
      </c>
      <c r="M842" s="194">
        <v>34.5</v>
      </c>
      <c r="N842" s="194">
        <v>13</v>
      </c>
      <c r="P842" s="194">
        <v>10.5</v>
      </c>
    </row>
    <row r="843" spans="1:16" ht="12.75" customHeight="1" x14ac:dyDescent="0.2">
      <c r="A843" s="89" t="s">
        <v>2939</v>
      </c>
      <c r="B843" s="89" t="s">
        <v>2940</v>
      </c>
      <c r="C843" s="89" t="s">
        <v>1608</v>
      </c>
      <c r="D843" s="194">
        <v>34.82</v>
      </c>
      <c r="E843" s="89" t="s">
        <v>100</v>
      </c>
      <c r="F843" s="194">
        <v>8</v>
      </c>
      <c r="G843" s="194">
        <v>8</v>
      </c>
      <c r="H843" s="194">
        <v>0</v>
      </c>
      <c r="I843" s="194">
        <v>1.05</v>
      </c>
      <c r="J843" s="194">
        <v>0.77</v>
      </c>
      <c r="K843" s="194">
        <v>0.74</v>
      </c>
      <c r="L843" s="194">
        <v>2.5</v>
      </c>
      <c r="M843" s="194">
        <v>15</v>
      </c>
      <c r="N843" s="194">
        <v>2.5</v>
      </c>
      <c r="P843" s="194">
        <v>2</v>
      </c>
    </row>
    <row r="844" spans="1:16" ht="12.75" customHeight="1" x14ac:dyDescent="0.2">
      <c r="A844" s="89" t="s">
        <v>2941</v>
      </c>
      <c r="B844" s="89" t="s">
        <v>2942</v>
      </c>
      <c r="C844" s="89" t="s">
        <v>1372</v>
      </c>
      <c r="D844" s="194">
        <v>79.86</v>
      </c>
      <c r="E844" s="89" t="s">
        <v>100</v>
      </c>
      <c r="F844" s="194">
        <v>8</v>
      </c>
      <c r="G844" s="194">
        <v>8</v>
      </c>
      <c r="H844" s="194">
        <v>0.37</v>
      </c>
      <c r="I844" s="194">
        <v>1</v>
      </c>
      <c r="J844" s="194">
        <v>5.95</v>
      </c>
      <c r="K844" s="194">
        <v>7.77</v>
      </c>
      <c r="L844" s="194">
        <v>9.5</v>
      </c>
      <c r="M844" s="194">
        <v>14</v>
      </c>
      <c r="N844" s="194">
        <v>10.5</v>
      </c>
      <c r="O844" s="194">
        <v>47</v>
      </c>
      <c r="P844" s="194">
        <v>10</v>
      </c>
    </row>
    <row r="845" spans="1:16" ht="12.75" customHeight="1" x14ac:dyDescent="0.2">
      <c r="A845" s="89" t="s">
        <v>2943</v>
      </c>
      <c r="B845" s="89" t="s">
        <v>2944</v>
      </c>
      <c r="C845" s="89" t="s">
        <v>1365</v>
      </c>
      <c r="D845" s="194">
        <v>129.77000000000001</v>
      </c>
      <c r="E845" s="89" t="s">
        <v>100</v>
      </c>
      <c r="F845" s="194">
        <v>8</v>
      </c>
      <c r="G845" s="194">
        <v>8</v>
      </c>
      <c r="H845" s="194">
        <v>0.87</v>
      </c>
      <c r="I845" s="194">
        <v>0.85</v>
      </c>
      <c r="J845" s="194">
        <v>20.11</v>
      </c>
      <c r="K845" s="194">
        <v>3.98</v>
      </c>
      <c r="L845" s="194">
        <v>10.5</v>
      </c>
      <c r="M845" s="194">
        <v>22</v>
      </c>
      <c r="N845" s="194">
        <v>12</v>
      </c>
      <c r="O845" s="194">
        <v>5.5</v>
      </c>
      <c r="P845" s="194">
        <v>1</v>
      </c>
    </row>
    <row r="846" spans="1:16" ht="12.75" customHeight="1" x14ac:dyDescent="0.2">
      <c r="A846" s="89" t="s">
        <v>2945</v>
      </c>
      <c r="B846" s="89" t="s">
        <v>2946</v>
      </c>
      <c r="C846" s="89" t="s">
        <v>1753</v>
      </c>
      <c r="D846" s="194">
        <v>58.23</v>
      </c>
      <c r="E846" s="89" t="s">
        <v>100</v>
      </c>
      <c r="F846" s="194">
        <v>8</v>
      </c>
      <c r="G846" s="194">
        <v>8</v>
      </c>
      <c r="H846" s="194">
        <v>0.72</v>
      </c>
      <c r="I846" s="194">
        <v>1.25</v>
      </c>
      <c r="J846" s="194">
        <v>0.99</v>
      </c>
      <c r="K846" s="194">
        <v>2.12</v>
      </c>
      <c r="L846" s="194">
        <v>5.5</v>
      </c>
      <c r="M846" s="194">
        <v>14.5</v>
      </c>
      <c r="N846" s="194">
        <v>9</v>
      </c>
      <c r="O846" s="194">
        <v>5.5</v>
      </c>
      <c r="P846" s="194">
        <v>9.5</v>
      </c>
    </row>
    <row r="847" spans="1:16" ht="12.75" customHeight="1" x14ac:dyDescent="0.2">
      <c r="A847" s="89" t="s">
        <v>2947</v>
      </c>
      <c r="B847" s="89" t="s">
        <v>2948</v>
      </c>
      <c r="C847" s="89" t="s">
        <v>1452</v>
      </c>
      <c r="D847" s="194">
        <v>234.6</v>
      </c>
      <c r="E847" s="89" t="s">
        <v>100</v>
      </c>
      <c r="F847" s="194">
        <v>8</v>
      </c>
      <c r="G847" s="194">
        <v>8</v>
      </c>
      <c r="H847" s="194">
        <v>1.28</v>
      </c>
      <c r="I847" s="194">
        <v>1</v>
      </c>
      <c r="J847" s="194">
        <v>2.41</v>
      </c>
      <c r="K847" s="89"/>
      <c r="L847" s="194">
        <v>6</v>
      </c>
      <c r="M847" s="194">
        <v>12.5</v>
      </c>
      <c r="N847" s="194">
        <v>10</v>
      </c>
      <c r="O847" s="194">
        <v>11.5</v>
      </c>
    </row>
    <row r="848" spans="1:16" ht="12.75" customHeight="1" x14ac:dyDescent="0.2">
      <c r="A848" s="89" t="s">
        <v>2949</v>
      </c>
      <c r="B848" s="89" t="s">
        <v>2950</v>
      </c>
      <c r="C848" s="89" t="s">
        <v>1559</v>
      </c>
      <c r="D848" s="194">
        <v>105.51</v>
      </c>
      <c r="E848" s="89" t="s">
        <v>100</v>
      </c>
      <c r="F848" s="194">
        <v>8</v>
      </c>
      <c r="G848" s="194">
        <v>8</v>
      </c>
      <c r="H848" s="194">
        <v>0</v>
      </c>
      <c r="I848" s="194">
        <v>1.05</v>
      </c>
      <c r="J848" s="194">
        <v>11.81</v>
      </c>
      <c r="K848" s="194">
        <v>5.88</v>
      </c>
      <c r="L848" s="194">
        <v>10.5</v>
      </c>
      <c r="M848" s="194">
        <v>36.5</v>
      </c>
      <c r="N848" s="194">
        <v>24.5</v>
      </c>
      <c r="P848" s="194">
        <v>12</v>
      </c>
    </row>
    <row r="849" spans="1:16" ht="12.75" customHeight="1" x14ac:dyDescent="0.2">
      <c r="A849" s="89" t="s">
        <v>2951</v>
      </c>
      <c r="B849" s="89" t="s">
        <v>2952</v>
      </c>
      <c r="C849" s="89" t="s">
        <v>1369</v>
      </c>
      <c r="D849" s="194">
        <v>22.27</v>
      </c>
      <c r="E849" s="89" t="s">
        <v>100</v>
      </c>
      <c r="F849" s="194">
        <v>8</v>
      </c>
      <c r="G849" s="194">
        <v>8</v>
      </c>
      <c r="H849" s="194">
        <v>3.41</v>
      </c>
      <c r="I849" s="194">
        <v>0.75</v>
      </c>
      <c r="J849" s="194">
        <v>1.1599999999999999</v>
      </c>
      <c r="K849" s="194">
        <v>3.71</v>
      </c>
      <c r="L849" s="194">
        <v>2.5</v>
      </c>
      <c r="M849" s="194">
        <v>6</v>
      </c>
      <c r="N849" s="194">
        <v>4.5</v>
      </c>
      <c r="O849" s="194">
        <v>5.5</v>
      </c>
      <c r="P849" s="194">
        <v>3.5</v>
      </c>
    </row>
    <row r="850" spans="1:16" ht="12.75" customHeight="1" x14ac:dyDescent="0.2">
      <c r="A850" s="89" t="s">
        <v>2953</v>
      </c>
      <c r="B850" s="89" t="s">
        <v>2954</v>
      </c>
      <c r="C850" s="89" t="s">
        <v>1353</v>
      </c>
      <c r="D850" s="194">
        <v>48.17</v>
      </c>
      <c r="E850" s="89" t="s">
        <v>100</v>
      </c>
      <c r="F850" s="194">
        <v>8</v>
      </c>
      <c r="G850" s="194">
        <v>8</v>
      </c>
      <c r="H850" s="194">
        <v>0</v>
      </c>
      <c r="I850" s="194">
        <v>1.1000000000000001</v>
      </c>
      <c r="J850" s="194">
        <v>2.76</v>
      </c>
      <c r="K850" s="194">
        <v>5.85</v>
      </c>
      <c r="L850" s="194">
        <v>6.5</v>
      </c>
      <c r="M850" s="194">
        <v>20</v>
      </c>
      <c r="N850" s="194">
        <v>12</v>
      </c>
      <c r="P850" s="194">
        <v>16.5</v>
      </c>
    </row>
    <row r="851" spans="1:16" ht="12.75" customHeight="1" x14ac:dyDescent="0.2">
      <c r="A851" s="89" t="s">
        <v>2955</v>
      </c>
      <c r="B851" s="89" t="s">
        <v>2956</v>
      </c>
      <c r="C851" s="89" t="s">
        <v>2351</v>
      </c>
      <c r="D851" s="194">
        <v>13.64</v>
      </c>
      <c r="E851" s="89" t="s">
        <v>100</v>
      </c>
      <c r="F851" s="194">
        <v>8</v>
      </c>
      <c r="G851" s="194">
        <v>8</v>
      </c>
      <c r="H851" s="194">
        <v>2.4500000000000002</v>
      </c>
      <c r="I851" s="194">
        <v>0.75</v>
      </c>
      <c r="J851" s="89"/>
      <c r="K851" s="194">
        <v>1.38</v>
      </c>
      <c r="M851" s="194">
        <v>4.5</v>
      </c>
      <c r="O851" s="194">
        <v>2.5</v>
      </c>
      <c r="P851" s="194">
        <v>1.5</v>
      </c>
    </row>
    <row r="852" spans="1:16" ht="12.75" customHeight="1" x14ac:dyDescent="0.2">
      <c r="A852" s="89" t="s">
        <v>2957</v>
      </c>
      <c r="B852" s="89" t="s">
        <v>2958</v>
      </c>
      <c r="C852" s="89" t="s">
        <v>1493</v>
      </c>
      <c r="D852" s="194">
        <v>34.770000000000003</v>
      </c>
      <c r="E852" s="89" t="s">
        <v>100</v>
      </c>
      <c r="F852" s="194">
        <v>8</v>
      </c>
      <c r="G852" s="194">
        <v>8</v>
      </c>
      <c r="H852" s="194">
        <v>0</v>
      </c>
      <c r="I852" s="194">
        <v>1.4</v>
      </c>
      <c r="J852" s="194">
        <v>1.39</v>
      </c>
      <c r="K852" s="194">
        <v>3.51</v>
      </c>
      <c r="L852" s="194">
        <v>7.5</v>
      </c>
      <c r="M852" s="194">
        <v>19</v>
      </c>
      <c r="N852" s="194">
        <v>15.5</v>
      </c>
      <c r="P852" s="194">
        <v>15</v>
      </c>
    </row>
    <row r="853" spans="1:16" ht="12.75" customHeight="1" x14ac:dyDescent="0.2">
      <c r="A853" s="89" t="s">
        <v>2959</v>
      </c>
      <c r="B853" s="89" t="s">
        <v>2960</v>
      </c>
      <c r="C853" s="89" t="s">
        <v>1446</v>
      </c>
      <c r="D853" s="194">
        <v>44.81</v>
      </c>
      <c r="E853" s="89" t="s">
        <v>100</v>
      </c>
      <c r="F853" s="194">
        <v>8</v>
      </c>
      <c r="G853" s="194">
        <v>8</v>
      </c>
      <c r="H853" s="194">
        <v>1.68</v>
      </c>
      <c r="I853" s="194">
        <v>1.1499999999999999</v>
      </c>
      <c r="J853" s="89"/>
      <c r="K853" s="194">
        <v>0.69</v>
      </c>
      <c r="M853" s="194">
        <v>5</v>
      </c>
      <c r="O853" s="194">
        <v>10.5</v>
      </c>
      <c r="P853" s="194">
        <v>4</v>
      </c>
    </row>
    <row r="854" spans="1:16" ht="12.75" customHeight="1" x14ac:dyDescent="0.2">
      <c r="A854" s="89" t="s">
        <v>2961</v>
      </c>
      <c r="B854" s="89" t="s">
        <v>2962</v>
      </c>
      <c r="C854" s="89" t="s">
        <v>1639</v>
      </c>
      <c r="D854" s="194">
        <v>54.21</v>
      </c>
      <c r="E854" s="89" t="s">
        <v>100</v>
      </c>
      <c r="F854" s="194">
        <v>8</v>
      </c>
      <c r="G854" s="194">
        <v>8</v>
      </c>
      <c r="H854" s="194">
        <v>0</v>
      </c>
      <c r="I854" s="194">
        <v>1.1000000000000001</v>
      </c>
      <c r="J854" s="194">
        <v>1.19</v>
      </c>
      <c r="K854" s="194">
        <v>3.94</v>
      </c>
      <c r="L854" s="194">
        <v>5.5</v>
      </c>
      <c r="M854" s="194">
        <v>8</v>
      </c>
      <c r="N854" s="194">
        <v>8.5</v>
      </c>
      <c r="P854" s="194">
        <v>16.5</v>
      </c>
    </row>
    <row r="855" spans="1:16" ht="12.75" customHeight="1" x14ac:dyDescent="0.2">
      <c r="A855" s="89" t="s">
        <v>2963</v>
      </c>
      <c r="B855" s="89" t="s">
        <v>2964</v>
      </c>
      <c r="C855" s="89" t="s">
        <v>1365</v>
      </c>
      <c r="D855" s="194">
        <v>54.79</v>
      </c>
      <c r="E855" s="89" t="s">
        <v>100</v>
      </c>
      <c r="F855" s="194">
        <v>8</v>
      </c>
      <c r="G855" s="194">
        <v>8</v>
      </c>
      <c r="H855" s="194">
        <v>0.92</v>
      </c>
      <c r="I855" s="194">
        <v>0.5</v>
      </c>
      <c r="J855" s="194">
        <v>6.42</v>
      </c>
      <c r="K855" s="194">
        <v>2.83</v>
      </c>
      <c r="L855" s="194">
        <v>4.5</v>
      </c>
      <c r="M855" s="194">
        <v>23.5</v>
      </c>
      <c r="N855" s="194">
        <v>8</v>
      </c>
      <c r="O855" s="194">
        <v>9</v>
      </c>
      <c r="P855" s="194">
        <v>1.5</v>
      </c>
    </row>
    <row r="856" spans="1:16" ht="12.75" customHeight="1" x14ac:dyDescent="0.2">
      <c r="A856" s="89" t="s">
        <v>2965</v>
      </c>
      <c r="B856" s="89" t="s">
        <v>2966</v>
      </c>
      <c r="C856" s="89" t="s">
        <v>1316</v>
      </c>
      <c r="D856" s="194">
        <v>30.8</v>
      </c>
      <c r="E856" s="89" t="s">
        <v>100</v>
      </c>
      <c r="F856" s="194">
        <v>9</v>
      </c>
      <c r="G856" s="194">
        <v>9</v>
      </c>
      <c r="H856" s="194">
        <v>0</v>
      </c>
      <c r="I856" s="194">
        <v>0.95</v>
      </c>
      <c r="J856" s="194">
        <v>0.78</v>
      </c>
      <c r="K856" s="194">
        <v>1.91</v>
      </c>
      <c r="L856" s="194">
        <v>4.5</v>
      </c>
      <c r="M856" s="194">
        <v>10</v>
      </c>
      <c r="N856" s="194">
        <v>7</v>
      </c>
      <c r="P856" s="194">
        <v>7</v>
      </c>
    </row>
    <row r="857" spans="1:16" ht="12.75" customHeight="1" x14ac:dyDescent="0.2">
      <c r="A857" s="89" t="s">
        <v>2967</v>
      </c>
      <c r="B857" s="89" t="s">
        <v>2968</v>
      </c>
      <c r="C857" s="89" t="s">
        <v>1608</v>
      </c>
      <c r="D857" s="194">
        <v>73.260000000000005</v>
      </c>
      <c r="E857" s="89" t="s">
        <v>100</v>
      </c>
      <c r="F857" s="194">
        <v>9</v>
      </c>
      <c r="G857" s="194">
        <v>9</v>
      </c>
      <c r="H857" s="194">
        <v>0</v>
      </c>
      <c r="I857" s="89"/>
      <c r="J857" s="89"/>
      <c r="K857" s="89"/>
      <c r="M857" s="89"/>
    </row>
    <row r="858" spans="1:16" ht="12.75" customHeight="1" x14ac:dyDescent="0.2">
      <c r="A858" s="89" t="s">
        <v>2969</v>
      </c>
      <c r="B858" s="89" t="s">
        <v>2970</v>
      </c>
      <c r="C858" s="89" t="s">
        <v>2443</v>
      </c>
      <c r="D858" s="194">
        <v>38.94</v>
      </c>
      <c r="E858" s="89" t="s">
        <v>100</v>
      </c>
      <c r="F858" s="194">
        <v>9</v>
      </c>
      <c r="G858" s="194">
        <v>9</v>
      </c>
      <c r="H858" s="194">
        <v>0.99</v>
      </c>
      <c r="I858" s="194">
        <v>1.25</v>
      </c>
      <c r="J858" s="194">
        <v>7.0000000000000007E-2</v>
      </c>
      <c r="K858" s="194">
        <v>1.41</v>
      </c>
      <c r="L858" s="194">
        <v>9</v>
      </c>
      <c r="M858" s="194">
        <v>43.5</v>
      </c>
      <c r="N858" s="194">
        <v>24.5</v>
      </c>
      <c r="O858" s="194">
        <v>16.5</v>
      </c>
      <c r="P858" s="194">
        <v>8</v>
      </c>
    </row>
    <row r="859" spans="1:16" ht="12.75" customHeight="1" x14ac:dyDescent="0.2">
      <c r="A859" s="89" t="s">
        <v>2971</v>
      </c>
      <c r="B859" s="89" t="s">
        <v>2972</v>
      </c>
      <c r="C859" s="89" t="s">
        <v>1414</v>
      </c>
      <c r="D859" s="194">
        <v>13.77</v>
      </c>
      <c r="E859" s="89" t="s">
        <v>100</v>
      </c>
      <c r="F859" s="194">
        <v>9</v>
      </c>
      <c r="G859" s="194">
        <v>9</v>
      </c>
      <c r="H859" s="194">
        <v>0</v>
      </c>
      <c r="I859" s="194">
        <v>0.95</v>
      </c>
      <c r="J859" s="194">
        <v>2.76</v>
      </c>
      <c r="K859" s="194">
        <v>4.28</v>
      </c>
      <c r="L859" s="194">
        <v>9</v>
      </c>
      <c r="M859" s="194">
        <v>15</v>
      </c>
      <c r="N859" s="194">
        <v>14</v>
      </c>
      <c r="P859" s="194">
        <v>13</v>
      </c>
    </row>
    <row r="860" spans="1:16" ht="12.75" customHeight="1" x14ac:dyDescent="0.2">
      <c r="A860" s="89" t="s">
        <v>2973</v>
      </c>
      <c r="B860" s="89" t="s">
        <v>2974</v>
      </c>
      <c r="C860" s="89" t="s">
        <v>1325</v>
      </c>
      <c r="D860" s="194">
        <v>29.23</v>
      </c>
      <c r="E860" s="89" t="s">
        <v>100</v>
      </c>
      <c r="F860" s="194">
        <v>9</v>
      </c>
      <c r="G860" s="194">
        <v>9</v>
      </c>
      <c r="H860" s="194">
        <v>0</v>
      </c>
      <c r="I860" s="194">
        <v>1.2</v>
      </c>
      <c r="J860" s="194">
        <v>1.47</v>
      </c>
      <c r="K860" s="194">
        <v>2.13</v>
      </c>
      <c r="L860" s="194">
        <v>6</v>
      </c>
      <c r="M860" s="194">
        <v>9.5</v>
      </c>
      <c r="N860" s="194">
        <v>9</v>
      </c>
      <c r="P860" s="194">
        <v>11</v>
      </c>
    </row>
    <row r="861" spans="1:16" ht="12.75" customHeight="1" x14ac:dyDescent="0.2">
      <c r="A861" s="89" t="s">
        <v>2975</v>
      </c>
      <c r="B861" s="89" t="s">
        <v>2976</v>
      </c>
      <c r="C861" s="89" t="s">
        <v>2465</v>
      </c>
      <c r="D861" s="194">
        <v>45.57</v>
      </c>
      <c r="E861" s="89" t="s">
        <v>100</v>
      </c>
      <c r="F861" s="194">
        <v>9</v>
      </c>
      <c r="G861" s="194">
        <v>9</v>
      </c>
      <c r="H861" s="194">
        <v>1.54</v>
      </c>
      <c r="I861" s="194">
        <v>1.05</v>
      </c>
      <c r="J861" s="194">
        <v>2.57</v>
      </c>
      <c r="K861" s="194">
        <v>4.99</v>
      </c>
      <c r="L861" s="194">
        <v>5</v>
      </c>
      <c r="M861" s="194">
        <v>12</v>
      </c>
      <c r="N861" s="194">
        <v>9.5</v>
      </c>
      <c r="O861" s="194">
        <v>9</v>
      </c>
      <c r="P861" s="194">
        <v>13.5</v>
      </c>
    </row>
    <row r="862" spans="1:16" ht="12.75" customHeight="1" x14ac:dyDescent="0.2">
      <c r="A862" s="89" t="s">
        <v>2977</v>
      </c>
      <c r="B862" s="89" t="s">
        <v>2978</v>
      </c>
      <c r="C862" s="89" t="s">
        <v>1414</v>
      </c>
      <c r="D862" s="194">
        <v>61.8</v>
      </c>
      <c r="E862" s="89" t="s">
        <v>100</v>
      </c>
      <c r="F862" s="194">
        <v>9</v>
      </c>
      <c r="G862" s="194">
        <v>9</v>
      </c>
      <c r="H862" s="194">
        <v>0</v>
      </c>
      <c r="I862" s="194">
        <v>1.05</v>
      </c>
      <c r="J862" s="194">
        <v>0.56999999999999995</v>
      </c>
      <c r="K862" s="194">
        <v>2.1</v>
      </c>
      <c r="L862" s="194">
        <v>11</v>
      </c>
      <c r="M862" s="194">
        <v>11</v>
      </c>
      <c r="N862" s="194">
        <v>12.5</v>
      </c>
      <c r="P862" s="194">
        <v>9.5</v>
      </c>
    </row>
    <row r="863" spans="1:16" ht="12.75" customHeight="1" x14ac:dyDescent="0.2">
      <c r="A863" s="89" t="s">
        <v>2979</v>
      </c>
      <c r="B863" s="89" t="s">
        <v>2980</v>
      </c>
      <c r="C863" s="89" t="s">
        <v>1634</v>
      </c>
      <c r="D863" s="194">
        <v>32.28</v>
      </c>
      <c r="E863" s="89" t="s">
        <v>100</v>
      </c>
      <c r="F863" s="194">
        <v>9</v>
      </c>
      <c r="G863" s="194">
        <v>9</v>
      </c>
      <c r="H863" s="194">
        <v>0</v>
      </c>
      <c r="I863" s="89"/>
      <c r="J863" s="89"/>
      <c r="K863" s="89"/>
      <c r="M863" s="89"/>
    </row>
    <row r="864" spans="1:16" ht="12.75" customHeight="1" x14ac:dyDescent="0.2">
      <c r="A864" s="89" t="s">
        <v>2981</v>
      </c>
      <c r="B864" s="89" t="s">
        <v>2982</v>
      </c>
      <c r="C864" s="89" t="s">
        <v>1647</v>
      </c>
      <c r="D864" s="194">
        <v>52.76</v>
      </c>
      <c r="E864" s="89" t="s">
        <v>100</v>
      </c>
      <c r="F864" s="194">
        <v>9</v>
      </c>
      <c r="G864" s="194">
        <v>9</v>
      </c>
      <c r="H864" s="194">
        <v>1.76</v>
      </c>
      <c r="I864" s="194">
        <v>0.8</v>
      </c>
      <c r="J864" s="194">
        <v>1.06</v>
      </c>
      <c r="K864" s="89"/>
      <c r="L864" s="194">
        <v>4</v>
      </c>
      <c r="M864" s="194">
        <v>5.5</v>
      </c>
      <c r="N864" s="194">
        <v>5.5</v>
      </c>
      <c r="O864" s="194">
        <v>3</v>
      </c>
    </row>
    <row r="865" spans="1:16" ht="12.75" customHeight="1" x14ac:dyDescent="0.2">
      <c r="A865" s="89" t="s">
        <v>2983</v>
      </c>
      <c r="B865" s="89" t="s">
        <v>2984</v>
      </c>
      <c r="C865" s="89" t="s">
        <v>1289</v>
      </c>
      <c r="D865" s="194">
        <v>73.400000000000006</v>
      </c>
      <c r="E865" s="89" t="s">
        <v>100</v>
      </c>
      <c r="F865" s="194">
        <v>9</v>
      </c>
      <c r="G865" s="194">
        <v>9</v>
      </c>
      <c r="H865" s="194">
        <v>0</v>
      </c>
      <c r="I865" s="194">
        <v>1.3</v>
      </c>
      <c r="J865" s="194">
        <v>23.87</v>
      </c>
      <c r="K865" s="194">
        <v>59.68</v>
      </c>
      <c r="L865" s="194">
        <v>25.5</v>
      </c>
      <c r="M865" s="89"/>
      <c r="P865" s="194">
        <v>41.5</v>
      </c>
    </row>
    <row r="866" spans="1:16" ht="12.75" customHeight="1" x14ac:dyDescent="0.2">
      <c r="A866" s="89" t="s">
        <v>2985</v>
      </c>
      <c r="B866" s="89" t="s">
        <v>2986</v>
      </c>
      <c r="C866" s="89" t="s">
        <v>1393</v>
      </c>
      <c r="D866" s="194">
        <v>121.52</v>
      </c>
      <c r="E866" s="89" t="s">
        <v>100</v>
      </c>
      <c r="F866" s="194">
        <v>9</v>
      </c>
      <c r="G866" s="194">
        <v>9</v>
      </c>
      <c r="H866" s="194">
        <v>0</v>
      </c>
      <c r="I866" s="194">
        <v>1.35</v>
      </c>
      <c r="J866" s="194">
        <v>3.49</v>
      </c>
      <c r="K866" s="194">
        <v>1.67</v>
      </c>
      <c r="L866" s="194">
        <v>6</v>
      </c>
      <c r="M866" s="194">
        <v>11</v>
      </c>
      <c r="N866" s="194">
        <v>8.5</v>
      </c>
      <c r="P866" s="194">
        <v>3</v>
      </c>
    </row>
    <row r="867" spans="1:16" ht="12.75" customHeight="1" x14ac:dyDescent="0.2">
      <c r="A867" s="89" t="s">
        <v>2987</v>
      </c>
      <c r="B867" s="89" t="s">
        <v>2988</v>
      </c>
      <c r="C867" s="89" t="s">
        <v>1292</v>
      </c>
      <c r="D867" s="194">
        <v>84.7</v>
      </c>
      <c r="E867" s="89" t="s">
        <v>100</v>
      </c>
      <c r="F867" s="194">
        <v>9</v>
      </c>
      <c r="G867" s="194">
        <v>9</v>
      </c>
      <c r="H867" s="194">
        <v>1.25</v>
      </c>
      <c r="I867" s="194">
        <v>1.25</v>
      </c>
      <c r="J867" s="194">
        <v>0.13</v>
      </c>
      <c r="K867" s="194">
        <v>1.38</v>
      </c>
      <c r="L867" s="194">
        <v>4</v>
      </c>
      <c r="M867" s="194">
        <v>7</v>
      </c>
      <c r="N867" s="194">
        <v>5.5</v>
      </c>
      <c r="O867" s="194">
        <v>3.5</v>
      </c>
      <c r="P867" s="194">
        <v>12.5</v>
      </c>
    </row>
    <row r="868" spans="1:16" ht="12.75" customHeight="1" x14ac:dyDescent="0.2">
      <c r="A868" s="89" t="s">
        <v>2989</v>
      </c>
      <c r="B868" s="89" t="s">
        <v>2990</v>
      </c>
      <c r="C868" s="89" t="s">
        <v>1564</v>
      </c>
      <c r="D868" s="194">
        <v>39.15</v>
      </c>
      <c r="E868" s="89" t="s">
        <v>100</v>
      </c>
      <c r="F868" s="194">
        <v>9</v>
      </c>
      <c r="G868" s="194">
        <v>9</v>
      </c>
      <c r="H868" s="194">
        <v>0</v>
      </c>
      <c r="I868" s="194">
        <v>1.35</v>
      </c>
      <c r="J868" s="194">
        <v>1.27</v>
      </c>
      <c r="K868" s="194">
        <v>2.73</v>
      </c>
      <c r="L868" s="194">
        <v>8.5</v>
      </c>
      <c r="M868" s="194">
        <v>10.5</v>
      </c>
      <c r="N868" s="194">
        <v>9</v>
      </c>
      <c r="P868" s="194">
        <v>11.5</v>
      </c>
    </row>
    <row r="869" spans="1:16" ht="12.75" customHeight="1" x14ac:dyDescent="0.2">
      <c r="A869" s="89" t="s">
        <v>2991</v>
      </c>
      <c r="B869" s="89" t="s">
        <v>2992</v>
      </c>
      <c r="C869" s="89" t="s">
        <v>1716</v>
      </c>
      <c r="D869" s="194">
        <v>83.82</v>
      </c>
      <c r="E869" s="89" t="s">
        <v>100</v>
      </c>
      <c r="F869" s="194">
        <v>9</v>
      </c>
      <c r="G869" s="194">
        <v>9</v>
      </c>
      <c r="H869" s="194">
        <v>0</v>
      </c>
      <c r="I869" s="194">
        <v>1.2</v>
      </c>
      <c r="J869" s="194">
        <v>2.2400000000000002</v>
      </c>
      <c r="K869" s="194">
        <v>6.27</v>
      </c>
      <c r="L869" s="194">
        <v>9.5</v>
      </c>
      <c r="M869" s="194">
        <v>15</v>
      </c>
      <c r="N869" s="194">
        <v>12.5</v>
      </c>
      <c r="P869" s="194">
        <v>18.5</v>
      </c>
    </row>
    <row r="870" spans="1:16" ht="12.75" customHeight="1" x14ac:dyDescent="0.2">
      <c r="A870" s="89" t="s">
        <v>2993</v>
      </c>
      <c r="B870" s="89" t="s">
        <v>2994</v>
      </c>
      <c r="C870" s="89" t="s">
        <v>1502</v>
      </c>
      <c r="D870" s="194">
        <v>72.77</v>
      </c>
      <c r="E870" s="89" t="s">
        <v>100</v>
      </c>
      <c r="F870" s="194">
        <v>9</v>
      </c>
      <c r="G870" s="194">
        <v>9</v>
      </c>
      <c r="H870" s="194">
        <v>2.37</v>
      </c>
      <c r="I870" s="194">
        <v>1.3</v>
      </c>
      <c r="J870" s="194">
        <v>1.88</v>
      </c>
      <c r="K870" s="194">
        <v>1.49</v>
      </c>
      <c r="L870" s="194">
        <v>5.5</v>
      </c>
      <c r="M870" s="194">
        <v>5</v>
      </c>
      <c r="N870" s="194">
        <v>5.5</v>
      </c>
      <c r="O870" s="194">
        <v>5</v>
      </c>
      <c r="P870" s="194">
        <v>7.5</v>
      </c>
    </row>
    <row r="871" spans="1:16" ht="12.75" customHeight="1" x14ac:dyDescent="0.2">
      <c r="A871" s="89" t="s">
        <v>2995</v>
      </c>
      <c r="B871" s="89" t="s">
        <v>2996</v>
      </c>
      <c r="C871" s="89" t="s">
        <v>1769</v>
      </c>
      <c r="D871" s="194">
        <v>8.2200000000000006</v>
      </c>
      <c r="E871" s="89" t="s">
        <v>100</v>
      </c>
      <c r="F871" s="194">
        <v>9</v>
      </c>
      <c r="G871" s="194">
        <v>9</v>
      </c>
      <c r="H871" s="194">
        <v>1.5</v>
      </c>
      <c r="I871" s="194">
        <v>1</v>
      </c>
      <c r="J871" s="194">
        <v>1.07</v>
      </c>
      <c r="K871" s="194">
        <v>2.71</v>
      </c>
      <c r="L871" s="194">
        <v>4.5</v>
      </c>
      <c r="M871" s="89"/>
      <c r="N871" s="194">
        <v>89.5</v>
      </c>
      <c r="O871" s="194">
        <v>1.5</v>
      </c>
      <c r="P871" s="194">
        <v>4.5</v>
      </c>
    </row>
    <row r="872" spans="1:16" ht="12.75" customHeight="1" x14ac:dyDescent="0.2">
      <c r="A872" s="89" t="s">
        <v>2997</v>
      </c>
      <c r="B872" s="89" t="s">
        <v>2998</v>
      </c>
      <c r="C872" s="89" t="s">
        <v>1634</v>
      </c>
      <c r="D872" s="194">
        <v>32.64</v>
      </c>
      <c r="E872" s="89" t="s">
        <v>100</v>
      </c>
      <c r="F872" s="194">
        <v>9</v>
      </c>
      <c r="G872" s="194"/>
      <c r="H872" s="194">
        <v>1.29</v>
      </c>
      <c r="I872" s="194">
        <v>0.7</v>
      </c>
      <c r="J872" s="194">
        <v>2.65</v>
      </c>
      <c r="K872" s="194">
        <v>3.67</v>
      </c>
      <c r="L872" s="194">
        <v>7.5</v>
      </c>
      <c r="M872" s="194">
        <v>12.5</v>
      </c>
      <c r="N872" s="194">
        <v>8.5</v>
      </c>
      <c r="O872" s="194">
        <v>6.5</v>
      </c>
      <c r="P872" s="194">
        <v>9</v>
      </c>
    </row>
    <row r="873" spans="1:16" ht="12.75" customHeight="1" x14ac:dyDescent="0.2">
      <c r="A873" s="89" t="s">
        <v>2999</v>
      </c>
      <c r="B873" s="89" t="s">
        <v>3000</v>
      </c>
      <c r="C873" s="89" t="s">
        <v>1337</v>
      </c>
      <c r="D873" s="194">
        <v>28.73</v>
      </c>
      <c r="E873" s="89" t="s">
        <v>100</v>
      </c>
      <c r="F873" s="194">
        <v>9</v>
      </c>
      <c r="G873" s="194">
        <v>9</v>
      </c>
      <c r="H873" s="194">
        <v>0</v>
      </c>
      <c r="I873" s="194">
        <v>1</v>
      </c>
      <c r="J873" s="194">
        <v>1.44</v>
      </c>
      <c r="K873" s="194">
        <v>5.54</v>
      </c>
      <c r="L873" s="194">
        <v>4</v>
      </c>
      <c r="M873" s="194">
        <v>26</v>
      </c>
      <c r="N873" s="194">
        <v>11.5</v>
      </c>
      <c r="P873" s="194">
        <v>17</v>
      </c>
    </row>
    <row r="874" spans="1:16" ht="12.75" customHeight="1" x14ac:dyDescent="0.2">
      <c r="A874" s="89" t="s">
        <v>3001</v>
      </c>
      <c r="B874" s="89" t="s">
        <v>3002</v>
      </c>
      <c r="C874" s="89" t="s">
        <v>1642</v>
      </c>
      <c r="D874" s="194">
        <v>41.15</v>
      </c>
      <c r="E874" s="89" t="s">
        <v>100</v>
      </c>
      <c r="F874" s="194">
        <v>10</v>
      </c>
      <c r="G874" s="194">
        <v>10</v>
      </c>
      <c r="H874" s="194">
        <v>0</v>
      </c>
      <c r="I874" s="194">
        <v>0.9</v>
      </c>
      <c r="J874" s="194">
        <v>0.36</v>
      </c>
      <c r="K874" s="194">
        <v>2.72</v>
      </c>
      <c r="L874" s="194">
        <v>3.5</v>
      </c>
      <c r="M874" s="194">
        <v>13</v>
      </c>
      <c r="N874" s="194">
        <v>8</v>
      </c>
      <c r="P874" s="194">
        <v>7.5</v>
      </c>
    </row>
    <row r="875" spans="1:16" ht="12.75" customHeight="1" x14ac:dyDescent="0.2">
      <c r="A875" s="89" t="s">
        <v>3003</v>
      </c>
      <c r="B875" s="89" t="s">
        <v>3004</v>
      </c>
      <c r="C875" s="89" t="s">
        <v>1564</v>
      </c>
      <c r="D875" s="194">
        <v>31</v>
      </c>
      <c r="E875" s="89" t="s">
        <v>100</v>
      </c>
      <c r="F875" s="194">
        <v>10</v>
      </c>
      <c r="G875" s="194">
        <v>10</v>
      </c>
      <c r="H875" s="194">
        <v>0</v>
      </c>
      <c r="I875" s="194">
        <v>1.6</v>
      </c>
      <c r="J875" s="194">
        <v>0.43</v>
      </c>
      <c r="K875" s="194">
        <v>2.02</v>
      </c>
      <c r="L875" s="194">
        <v>0.5</v>
      </c>
      <c r="M875" s="194">
        <v>7.5</v>
      </c>
      <c r="N875" s="194">
        <v>3.5</v>
      </c>
      <c r="P875" s="194">
        <v>11</v>
      </c>
    </row>
    <row r="876" spans="1:16" ht="12.75" customHeight="1" x14ac:dyDescent="0.2">
      <c r="A876" s="89" t="s">
        <v>3005</v>
      </c>
      <c r="B876" s="89" t="s">
        <v>3006</v>
      </c>
      <c r="C876" s="89" t="s">
        <v>1455</v>
      </c>
      <c r="D876" s="194">
        <v>29.33</v>
      </c>
      <c r="E876" s="89" t="s">
        <v>100</v>
      </c>
      <c r="F876" s="194">
        <v>10</v>
      </c>
      <c r="G876" s="194">
        <v>10</v>
      </c>
      <c r="H876" s="194">
        <v>1.48</v>
      </c>
      <c r="I876" s="194">
        <v>0.95</v>
      </c>
      <c r="J876" s="194">
        <v>0.72</v>
      </c>
      <c r="K876" s="194">
        <v>3.66</v>
      </c>
      <c r="L876" s="194">
        <v>3</v>
      </c>
      <c r="M876" s="194">
        <v>8.5</v>
      </c>
      <c r="N876" s="194">
        <v>6</v>
      </c>
      <c r="O876" s="194">
        <v>5.5</v>
      </c>
      <c r="P876" s="194">
        <v>18.5</v>
      </c>
    </row>
    <row r="877" spans="1:16" ht="12.75" customHeight="1" x14ac:dyDescent="0.2">
      <c r="A877" s="89" t="s">
        <v>3007</v>
      </c>
      <c r="B877" s="89" t="s">
        <v>3008</v>
      </c>
      <c r="C877" s="89" t="s">
        <v>1337</v>
      </c>
      <c r="D877" s="194">
        <v>66.67</v>
      </c>
      <c r="E877" s="89" t="s">
        <v>100</v>
      </c>
      <c r="F877" s="194">
        <v>10</v>
      </c>
      <c r="G877" s="194">
        <v>10</v>
      </c>
      <c r="H877" s="194">
        <v>2.04</v>
      </c>
      <c r="I877" s="194">
        <v>1.1000000000000001</v>
      </c>
      <c r="J877" s="194">
        <v>1.56</v>
      </c>
      <c r="K877" s="194">
        <v>6.18</v>
      </c>
      <c r="L877" s="194">
        <v>6.5</v>
      </c>
      <c r="M877" s="194">
        <v>14.5</v>
      </c>
      <c r="N877" s="194">
        <v>13</v>
      </c>
      <c r="O877" s="194">
        <v>12.5</v>
      </c>
      <c r="P877" s="194">
        <v>8.5</v>
      </c>
    </row>
    <row r="878" spans="1:16" ht="12.75" customHeight="1" x14ac:dyDescent="0.2">
      <c r="A878" s="89" t="s">
        <v>3009</v>
      </c>
      <c r="B878" s="89" t="s">
        <v>3010</v>
      </c>
      <c r="C878" s="89" t="s">
        <v>1353</v>
      </c>
      <c r="D878" s="194">
        <v>62.82</v>
      </c>
      <c r="E878" s="89" t="s">
        <v>100</v>
      </c>
      <c r="F878" s="194">
        <v>10</v>
      </c>
      <c r="G878" s="194">
        <v>10</v>
      </c>
      <c r="H878" s="194">
        <v>0</v>
      </c>
      <c r="I878" s="194">
        <v>0.9</v>
      </c>
      <c r="J878" s="194">
        <v>2.94</v>
      </c>
      <c r="K878" s="194">
        <v>3.93</v>
      </c>
      <c r="L878" s="194">
        <v>5</v>
      </c>
      <c r="M878" s="194">
        <v>30</v>
      </c>
      <c r="N878" s="194">
        <v>12.5</v>
      </c>
      <c r="P878" s="194">
        <v>10.5</v>
      </c>
    </row>
    <row r="879" spans="1:16" ht="12.75" customHeight="1" x14ac:dyDescent="0.2">
      <c r="A879" s="89" t="s">
        <v>3011</v>
      </c>
      <c r="B879" s="89" t="s">
        <v>3012</v>
      </c>
      <c r="C879" s="89" t="s">
        <v>2385</v>
      </c>
      <c r="D879" s="194">
        <v>27.94</v>
      </c>
      <c r="E879" s="89" t="s">
        <v>100</v>
      </c>
      <c r="F879" s="194">
        <v>10</v>
      </c>
      <c r="G879" s="194">
        <v>10</v>
      </c>
      <c r="H879" s="194">
        <v>8.67</v>
      </c>
      <c r="I879" s="194">
        <v>1.5</v>
      </c>
      <c r="J879" s="194">
        <v>1.73</v>
      </c>
      <c r="K879" s="194">
        <v>16.34</v>
      </c>
      <c r="L879" s="194">
        <v>-1.5</v>
      </c>
      <c r="M879" s="194">
        <v>6.5</v>
      </c>
      <c r="N879" s="194">
        <v>10</v>
      </c>
      <c r="O879" s="194">
        <v>-6.5</v>
      </c>
      <c r="P879" s="194">
        <v>-4.5</v>
      </c>
    </row>
    <row r="880" spans="1:16" ht="12.75" customHeight="1" x14ac:dyDescent="0.2">
      <c r="A880" s="89" t="s">
        <v>3013</v>
      </c>
      <c r="B880" s="89" t="s">
        <v>3014</v>
      </c>
      <c r="C880" s="89" t="s">
        <v>1452</v>
      </c>
      <c r="D880" s="194">
        <v>107.77</v>
      </c>
      <c r="E880" s="89" t="s">
        <v>100</v>
      </c>
      <c r="F880" s="194">
        <v>10</v>
      </c>
      <c r="G880" s="194">
        <v>10</v>
      </c>
      <c r="H880" s="194">
        <v>1.58</v>
      </c>
      <c r="I880" s="194">
        <v>1.1499999999999999</v>
      </c>
      <c r="J880" s="194">
        <v>3.03</v>
      </c>
      <c r="K880" s="194">
        <v>6.57</v>
      </c>
      <c r="L880" s="194">
        <v>5</v>
      </c>
      <c r="M880" s="194">
        <v>11</v>
      </c>
      <c r="N880" s="194">
        <v>9.5</v>
      </c>
      <c r="O880" s="194">
        <v>8.5</v>
      </c>
      <c r="P880" s="194">
        <v>6.5</v>
      </c>
    </row>
    <row r="881" spans="1:16" ht="12.75" customHeight="1" x14ac:dyDescent="0.2">
      <c r="A881" s="89" t="s">
        <v>3015</v>
      </c>
      <c r="B881" s="89" t="s">
        <v>3016</v>
      </c>
      <c r="C881" s="89" t="s">
        <v>1724</v>
      </c>
      <c r="D881" s="194">
        <v>43.93</v>
      </c>
      <c r="E881" s="89" t="s">
        <v>100</v>
      </c>
      <c r="F881" s="194">
        <v>10</v>
      </c>
      <c r="G881" s="194">
        <v>10</v>
      </c>
      <c r="H881" s="194">
        <v>1.72</v>
      </c>
      <c r="I881" s="194">
        <v>1.2</v>
      </c>
      <c r="J881" s="194">
        <v>0.98</v>
      </c>
      <c r="K881" s="194">
        <v>3.88</v>
      </c>
      <c r="L881" s="194">
        <v>4.5</v>
      </c>
      <c r="M881" s="194">
        <v>11.5</v>
      </c>
      <c r="N881" s="194">
        <v>10</v>
      </c>
      <c r="O881" s="194">
        <v>7</v>
      </c>
      <c r="P881" s="194">
        <v>12</v>
      </c>
    </row>
    <row r="882" spans="1:16" ht="12.75" customHeight="1" x14ac:dyDescent="0.2">
      <c r="A882" s="89" t="s">
        <v>3017</v>
      </c>
      <c r="B882" s="89" t="s">
        <v>3018</v>
      </c>
      <c r="C882" s="89" t="s">
        <v>1319</v>
      </c>
      <c r="D882" s="194">
        <v>43.93</v>
      </c>
      <c r="E882" s="89" t="s">
        <v>100</v>
      </c>
      <c r="F882" s="194">
        <v>10</v>
      </c>
      <c r="G882" s="194">
        <v>10</v>
      </c>
      <c r="H882" s="194">
        <v>2.8</v>
      </c>
      <c r="I882" s="194">
        <v>1.1499999999999999</v>
      </c>
      <c r="J882" s="194">
        <v>0.88</v>
      </c>
      <c r="K882" s="194">
        <v>1.69</v>
      </c>
      <c r="L882" s="194">
        <v>4.5</v>
      </c>
      <c r="M882" s="194">
        <v>10.5</v>
      </c>
      <c r="N882" s="194">
        <v>10.5</v>
      </c>
      <c r="O882" s="194">
        <v>7.5</v>
      </c>
      <c r="P882" s="194">
        <v>5</v>
      </c>
    </row>
    <row r="883" spans="1:16" ht="12.75" customHeight="1" x14ac:dyDescent="0.2">
      <c r="A883" s="89" t="s">
        <v>3019</v>
      </c>
      <c r="B883" s="89" t="s">
        <v>3020</v>
      </c>
      <c r="C883" s="89" t="s">
        <v>1325</v>
      </c>
      <c r="D883" s="194">
        <v>96.35</v>
      </c>
      <c r="E883" s="89" t="s">
        <v>100</v>
      </c>
      <c r="F883" s="194">
        <v>10</v>
      </c>
      <c r="G883" s="194">
        <v>10</v>
      </c>
      <c r="H883" s="194">
        <v>0.4</v>
      </c>
      <c r="I883" s="194">
        <v>1.1499999999999999</v>
      </c>
      <c r="J883" s="194">
        <v>1.56</v>
      </c>
      <c r="K883" s="194">
        <v>6.57</v>
      </c>
      <c r="L883" s="194">
        <v>5.5</v>
      </c>
      <c r="M883" s="194">
        <v>13.5</v>
      </c>
      <c r="N883" s="194">
        <v>11</v>
      </c>
      <c r="O883" s="194">
        <v>8.5</v>
      </c>
      <c r="P883" s="194">
        <v>15.5</v>
      </c>
    </row>
    <row r="884" spans="1:16" ht="12.75" customHeight="1" x14ac:dyDescent="0.2">
      <c r="A884" s="89" t="s">
        <v>3021</v>
      </c>
      <c r="B884" s="89" t="s">
        <v>3022</v>
      </c>
      <c r="C884" s="89" t="s">
        <v>1509</v>
      </c>
      <c r="D884" s="194">
        <v>30.71</v>
      </c>
      <c r="E884" s="89" t="s">
        <v>100</v>
      </c>
      <c r="F884" s="194">
        <v>10</v>
      </c>
      <c r="G884" s="194">
        <v>10</v>
      </c>
      <c r="H884" s="194">
        <v>0.98</v>
      </c>
      <c r="I884" s="194">
        <v>1.2</v>
      </c>
      <c r="J884" s="194">
        <v>1.62</v>
      </c>
      <c r="K884" s="194">
        <v>3.5</v>
      </c>
      <c r="L884" s="194">
        <v>10</v>
      </c>
      <c r="M884" s="194">
        <v>17</v>
      </c>
      <c r="N884" s="194">
        <v>16</v>
      </c>
      <c r="O884" s="194">
        <v>9.5</v>
      </c>
      <c r="P884" s="194">
        <v>14.5</v>
      </c>
    </row>
    <row r="885" spans="1:16" ht="12.75" customHeight="1" x14ac:dyDescent="0.2">
      <c r="A885" s="89" t="s">
        <v>3023</v>
      </c>
      <c r="B885" s="89" t="s">
        <v>3024</v>
      </c>
      <c r="C885" s="89" t="s">
        <v>1716</v>
      </c>
      <c r="D885" s="194">
        <v>57.98</v>
      </c>
      <c r="E885" s="89" t="s">
        <v>100</v>
      </c>
      <c r="F885" s="194">
        <v>10</v>
      </c>
      <c r="G885" s="194"/>
      <c r="H885" s="194">
        <v>4.03</v>
      </c>
      <c r="I885" s="194">
        <v>0.55000000000000004</v>
      </c>
      <c r="J885" s="194">
        <v>2.08</v>
      </c>
      <c r="K885" s="194">
        <v>2.16</v>
      </c>
      <c r="L885" s="194">
        <v>3.5</v>
      </c>
      <c r="M885" s="194">
        <v>10</v>
      </c>
      <c r="N885" s="194">
        <v>6.5</v>
      </c>
      <c r="O885" s="194">
        <v>4</v>
      </c>
      <c r="P885" s="194">
        <v>5</v>
      </c>
    </row>
    <row r="886" spans="1:16" ht="12.75" customHeight="1" x14ac:dyDescent="0.2">
      <c r="A886" s="89" t="s">
        <v>3025</v>
      </c>
      <c r="B886" s="89" t="s">
        <v>3026</v>
      </c>
      <c r="C886" s="89" t="s">
        <v>1703</v>
      </c>
      <c r="D886" s="194">
        <v>35.58</v>
      </c>
      <c r="E886" s="89" t="s">
        <v>100</v>
      </c>
      <c r="F886" s="194">
        <v>10</v>
      </c>
      <c r="G886" s="194">
        <v>10</v>
      </c>
      <c r="H886" s="194">
        <v>0</v>
      </c>
      <c r="I886" s="194">
        <v>1.1499999999999999</v>
      </c>
      <c r="J886" s="194">
        <v>1.63</v>
      </c>
      <c r="K886" s="194">
        <v>0.81</v>
      </c>
      <c r="L886" s="194">
        <v>3.5</v>
      </c>
      <c r="M886" s="194">
        <v>16.5</v>
      </c>
      <c r="N886" s="194">
        <v>3.5</v>
      </c>
      <c r="P886" s="194">
        <v>3</v>
      </c>
    </row>
    <row r="887" spans="1:16" ht="12.75" customHeight="1" x14ac:dyDescent="0.2">
      <c r="A887" s="89" t="s">
        <v>3027</v>
      </c>
      <c r="B887" s="89" t="s">
        <v>3028</v>
      </c>
      <c r="C887" s="89" t="s">
        <v>1360</v>
      </c>
      <c r="D887" s="194">
        <v>39.54</v>
      </c>
      <c r="E887" s="89" t="s">
        <v>100</v>
      </c>
      <c r="F887" s="194">
        <v>10</v>
      </c>
      <c r="G887" s="194">
        <v>10</v>
      </c>
      <c r="H887" s="194">
        <v>0</v>
      </c>
      <c r="I887" s="194">
        <v>1.1499999999999999</v>
      </c>
      <c r="J887" s="194">
        <v>1.57</v>
      </c>
      <c r="K887" s="194">
        <v>2.1</v>
      </c>
      <c r="L887" s="194">
        <v>6</v>
      </c>
      <c r="M887" s="194">
        <v>31</v>
      </c>
      <c r="N887" s="194">
        <v>16</v>
      </c>
      <c r="P887" s="194">
        <v>12.5</v>
      </c>
    </row>
    <row r="888" spans="1:16" ht="12.75" customHeight="1" x14ac:dyDescent="0.2">
      <c r="A888" s="89" t="s">
        <v>3029</v>
      </c>
      <c r="B888" s="89" t="s">
        <v>3030</v>
      </c>
      <c r="C888" s="89" t="s">
        <v>1360</v>
      </c>
      <c r="D888" s="194">
        <v>23.41</v>
      </c>
      <c r="E888" s="89" t="s">
        <v>100</v>
      </c>
      <c r="F888" s="194">
        <v>10</v>
      </c>
      <c r="G888" s="194">
        <v>10</v>
      </c>
      <c r="H888" s="194">
        <v>1.9</v>
      </c>
      <c r="I888" s="194">
        <v>1.4</v>
      </c>
      <c r="J888" s="194">
        <v>3.66</v>
      </c>
      <c r="K888" s="194">
        <v>3.99</v>
      </c>
      <c r="L888" s="194">
        <v>1.5</v>
      </c>
      <c r="M888" s="194">
        <v>12</v>
      </c>
      <c r="N888" s="194">
        <v>8</v>
      </c>
      <c r="O888" s="194">
        <v>4</v>
      </c>
      <c r="P888" s="194">
        <v>4.5</v>
      </c>
    </row>
    <row r="889" spans="1:16" ht="12.75" customHeight="1" x14ac:dyDescent="0.2">
      <c r="A889" s="89" t="s">
        <v>3031</v>
      </c>
      <c r="B889" s="89" t="s">
        <v>3032</v>
      </c>
      <c r="C889" s="89" t="s">
        <v>1642</v>
      </c>
      <c r="D889" s="194">
        <v>29.15</v>
      </c>
      <c r="E889" s="89" t="s">
        <v>100</v>
      </c>
      <c r="F889" s="194">
        <v>10</v>
      </c>
      <c r="G889" s="194">
        <v>10</v>
      </c>
      <c r="H889" s="194">
        <v>1.51</v>
      </c>
      <c r="I889" s="194">
        <v>0.65</v>
      </c>
      <c r="J889" s="194">
        <v>0.08</v>
      </c>
      <c r="K889" s="194">
        <v>2.29</v>
      </c>
      <c r="L889" s="194">
        <v>4.5</v>
      </c>
      <c r="M889" s="194">
        <v>10.5</v>
      </c>
      <c r="N889" s="194">
        <v>9</v>
      </c>
      <c r="O889" s="194">
        <v>11</v>
      </c>
      <c r="P889" s="194">
        <v>6.5</v>
      </c>
    </row>
    <row r="890" spans="1:16" ht="12.75" customHeight="1" x14ac:dyDescent="0.2">
      <c r="A890" s="89" t="s">
        <v>3033</v>
      </c>
      <c r="B890" s="89" t="s">
        <v>3034</v>
      </c>
      <c r="C890" s="89" t="s">
        <v>1292</v>
      </c>
      <c r="D890" s="194">
        <v>86.28</v>
      </c>
      <c r="E890" s="89" t="s">
        <v>100</v>
      </c>
      <c r="F890" s="194">
        <v>10</v>
      </c>
      <c r="G890" s="194">
        <v>10</v>
      </c>
      <c r="H890" s="194">
        <v>0</v>
      </c>
      <c r="I890" s="194">
        <v>1.2</v>
      </c>
      <c r="J890" s="194">
        <v>0.73</v>
      </c>
      <c r="K890" s="194">
        <v>4.24</v>
      </c>
      <c r="L890" s="194">
        <v>10.5</v>
      </c>
      <c r="M890" s="194">
        <v>10.5</v>
      </c>
      <c r="N890" s="194">
        <v>10.5</v>
      </c>
      <c r="P890" s="194">
        <v>16</v>
      </c>
    </row>
    <row r="891" spans="1:16" ht="12.75" customHeight="1" x14ac:dyDescent="0.2">
      <c r="A891" s="89" t="s">
        <v>3035</v>
      </c>
      <c r="B891" s="89" t="s">
        <v>3036</v>
      </c>
      <c r="C891" s="89" t="s">
        <v>1393</v>
      </c>
      <c r="D891" s="194">
        <v>51.39</v>
      </c>
      <c r="E891" s="89" t="s">
        <v>100</v>
      </c>
      <c r="F891" s="194">
        <v>10</v>
      </c>
      <c r="G891" s="194">
        <v>10</v>
      </c>
      <c r="H891" s="194">
        <v>1.18</v>
      </c>
      <c r="I891" s="194">
        <v>1.1000000000000001</v>
      </c>
      <c r="J891" s="194">
        <v>0.82</v>
      </c>
      <c r="K891" s="194">
        <v>2.27</v>
      </c>
      <c r="L891" s="194">
        <v>11.5</v>
      </c>
      <c r="M891" s="194">
        <v>13</v>
      </c>
      <c r="N891" s="194">
        <v>9.5</v>
      </c>
      <c r="O891" s="194">
        <v>7</v>
      </c>
      <c r="P891" s="194">
        <v>10</v>
      </c>
    </row>
    <row r="892" spans="1:16" ht="12.75" customHeight="1" x14ac:dyDescent="0.2">
      <c r="A892" s="89" t="s">
        <v>3037</v>
      </c>
      <c r="B892" s="89" t="s">
        <v>3038</v>
      </c>
      <c r="C892" s="89" t="s">
        <v>1393</v>
      </c>
      <c r="D892" s="194">
        <v>80.22</v>
      </c>
      <c r="E892" s="89" t="s">
        <v>100</v>
      </c>
      <c r="F892" s="194">
        <v>10</v>
      </c>
      <c r="G892" s="194">
        <v>10</v>
      </c>
      <c r="H892" s="194">
        <v>0.71</v>
      </c>
      <c r="I892" s="194">
        <v>1.1499999999999999</v>
      </c>
      <c r="J892" s="194">
        <v>1.1100000000000001</v>
      </c>
      <c r="K892" s="194">
        <v>25.76</v>
      </c>
      <c r="L892" s="194">
        <v>8.5</v>
      </c>
      <c r="M892" s="194">
        <v>15.5</v>
      </c>
      <c r="N892" s="194">
        <v>10.5</v>
      </c>
      <c r="O892" s="194">
        <v>5</v>
      </c>
      <c r="P892" s="194">
        <v>16.5</v>
      </c>
    </row>
    <row r="893" spans="1:16" ht="12.75" customHeight="1" x14ac:dyDescent="0.2">
      <c r="A893" s="89" t="s">
        <v>3039</v>
      </c>
      <c r="B893" s="89" t="s">
        <v>3040</v>
      </c>
      <c r="C893" s="89" t="s">
        <v>1340</v>
      </c>
      <c r="D893" s="194">
        <v>53.08</v>
      </c>
      <c r="E893" s="89" t="s">
        <v>100</v>
      </c>
      <c r="F893" s="194">
        <v>10</v>
      </c>
      <c r="G893" s="194">
        <v>10</v>
      </c>
      <c r="H893" s="194">
        <v>2.99</v>
      </c>
      <c r="I893" s="194">
        <v>0.8</v>
      </c>
      <c r="J893" s="194">
        <v>8.75</v>
      </c>
      <c r="K893" s="194">
        <v>5.48</v>
      </c>
      <c r="M893" s="194">
        <v>-3</v>
      </c>
      <c r="O893" s="194">
        <v>4</v>
      </c>
      <c r="P893" s="194">
        <v>0.5</v>
      </c>
    </row>
    <row r="894" spans="1:16" ht="12.75" customHeight="1" x14ac:dyDescent="0.2">
      <c r="A894" s="89" t="s">
        <v>3041</v>
      </c>
      <c r="B894" s="89" t="s">
        <v>3042</v>
      </c>
      <c r="C894" s="89" t="s">
        <v>1340</v>
      </c>
      <c r="D894" s="194">
        <v>153.36000000000001</v>
      </c>
      <c r="E894" s="89" t="s">
        <v>100</v>
      </c>
      <c r="F894" s="194">
        <v>10</v>
      </c>
      <c r="G894" s="194">
        <v>10</v>
      </c>
      <c r="H894" s="194">
        <v>2.58</v>
      </c>
      <c r="I894" s="194">
        <v>0.85</v>
      </c>
      <c r="J894" s="194">
        <v>12.18</v>
      </c>
      <c r="K894" s="194">
        <v>2.35</v>
      </c>
      <c r="M894" s="89"/>
      <c r="O894" s="194">
        <v>7</v>
      </c>
      <c r="P894" s="194">
        <v>7.5</v>
      </c>
    </row>
    <row r="895" spans="1:16" ht="12.75" customHeight="1" x14ac:dyDescent="0.2">
      <c r="A895" s="89" t="s">
        <v>3043</v>
      </c>
      <c r="B895" s="89" t="s">
        <v>3044</v>
      </c>
      <c r="C895" s="89" t="s">
        <v>1804</v>
      </c>
      <c r="D895" s="194">
        <v>29.44</v>
      </c>
      <c r="E895" s="89" t="s">
        <v>100</v>
      </c>
      <c r="F895" s="194">
        <v>11</v>
      </c>
      <c r="G895" s="194">
        <v>11</v>
      </c>
      <c r="H895" s="194">
        <v>0</v>
      </c>
      <c r="I895" s="194">
        <v>1.1000000000000001</v>
      </c>
      <c r="J895" s="194">
        <v>3.38</v>
      </c>
      <c r="K895" s="194">
        <v>1.8</v>
      </c>
      <c r="L895" s="194">
        <v>17.5</v>
      </c>
      <c r="M895" s="89"/>
      <c r="P895" s="194">
        <v>5.5</v>
      </c>
    </row>
    <row r="896" spans="1:16" ht="12.75" customHeight="1" x14ac:dyDescent="0.2">
      <c r="A896" s="89" t="s">
        <v>3045</v>
      </c>
      <c r="B896" s="89" t="s">
        <v>3046</v>
      </c>
      <c r="C896" s="89" t="s">
        <v>1703</v>
      </c>
      <c r="D896" s="194">
        <v>26.09</v>
      </c>
      <c r="E896" s="89" t="s">
        <v>100</v>
      </c>
      <c r="F896" s="194">
        <v>11</v>
      </c>
      <c r="G896" s="194"/>
      <c r="H896" s="194">
        <v>4.55</v>
      </c>
      <c r="I896" s="194">
        <v>0.6</v>
      </c>
      <c r="J896" s="194">
        <v>2.5099999999999998</v>
      </c>
      <c r="K896" s="194">
        <v>2.39</v>
      </c>
      <c r="L896" s="194">
        <v>2.5</v>
      </c>
      <c r="M896" s="194">
        <v>20.5</v>
      </c>
      <c r="N896" s="194">
        <v>8.5</v>
      </c>
      <c r="O896" s="194">
        <v>1.5</v>
      </c>
      <c r="P896" s="194">
        <v>2</v>
      </c>
    </row>
    <row r="897" spans="1:16" ht="12.75" customHeight="1" x14ac:dyDescent="0.2">
      <c r="A897" s="89" t="s">
        <v>3047</v>
      </c>
      <c r="B897" s="89" t="s">
        <v>3048</v>
      </c>
      <c r="C897" s="89" t="s">
        <v>1360</v>
      </c>
      <c r="D897" s="194">
        <v>47.95</v>
      </c>
      <c r="E897" s="89" t="s">
        <v>100</v>
      </c>
      <c r="F897" s="194">
        <v>11</v>
      </c>
      <c r="G897" s="194">
        <v>11</v>
      </c>
      <c r="H897" s="194">
        <v>0</v>
      </c>
      <c r="I897" s="194">
        <v>1.35</v>
      </c>
      <c r="J897" s="194">
        <v>5.24</v>
      </c>
      <c r="K897" s="194">
        <v>4.54</v>
      </c>
      <c r="L897" s="194">
        <v>6.5</v>
      </c>
      <c r="M897" s="194">
        <v>10</v>
      </c>
      <c r="N897" s="194">
        <v>7</v>
      </c>
      <c r="P897" s="194">
        <v>11.5</v>
      </c>
    </row>
    <row r="898" spans="1:16" ht="12.75" customHeight="1" x14ac:dyDescent="0.2">
      <c r="A898" s="89" t="s">
        <v>3049</v>
      </c>
      <c r="B898" s="89" t="s">
        <v>3050</v>
      </c>
      <c r="C898" s="89" t="s">
        <v>3051</v>
      </c>
      <c r="D898" s="194">
        <v>34.35</v>
      </c>
      <c r="E898" s="89" t="s">
        <v>100</v>
      </c>
      <c r="F898" s="194">
        <v>11</v>
      </c>
      <c r="G898" s="194">
        <v>11</v>
      </c>
      <c r="H898" s="194">
        <v>4.68</v>
      </c>
      <c r="I898" s="194">
        <v>0.85</v>
      </c>
      <c r="J898" s="194">
        <v>1.07</v>
      </c>
      <c r="K898" s="194">
        <v>1.97</v>
      </c>
      <c r="L898" s="194">
        <v>3.5</v>
      </c>
      <c r="M898" s="194">
        <v>6.5</v>
      </c>
      <c r="N898" s="194">
        <v>6</v>
      </c>
      <c r="O898" s="194">
        <v>3.5</v>
      </c>
      <c r="P898" s="194">
        <v>5</v>
      </c>
    </row>
    <row r="899" spans="1:16" ht="12.75" customHeight="1" x14ac:dyDescent="0.2">
      <c r="A899" s="89" t="s">
        <v>3052</v>
      </c>
      <c r="B899" s="89" t="s">
        <v>3053</v>
      </c>
      <c r="C899" s="89" t="s">
        <v>1746</v>
      </c>
      <c r="D899" s="194">
        <v>28.11</v>
      </c>
      <c r="E899" s="89" t="s">
        <v>100</v>
      </c>
      <c r="F899" s="194">
        <v>11</v>
      </c>
      <c r="G899" s="194">
        <v>11</v>
      </c>
      <c r="H899" s="194">
        <v>3.76</v>
      </c>
      <c r="I899" s="194">
        <v>0.95</v>
      </c>
      <c r="J899" s="194">
        <v>4.8899999999999997</v>
      </c>
      <c r="K899" s="194">
        <v>2.33</v>
      </c>
      <c r="L899" s="194">
        <v>2</v>
      </c>
      <c r="M899" s="194">
        <v>4.5</v>
      </c>
      <c r="N899" s="194">
        <v>4</v>
      </c>
      <c r="O899" s="194">
        <v>2.5</v>
      </c>
      <c r="P899" s="194">
        <v>0.5</v>
      </c>
    </row>
    <row r="900" spans="1:16" ht="12.75" customHeight="1" x14ac:dyDescent="0.2">
      <c r="A900" s="89" t="s">
        <v>3054</v>
      </c>
      <c r="B900" s="89" t="s">
        <v>3055</v>
      </c>
      <c r="C900" s="89" t="s">
        <v>1432</v>
      </c>
      <c r="D900" s="194">
        <v>16.52</v>
      </c>
      <c r="E900" s="89" t="s">
        <v>100</v>
      </c>
      <c r="F900" s="194">
        <v>11</v>
      </c>
      <c r="G900" s="194">
        <v>11</v>
      </c>
      <c r="H900" s="194">
        <v>2.98</v>
      </c>
      <c r="I900" s="194">
        <v>1.05</v>
      </c>
      <c r="J900" s="89"/>
      <c r="K900" s="194">
        <v>1.08</v>
      </c>
      <c r="M900" s="194">
        <v>7.5</v>
      </c>
      <c r="O900" s="194">
        <v>6</v>
      </c>
      <c r="P900" s="194">
        <v>6.5</v>
      </c>
    </row>
    <row r="901" spans="1:16" ht="12.75" customHeight="1" x14ac:dyDescent="0.2">
      <c r="A901" s="89" t="s">
        <v>3056</v>
      </c>
      <c r="B901" s="89" t="s">
        <v>3057</v>
      </c>
      <c r="C901" s="89" t="s">
        <v>1490</v>
      </c>
      <c r="D901" s="194">
        <v>19.170000000000002</v>
      </c>
      <c r="E901" s="89" t="s">
        <v>100</v>
      </c>
      <c r="F901" s="194">
        <v>11</v>
      </c>
      <c r="G901" s="194">
        <v>11</v>
      </c>
      <c r="H901" s="194">
        <v>3.26</v>
      </c>
      <c r="I901" s="89"/>
      <c r="J901" s="194">
        <v>1.46</v>
      </c>
      <c r="K901" s="194">
        <v>1.25</v>
      </c>
      <c r="M901" s="89"/>
    </row>
    <row r="902" spans="1:16" ht="12.75" customHeight="1" x14ac:dyDescent="0.2">
      <c r="A902" s="89" t="s">
        <v>3058</v>
      </c>
      <c r="B902" s="89" t="s">
        <v>3059</v>
      </c>
      <c r="C902" s="89" t="s">
        <v>2351</v>
      </c>
      <c r="D902" s="194">
        <v>16.149999999999999</v>
      </c>
      <c r="E902" s="89" t="s">
        <v>100</v>
      </c>
      <c r="F902" s="194">
        <v>11</v>
      </c>
      <c r="G902" s="194">
        <v>11</v>
      </c>
      <c r="H902" s="194">
        <v>4.5599999999999996</v>
      </c>
      <c r="I902" s="194">
        <v>0.8</v>
      </c>
      <c r="J902" s="89"/>
      <c r="K902" s="194">
        <v>1.32</v>
      </c>
      <c r="M902" s="194">
        <v>7.5</v>
      </c>
      <c r="O902" s="194">
        <v>5.5</v>
      </c>
      <c r="P902" s="194">
        <v>3</v>
      </c>
    </row>
    <row r="903" spans="1:16" ht="12.75" customHeight="1" x14ac:dyDescent="0.2">
      <c r="A903" s="89" t="s">
        <v>3060</v>
      </c>
      <c r="B903" s="89" t="s">
        <v>3061</v>
      </c>
      <c r="C903" s="89" t="s">
        <v>1976</v>
      </c>
      <c r="D903" s="194">
        <v>81.39</v>
      </c>
      <c r="E903" s="89" t="s">
        <v>100</v>
      </c>
      <c r="F903" s="194">
        <v>11</v>
      </c>
      <c r="G903" s="194">
        <v>11</v>
      </c>
      <c r="H903" s="194">
        <v>4.83</v>
      </c>
      <c r="I903" s="194">
        <v>0.95</v>
      </c>
      <c r="J903" s="194">
        <v>4.8600000000000003</v>
      </c>
      <c r="K903" s="194">
        <v>7.17</v>
      </c>
      <c r="L903" s="194">
        <v>5</v>
      </c>
      <c r="M903" s="194">
        <v>8</v>
      </c>
      <c r="N903" s="194">
        <v>8.5</v>
      </c>
      <c r="O903" s="194">
        <v>7.5</v>
      </c>
      <c r="P903" s="194">
        <v>4</v>
      </c>
    </row>
    <row r="904" spans="1:16" ht="12.75" customHeight="1" x14ac:dyDescent="0.2">
      <c r="A904" s="89" t="s">
        <v>3062</v>
      </c>
      <c r="B904" s="89" t="s">
        <v>3063</v>
      </c>
      <c r="C904" s="89" t="s">
        <v>1769</v>
      </c>
      <c r="D904" s="194">
        <v>20.34</v>
      </c>
      <c r="E904" s="89" t="s">
        <v>100</v>
      </c>
      <c r="F904" s="194">
        <v>11</v>
      </c>
      <c r="G904" s="194">
        <v>11</v>
      </c>
      <c r="H904" s="194">
        <v>0</v>
      </c>
      <c r="I904" s="194">
        <v>1.55</v>
      </c>
      <c r="J904" s="194">
        <v>2.17</v>
      </c>
      <c r="K904" s="194">
        <v>1.49</v>
      </c>
      <c r="L904" s="194">
        <v>5</v>
      </c>
      <c r="M904" s="194">
        <v>12.5</v>
      </c>
      <c r="N904" s="194">
        <v>9</v>
      </c>
      <c r="P904" s="194">
        <v>7.5</v>
      </c>
    </row>
    <row r="905" spans="1:16" ht="12.75" customHeight="1" x14ac:dyDescent="0.2">
      <c r="A905" s="89" t="s">
        <v>3064</v>
      </c>
      <c r="B905" s="89" t="s">
        <v>3065</v>
      </c>
      <c r="C905" s="89" t="s">
        <v>1340</v>
      </c>
      <c r="D905" s="194">
        <v>33.909999999999997</v>
      </c>
      <c r="E905" s="89" t="s">
        <v>100</v>
      </c>
      <c r="F905" s="194">
        <v>11</v>
      </c>
      <c r="G905" s="194">
        <v>11</v>
      </c>
      <c r="H905" s="194">
        <v>3.58</v>
      </c>
      <c r="I905" s="194">
        <v>0.65</v>
      </c>
      <c r="J905" s="194">
        <v>9.2100000000000009</v>
      </c>
      <c r="K905" s="194">
        <v>2.4700000000000002</v>
      </c>
      <c r="M905" s="194">
        <v>20</v>
      </c>
      <c r="O905" s="194">
        <v>3.5</v>
      </c>
      <c r="P905" s="194">
        <v>-5</v>
      </c>
    </row>
    <row r="906" spans="1:16" ht="12.75" customHeight="1" x14ac:dyDescent="0.2">
      <c r="A906" s="89" t="s">
        <v>3066</v>
      </c>
      <c r="B906" s="89" t="s">
        <v>3067</v>
      </c>
      <c r="C906" s="89" t="s">
        <v>1647</v>
      </c>
      <c r="D906" s="194">
        <v>75.959999999999994</v>
      </c>
      <c r="E906" s="89" t="s">
        <v>100</v>
      </c>
      <c r="F906" s="194">
        <v>11</v>
      </c>
      <c r="G906" s="194">
        <v>11</v>
      </c>
      <c r="H906" s="194">
        <v>2.0099999999999998</v>
      </c>
      <c r="I906" s="194">
        <v>0.7</v>
      </c>
      <c r="J906" s="194">
        <v>4.5599999999999996</v>
      </c>
      <c r="K906" s="89"/>
      <c r="L906" s="194">
        <v>10</v>
      </c>
      <c r="M906" s="194">
        <v>10</v>
      </c>
      <c r="N906" s="194">
        <v>9.5</v>
      </c>
      <c r="O906" s="194">
        <v>9.5</v>
      </c>
    </row>
    <row r="907" spans="1:16" ht="12.75" customHeight="1" x14ac:dyDescent="0.2">
      <c r="A907" s="89" t="s">
        <v>3068</v>
      </c>
      <c r="B907" s="89" t="s">
        <v>3069</v>
      </c>
      <c r="C907" s="89" t="s">
        <v>1414</v>
      </c>
      <c r="D907" s="194">
        <v>31.24</v>
      </c>
      <c r="E907" s="89" t="s">
        <v>100</v>
      </c>
      <c r="F907" s="194">
        <v>11</v>
      </c>
      <c r="G907" s="194">
        <v>11</v>
      </c>
      <c r="H907" s="194">
        <v>0.49</v>
      </c>
      <c r="I907" s="194">
        <v>1.1499999999999999</v>
      </c>
      <c r="J907" s="194">
        <v>2.13</v>
      </c>
      <c r="K907" s="194">
        <v>2.69</v>
      </c>
      <c r="L907" s="194">
        <v>5.5</v>
      </c>
      <c r="M907" s="194">
        <v>11.5</v>
      </c>
      <c r="N907" s="194">
        <v>9</v>
      </c>
      <c r="O907" s="194">
        <v>7.5</v>
      </c>
      <c r="P907" s="194">
        <v>11.5</v>
      </c>
    </row>
    <row r="908" spans="1:16" ht="12.75" customHeight="1" x14ac:dyDescent="0.2">
      <c r="A908" s="89" t="s">
        <v>3070</v>
      </c>
      <c r="B908" s="89" t="s">
        <v>3071</v>
      </c>
      <c r="C908" s="89" t="s">
        <v>1372</v>
      </c>
      <c r="D908" s="194">
        <v>46.16</v>
      </c>
      <c r="E908" s="89" t="s">
        <v>100</v>
      </c>
      <c r="F908" s="194">
        <v>11</v>
      </c>
      <c r="G908" s="194">
        <v>11</v>
      </c>
      <c r="H908" s="194">
        <v>0</v>
      </c>
      <c r="I908" s="194">
        <v>1</v>
      </c>
      <c r="J908" s="194">
        <v>2.12</v>
      </c>
      <c r="K908" s="194">
        <v>3.67</v>
      </c>
      <c r="L908" s="194">
        <v>2.5</v>
      </c>
      <c r="M908" s="194">
        <v>8.5</v>
      </c>
      <c r="N908" s="194">
        <v>6.5</v>
      </c>
      <c r="P908" s="194">
        <v>11</v>
      </c>
    </row>
    <row r="909" spans="1:16" ht="12.75" customHeight="1" x14ac:dyDescent="0.2">
      <c r="A909" s="89" t="s">
        <v>3072</v>
      </c>
      <c r="B909" s="89" t="s">
        <v>3073</v>
      </c>
      <c r="C909" s="89" t="s">
        <v>1414</v>
      </c>
      <c r="D909" s="194">
        <v>6.58</v>
      </c>
      <c r="E909" s="89" t="s">
        <v>100</v>
      </c>
      <c r="F909" s="194">
        <v>11</v>
      </c>
      <c r="G909" s="194">
        <v>11</v>
      </c>
      <c r="H909" s="194">
        <v>0</v>
      </c>
      <c r="I909" s="194">
        <v>0.9</v>
      </c>
      <c r="J909" s="194">
        <v>0.16</v>
      </c>
      <c r="K909" s="194">
        <v>0.66</v>
      </c>
      <c r="L909" s="194">
        <v>5.5</v>
      </c>
      <c r="M909" s="194">
        <v>4</v>
      </c>
      <c r="N909" s="194">
        <v>5.5</v>
      </c>
      <c r="P909" s="194">
        <v>4</v>
      </c>
    </row>
    <row r="910" spans="1:16" ht="12.75" customHeight="1" x14ac:dyDescent="0.2">
      <c r="A910" s="89" t="s">
        <v>3074</v>
      </c>
      <c r="B910" s="89" t="s">
        <v>3075</v>
      </c>
      <c r="C910" s="89" t="s">
        <v>2480</v>
      </c>
      <c r="D910" s="194">
        <v>25.43</v>
      </c>
      <c r="E910" s="89" t="s">
        <v>100</v>
      </c>
      <c r="F910" s="194">
        <v>11</v>
      </c>
      <c r="G910" s="194">
        <v>11</v>
      </c>
      <c r="H910" s="194">
        <v>6.43</v>
      </c>
      <c r="I910" s="194">
        <v>1.25</v>
      </c>
      <c r="J910" s="194">
        <v>0.93</v>
      </c>
      <c r="K910" s="194">
        <v>1.31</v>
      </c>
      <c r="L910" s="194">
        <v>0.5</v>
      </c>
      <c r="M910" s="194">
        <v>20.5</v>
      </c>
      <c r="N910" s="194">
        <v>15</v>
      </c>
      <c r="O910" s="194">
        <v>4.5</v>
      </c>
      <c r="P910" s="194">
        <v>5</v>
      </c>
    </row>
    <row r="911" spans="1:16" ht="12.75" customHeight="1" x14ac:dyDescent="0.2">
      <c r="A911" s="89" t="s">
        <v>3076</v>
      </c>
      <c r="B911" s="89" t="s">
        <v>3077</v>
      </c>
      <c r="C911" s="89" t="s">
        <v>1340</v>
      </c>
      <c r="D911" s="194">
        <v>127.5</v>
      </c>
      <c r="E911" s="89" t="s">
        <v>100</v>
      </c>
      <c r="F911" s="194">
        <v>11</v>
      </c>
      <c r="G911" s="194">
        <v>11</v>
      </c>
      <c r="H911" s="194">
        <v>2.98</v>
      </c>
      <c r="I911" s="194">
        <v>0.9</v>
      </c>
      <c r="J911" s="194">
        <v>7.18</v>
      </c>
      <c r="K911" s="194">
        <v>3.57</v>
      </c>
      <c r="M911" s="194">
        <v>5</v>
      </c>
      <c r="O911" s="194">
        <v>7</v>
      </c>
      <c r="P911" s="194">
        <v>5.5</v>
      </c>
    </row>
    <row r="912" spans="1:16" ht="12.75" customHeight="1" x14ac:dyDescent="0.2">
      <c r="A912" s="89" t="s">
        <v>3078</v>
      </c>
      <c r="B912" s="89" t="s">
        <v>3079</v>
      </c>
      <c r="C912" s="89" t="s">
        <v>1343</v>
      </c>
      <c r="D912" s="194">
        <v>31.09</v>
      </c>
      <c r="E912" s="89" t="s">
        <v>100</v>
      </c>
      <c r="F912" s="194">
        <v>11</v>
      </c>
      <c r="G912" s="194">
        <v>11</v>
      </c>
      <c r="H912" s="194">
        <v>1.1100000000000001</v>
      </c>
      <c r="I912" s="194">
        <v>1.35</v>
      </c>
      <c r="J912" s="194">
        <v>0.26</v>
      </c>
      <c r="K912" s="194">
        <v>1.78</v>
      </c>
      <c r="L912" s="194">
        <v>4.5</v>
      </c>
      <c r="M912" s="194">
        <v>12.5</v>
      </c>
      <c r="N912" s="194">
        <v>7.5</v>
      </c>
      <c r="O912" s="194">
        <v>25.5</v>
      </c>
      <c r="P912" s="194">
        <v>9</v>
      </c>
    </row>
    <row r="913" spans="1:16" ht="12.75" customHeight="1" x14ac:dyDescent="0.2">
      <c r="A913" s="89" t="s">
        <v>3080</v>
      </c>
      <c r="B913" s="89" t="s">
        <v>3081</v>
      </c>
      <c r="C913" s="89" t="s">
        <v>1654</v>
      </c>
      <c r="D913" s="194">
        <v>60.91</v>
      </c>
      <c r="E913" s="89" t="s">
        <v>100</v>
      </c>
      <c r="F913" s="194">
        <v>11</v>
      </c>
      <c r="G913" s="194">
        <v>11</v>
      </c>
      <c r="H913" s="194">
        <v>0</v>
      </c>
      <c r="I913" s="194">
        <v>0.9</v>
      </c>
      <c r="J913" s="194">
        <v>7.89</v>
      </c>
      <c r="K913" s="194">
        <v>5.04</v>
      </c>
      <c r="L913" s="194">
        <v>8</v>
      </c>
      <c r="M913" s="194">
        <v>13.5</v>
      </c>
      <c r="N913" s="194">
        <v>13</v>
      </c>
      <c r="P913" s="194">
        <v>9.5</v>
      </c>
    </row>
    <row r="914" spans="1:16" ht="12.75" customHeight="1" x14ac:dyDescent="0.2">
      <c r="A914" s="89" t="s">
        <v>3082</v>
      </c>
      <c r="B914" s="89" t="s">
        <v>3083</v>
      </c>
      <c r="C914" s="89" t="s">
        <v>1337</v>
      </c>
      <c r="D914" s="194">
        <v>97.05</v>
      </c>
      <c r="E914" s="89" t="s">
        <v>100</v>
      </c>
      <c r="F914" s="194">
        <v>11</v>
      </c>
      <c r="G914" s="194">
        <v>11</v>
      </c>
      <c r="H914" s="194">
        <v>0.49</v>
      </c>
      <c r="I914" s="194">
        <v>1.05</v>
      </c>
      <c r="J914" s="194">
        <v>4.8899999999999997</v>
      </c>
      <c r="K914" s="194">
        <v>4.49</v>
      </c>
      <c r="L914" s="194">
        <v>4</v>
      </c>
      <c r="M914" s="194">
        <v>16</v>
      </c>
      <c r="N914" s="194">
        <v>14</v>
      </c>
      <c r="O914" s="194">
        <v>8.5</v>
      </c>
      <c r="P914" s="194">
        <v>8.5</v>
      </c>
    </row>
    <row r="915" spans="1:16" ht="12.75" customHeight="1" x14ac:dyDescent="0.2">
      <c r="A915" s="89" t="s">
        <v>3084</v>
      </c>
      <c r="B915" s="89" t="s">
        <v>3085</v>
      </c>
      <c r="C915" s="89" t="s">
        <v>1634</v>
      </c>
      <c r="D915" s="194">
        <v>54.2</v>
      </c>
      <c r="E915" s="89" t="s">
        <v>100</v>
      </c>
      <c r="F915" s="194">
        <v>11</v>
      </c>
      <c r="G915" s="194">
        <v>11</v>
      </c>
      <c r="H915" s="194">
        <v>0</v>
      </c>
      <c r="I915" s="194">
        <v>1.05</v>
      </c>
      <c r="J915" s="194">
        <v>4.05</v>
      </c>
      <c r="K915" s="194">
        <v>2.82</v>
      </c>
      <c r="L915" s="194">
        <v>10</v>
      </c>
      <c r="M915" s="194">
        <v>11</v>
      </c>
      <c r="N915" s="194">
        <v>10.5</v>
      </c>
      <c r="P915" s="194">
        <v>5.5</v>
      </c>
    </row>
    <row r="916" spans="1:16" ht="12.75" customHeight="1" x14ac:dyDescent="0.2">
      <c r="A916" s="89" t="s">
        <v>3086</v>
      </c>
      <c r="B916" s="89" t="s">
        <v>3087</v>
      </c>
      <c r="C916" s="89" t="s">
        <v>1360</v>
      </c>
      <c r="D916" s="194">
        <v>53.69</v>
      </c>
      <c r="E916" s="89" t="s">
        <v>100</v>
      </c>
      <c r="F916" s="194">
        <v>11</v>
      </c>
      <c r="G916" s="194">
        <v>11</v>
      </c>
      <c r="H916" s="194">
        <v>0</v>
      </c>
      <c r="I916" s="194">
        <v>1.25</v>
      </c>
      <c r="J916" s="194">
        <v>3.39</v>
      </c>
      <c r="K916" s="194">
        <v>3.35</v>
      </c>
      <c r="L916" s="194">
        <v>10.5</v>
      </c>
      <c r="M916" s="194">
        <v>3.5</v>
      </c>
      <c r="N916" s="194">
        <v>4</v>
      </c>
      <c r="P916" s="194">
        <v>12</v>
      </c>
    </row>
    <row r="917" spans="1:16" ht="12.75" customHeight="1" x14ac:dyDescent="0.2">
      <c r="A917" s="89" t="s">
        <v>3088</v>
      </c>
      <c r="B917" s="89" t="s">
        <v>3089</v>
      </c>
      <c r="C917" s="89" t="s">
        <v>1804</v>
      </c>
      <c r="D917" s="194">
        <v>32.83</v>
      </c>
      <c r="E917" s="89" t="s">
        <v>100</v>
      </c>
      <c r="F917" s="194">
        <v>12</v>
      </c>
      <c r="G917" s="194">
        <v>12</v>
      </c>
      <c r="H917" s="194">
        <v>0</v>
      </c>
      <c r="I917" s="194">
        <v>1.3</v>
      </c>
      <c r="J917" s="194">
        <v>2.4300000000000002</v>
      </c>
      <c r="K917" s="194">
        <v>2.4900000000000002</v>
      </c>
      <c r="L917" s="194">
        <v>13.5</v>
      </c>
      <c r="M917" s="194">
        <v>38</v>
      </c>
      <c r="N917" s="194">
        <v>23</v>
      </c>
      <c r="P917" s="194">
        <v>8</v>
      </c>
    </row>
    <row r="918" spans="1:16" ht="12.75" customHeight="1" x14ac:dyDescent="0.2">
      <c r="A918" s="89" t="s">
        <v>3090</v>
      </c>
      <c r="B918" s="89" t="s">
        <v>3091</v>
      </c>
      <c r="C918" s="89" t="s">
        <v>1608</v>
      </c>
      <c r="D918" s="194">
        <v>77.61</v>
      </c>
      <c r="E918" s="89" t="s">
        <v>100</v>
      </c>
      <c r="F918" s="194">
        <v>12</v>
      </c>
      <c r="G918" s="194">
        <v>12</v>
      </c>
      <c r="H918" s="194">
        <v>0</v>
      </c>
      <c r="I918" s="194">
        <v>0.95</v>
      </c>
      <c r="J918" s="194">
        <v>1.5</v>
      </c>
      <c r="K918" s="194">
        <v>2.66</v>
      </c>
      <c r="L918" s="194">
        <v>3</v>
      </c>
      <c r="M918" s="194">
        <v>18</v>
      </c>
      <c r="N918" s="194">
        <v>7</v>
      </c>
      <c r="P918" s="194">
        <v>6</v>
      </c>
    </row>
    <row r="919" spans="1:16" ht="12.75" customHeight="1" x14ac:dyDescent="0.2">
      <c r="A919" s="89" t="s">
        <v>3092</v>
      </c>
      <c r="B919" s="89" t="s">
        <v>3093</v>
      </c>
      <c r="C919" s="89" t="s">
        <v>1654</v>
      </c>
      <c r="D919" s="194">
        <v>119.37</v>
      </c>
      <c r="E919" s="89" t="s">
        <v>100</v>
      </c>
      <c r="F919" s="194">
        <v>12</v>
      </c>
      <c r="G919" s="194">
        <v>12</v>
      </c>
      <c r="H919" s="194">
        <v>0</v>
      </c>
      <c r="I919" s="194">
        <v>1.6</v>
      </c>
      <c r="J919" s="194">
        <v>8.7100000000000009</v>
      </c>
      <c r="K919" s="194">
        <v>11.53</v>
      </c>
      <c r="L919" s="194">
        <v>15.5</v>
      </c>
      <c r="M919" s="89"/>
      <c r="P919" s="194">
        <v>10.5</v>
      </c>
    </row>
    <row r="920" spans="1:16" ht="12.75" customHeight="1" x14ac:dyDescent="0.2">
      <c r="A920" s="89" t="s">
        <v>3094</v>
      </c>
      <c r="B920" s="89" t="s">
        <v>3095</v>
      </c>
      <c r="C920" s="89" t="s">
        <v>1340</v>
      </c>
      <c r="D920" s="194">
        <v>68.09</v>
      </c>
      <c r="E920" s="89" t="s">
        <v>100</v>
      </c>
      <c r="F920" s="194">
        <v>12</v>
      </c>
      <c r="G920" s="194">
        <v>12</v>
      </c>
      <c r="H920" s="194">
        <v>3.4</v>
      </c>
      <c r="I920" s="194">
        <v>0.75</v>
      </c>
      <c r="J920" s="194">
        <v>10.27</v>
      </c>
      <c r="K920" s="194">
        <v>1.79</v>
      </c>
      <c r="M920" s="194">
        <v>16</v>
      </c>
      <c r="O920" s="194">
        <v>6</v>
      </c>
      <c r="P920" s="194">
        <v>4</v>
      </c>
    </row>
    <row r="921" spans="1:16" ht="12.75" customHeight="1" x14ac:dyDescent="0.2">
      <c r="A921" s="89" t="s">
        <v>3096</v>
      </c>
      <c r="B921" s="89" t="s">
        <v>3097</v>
      </c>
      <c r="C921" s="89" t="s">
        <v>2351</v>
      </c>
      <c r="D921" s="194">
        <v>24.07</v>
      </c>
      <c r="E921" s="89" t="s">
        <v>100</v>
      </c>
      <c r="F921" s="194">
        <v>12</v>
      </c>
      <c r="G921" s="194">
        <v>12</v>
      </c>
      <c r="H921" s="194">
        <v>3.81</v>
      </c>
      <c r="I921" s="194">
        <v>0.85</v>
      </c>
      <c r="J921" s="89"/>
      <c r="K921" s="194">
        <v>1.17</v>
      </c>
      <c r="M921" s="194">
        <v>5.5</v>
      </c>
      <c r="O921" s="194">
        <v>6</v>
      </c>
      <c r="P921" s="194">
        <v>4</v>
      </c>
    </row>
    <row r="922" spans="1:16" ht="12.75" customHeight="1" x14ac:dyDescent="0.2">
      <c r="A922" s="89" t="s">
        <v>3098</v>
      </c>
      <c r="B922" s="89" t="s">
        <v>3099</v>
      </c>
      <c r="C922" s="89" t="s">
        <v>1337</v>
      </c>
      <c r="D922" s="194">
        <v>14.96</v>
      </c>
      <c r="E922" s="89" t="s">
        <v>100</v>
      </c>
      <c r="F922" s="194">
        <v>12</v>
      </c>
      <c r="G922" s="194">
        <v>12</v>
      </c>
      <c r="H922" s="194">
        <v>0</v>
      </c>
      <c r="I922" s="194">
        <v>1.1499999999999999</v>
      </c>
      <c r="J922" s="194">
        <v>1.27</v>
      </c>
      <c r="K922" s="194">
        <v>1.22</v>
      </c>
      <c r="M922" s="89"/>
    </row>
    <row r="923" spans="1:16" ht="12.75" customHeight="1" x14ac:dyDescent="0.2">
      <c r="A923" s="89" t="s">
        <v>3100</v>
      </c>
      <c r="B923" s="89" t="s">
        <v>3101</v>
      </c>
      <c r="C923" s="89" t="s">
        <v>1343</v>
      </c>
      <c r="D923" s="194">
        <v>60.18</v>
      </c>
      <c r="E923" s="89" t="s">
        <v>100</v>
      </c>
      <c r="F923" s="194">
        <v>12</v>
      </c>
      <c r="G923" s="194">
        <v>12</v>
      </c>
      <c r="H923" s="194">
        <v>1.41</v>
      </c>
      <c r="I923" s="194">
        <v>1.1499999999999999</v>
      </c>
      <c r="J923" s="194">
        <v>0.91</v>
      </c>
      <c r="K923" s="194">
        <v>1.51</v>
      </c>
      <c r="L923" s="194">
        <v>4.5</v>
      </c>
      <c r="M923" s="194">
        <v>11.5</v>
      </c>
      <c r="N923" s="194">
        <v>8.5</v>
      </c>
      <c r="O923" s="194">
        <v>4.5</v>
      </c>
      <c r="P923" s="194">
        <v>2.5</v>
      </c>
    </row>
    <row r="924" spans="1:16" ht="12.75" customHeight="1" x14ac:dyDescent="0.2">
      <c r="A924" s="89" t="s">
        <v>3102</v>
      </c>
      <c r="B924" s="89" t="s">
        <v>3103</v>
      </c>
      <c r="C924" s="89" t="s">
        <v>1309</v>
      </c>
      <c r="D924" s="194">
        <v>26.49</v>
      </c>
      <c r="E924" s="89" t="s">
        <v>100</v>
      </c>
      <c r="F924" s="194">
        <v>12</v>
      </c>
      <c r="G924" s="194">
        <v>12</v>
      </c>
      <c r="H924" s="194">
        <v>0</v>
      </c>
      <c r="I924" s="194">
        <v>1.1000000000000001</v>
      </c>
      <c r="J924" s="89"/>
      <c r="K924" s="194">
        <v>2.48</v>
      </c>
      <c r="M924" s="194">
        <v>23</v>
      </c>
      <c r="P924" s="194">
        <v>18</v>
      </c>
    </row>
    <row r="925" spans="1:16" ht="12.75" customHeight="1" x14ac:dyDescent="0.2">
      <c r="A925" s="89" t="s">
        <v>3104</v>
      </c>
      <c r="B925" s="89" t="s">
        <v>3105</v>
      </c>
      <c r="C925" s="89" t="s">
        <v>1289</v>
      </c>
      <c r="D925" s="194">
        <v>30.71</v>
      </c>
      <c r="E925" s="89" t="s">
        <v>100</v>
      </c>
      <c r="F925" s="194">
        <v>12</v>
      </c>
      <c r="G925" s="194">
        <v>12</v>
      </c>
      <c r="H925" s="194">
        <v>0</v>
      </c>
      <c r="I925" s="194">
        <v>0.9</v>
      </c>
      <c r="J925" s="194">
        <v>2.04</v>
      </c>
      <c r="K925" s="194">
        <v>2.59</v>
      </c>
      <c r="L925" s="194">
        <v>4</v>
      </c>
      <c r="M925" s="194">
        <v>46.5</v>
      </c>
      <c r="N925" s="194">
        <v>21.5</v>
      </c>
      <c r="P925" s="194">
        <v>6.5</v>
      </c>
    </row>
    <row r="926" spans="1:16" ht="12.75" customHeight="1" x14ac:dyDescent="0.2">
      <c r="A926" s="89" t="s">
        <v>3106</v>
      </c>
      <c r="B926" s="89" t="s">
        <v>3107</v>
      </c>
      <c r="C926" s="89" t="s">
        <v>1369</v>
      </c>
      <c r="D926" s="194">
        <v>76.05</v>
      </c>
      <c r="E926" s="89" t="s">
        <v>100</v>
      </c>
      <c r="F926" s="194">
        <v>12</v>
      </c>
      <c r="G926" s="194">
        <v>12</v>
      </c>
      <c r="H926" s="194">
        <v>1.0900000000000001</v>
      </c>
      <c r="I926" s="89"/>
      <c r="J926" s="194">
        <v>2.98</v>
      </c>
      <c r="K926" s="89"/>
      <c r="M926" s="89"/>
    </row>
    <row r="927" spans="1:16" ht="12.75" customHeight="1" x14ac:dyDescent="0.2">
      <c r="A927" s="89" t="s">
        <v>3108</v>
      </c>
      <c r="B927" s="89" t="s">
        <v>3109</v>
      </c>
      <c r="C927" s="89" t="s">
        <v>1325</v>
      </c>
      <c r="D927" s="194">
        <v>84.17</v>
      </c>
      <c r="E927" s="89" t="s">
        <v>100</v>
      </c>
      <c r="F927" s="194">
        <v>12</v>
      </c>
      <c r="G927" s="194">
        <v>12</v>
      </c>
      <c r="H927" s="194">
        <v>1.06</v>
      </c>
      <c r="I927" s="194">
        <v>0.95</v>
      </c>
      <c r="J927" s="194">
        <v>1.42</v>
      </c>
      <c r="K927" s="194">
        <v>2.54</v>
      </c>
      <c r="L927" s="194">
        <v>12.5</v>
      </c>
      <c r="M927" s="194">
        <v>12.5</v>
      </c>
      <c r="N927" s="194">
        <v>13.5</v>
      </c>
      <c r="O927" s="194">
        <v>6</v>
      </c>
      <c r="P927" s="194">
        <v>15.5</v>
      </c>
    </row>
    <row r="928" spans="1:16" ht="12.75" customHeight="1" x14ac:dyDescent="0.2">
      <c r="A928" s="89" t="s">
        <v>3110</v>
      </c>
      <c r="B928" s="89" t="s">
        <v>3111</v>
      </c>
      <c r="C928" s="89" t="s">
        <v>1414</v>
      </c>
      <c r="D928" s="194">
        <v>73.55</v>
      </c>
      <c r="E928" s="89" t="s">
        <v>100</v>
      </c>
      <c r="F928" s="194">
        <v>12</v>
      </c>
      <c r="G928" s="194">
        <v>12</v>
      </c>
      <c r="H928" s="194">
        <v>0</v>
      </c>
      <c r="I928" s="194">
        <v>1.25</v>
      </c>
      <c r="J928" s="194">
        <v>1.93</v>
      </c>
      <c r="K928" s="194">
        <v>2.2400000000000002</v>
      </c>
      <c r="M928" s="194">
        <v>14</v>
      </c>
      <c r="N928" s="194">
        <v>9</v>
      </c>
      <c r="P928" s="194">
        <v>9.5</v>
      </c>
    </row>
    <row r="929" spans="1:16" ht="12.75" customHeight="1" x14ac:dyDescent="0.2">
      <c r="A929" s="89" t="s">
        <v>3112</v>
      </c>
      <c r="B929" s="89" t="s">
        <v>3113</v>
      </c>
      <c r="C929" s="89" t="s">
        <v>1337</v>
      </c>
      <c r="D929" s="194">
        <v>80.47</v>
      </c>
      <c r="E929" s="89" t="s">
        <v>100</v>
      </c>
      <c r="F929" s="194">
        <v>12</v>
      </c>
      <c r="G929" s="194">
        <v>12</v>
      </c>
      <c r="H929" s="194">
        <v>0</v>
      </c>
      <c r="I929" s="194">
        <v>1.5</v>
      </c>
      <c r="J929" s="194">
        <v>2.74</v>
      </c>
      <c r="K929" s="194">
        <v>9.83</v>
      </c>
      <c r="L929" s="194">
        <v>7</v>
      </c>
      <c r="M929" s="194">
        <v>15.5</v>
      </c>
      <c r="N929" s="194">
        <v>14</v>
      </c>
      <c r="P929" s="194">
        <v>25</v>
      </c>
    </row>
    <row r="930" spans="1:16" ht="12.75" customHeight="1" x14ac:dyDescent="0.2">
      <c r="A930" s="89" t="s">
        <v>3114</v>
      </c>
      <c r="B930" s="89" t="s">
        <v>3115</v>
      </c>
      <c r="C930" s="89" t="s">
        <v>1379</v>
      </c>
      <c r="D930" s="194">
        <v>117.68</v>
      </c>
      <c r="E930" s="89" t="s">
        <v>100</v>
      </c>
      <c r="F930" s="194">
        <v>12</v>
      </c>
      <c r="G930" s="194">
        <v>12</v>
      </c>
      <c r="H930" s="194">
        <v>1.35</v>
      </c>
      <c r="I930" s="194">
        <v>0.95</v>
      </c>
      <c r="J930" s="194">
        <v>0.82</v>
      </c>
      <c r="K930" s="89"/>
      <c r="L930" s="194">
        <v>8</v>
      </c>
      <c r="M930" s="194">
        <v>12</v>
      </c>
      <c r="N930" s="194">
        <v>3.5</v>
      </c>
      <c r="O930" s="194">
        <v>31.5</v>
      </c>
    </row>
    <row r="931" spans="1:16" ht="12.75" customHeight="1" x14ac:dyDescent="0.2">
      <c r="A931" s="89" t="s">
        <v>3116</v>
      </c>
      <c r="B931" s="89" t="s">
        <v>3117</v>
      </c>
      <c r="C931" s="89" t="s">
        <v>1570</v>
      </c>
      <c r="D931" s="194">
        <v>27.45</v>
      </c>
      <c r="E931" s="89" t="s">
        <v>100</v>
      </c>
      <c r="F931" s="194">
        <v>12</v>
      </c>
      <c r="G931" s="194">
        <v>12</v>
      </c>
      <c r="H931" s="194">
        <v>1.83</v>
      </c>
      <c r="I931" s="194">
        <v>1.3</v>
      </c>
      <c r="J931" s="194">
        <v>0.45</v>
      </c>
      <c r="K931" s="194">
        <v>1.38</v>
      </c>
      <c r="L931" s="194">
        <v>7</v>
      </c>
      <c r="M931" s="194">
        <v>1.5</v>
      </c>
      <c r="N931" s="194">
        <v>6</v>
      </c>
      <c r="O931" s="194">
        <v>20</v>
      </c>
      <c r="P931" s="194">
        <v>8.5</v>
      </c>
    </row>
    <row r="932" spans="1:16" ht="12.75" customHeight="1" x14ac:dyDescent="0.2">
      <c r="A932" s="89" t="s">
        <v>3118</v>
      </c>
      <c r="B932" s="89" t="s">
        <v>3119</v>
      </c>
      <c r="C932" s="89" t="s">
        <v>1337</v>
      </c>
      <c r="D932" s="194">
        <v>45.03</v>
      </c>
      <c r="E932" s="89" t="s">
        <v>100</v>
      </c>
      <c r="F932" s="194">
        <v>12</v>
      </c>
      <c r="G932" s="194">
        <v>12</v>
      </c>
      <c r="H932" s="194">
        <v>1.37</v>
      </c>
      <c r="I932" s="194">
        <v>1.3</v>
      </c>
      <c r="J932" s="194">
        <v>0.78</v>
      </c>
      <c r="K932" s="194">
        <v>1.97</v>
      </c>
      <c r="L932" s="194">
        <v>7</v>
      </c>
      <c r="M932" s="194">
        <v>9.5</v>
      </c>
      <c r="N932" s="194">
        <v>9.5</v>
      </c>
      <c r="O932" s="194">
        <v>6</v>
      </c>
      <c r="P932" s="194">
        <v>7</v>
      </c>
    </row>
    <row r="933" spans="1:16" ht="12.75" customHeight="1" x14ac:dyDescent="0.2">
      <c r="A933" s="89" t="s">
        <v>3120</v>
      </c>
      <c r="B933" s="89" t="s">
        <v>3121</v>
      </c>
      <c r="C933" s="89" t="s">
        <v>1409</v>
      </c>
      <c r="D933" s="194">
        <v>60.94</v>
      </c>
      <c r="E933" s="89" t="s">
        <v>100</v>
      </c>
      <c r="F933" s="194">
        <v>12</v>
      </c>
      <c r="G933" s="194">
        <v>12</v>
      </c>
      <c r="H933" s="194">
        <v>0</v>
      </c>
      <c r="I933" s="194">
        <v>1</v>
      </c>
      <c r="J933" s="194">
        <v>3.34</v>
      </c>
      <c r="K933" s="194">
        <v>7.07</v>
      </c>
      <c r="L933" s="194">
        <v>12.5</v>
      </c>
      <c r="M933" s="194">
        <v>18.5</v>
      </c>
      <c r="N933" s="194">
        <v>16</v>
      </c>
      <c r="P933" s="194">
        <v>11.5</v>
      </c>
    </row>
    <row r="934" spans="1:16" ht="12.75" customHeight="1" x14ac:dyDescent="0.2">
      <c r="A934" s="89" t="s">
        <v>3122</v>
      </c>
      <c r="B934" s="89" t="s">
        <v>3123</v>
      </c>
      <c r="C934" s="89" t="s">
        <v>1379</v>
      </c>
      <c r="D934" s="194">
        <v>92.49</v>
      </c>
      <c r="E934" s="89" t="s">
        <v>100</v>
      </c>
      <c r="F934" s="194">
        <v>12</v>
      </c>
      <c r="G934" s="194">
        <v>12</v>
      </c>
      <c r="H934" s="194">
        <v>0</v>
      </c>
      <c r="I934" s="194">
        <v>1</v>
      </c>
      <c r="J934" s="194">
        <v>18.55</v>
      </c>
      <c r="K934" s="194">
        <v>16.29</v>
      </c>
      <c r="L934" s="194">
        <v>43</v>
      </c>
      <c r="M934" s="89"/>
      <c r="P934" s="194">
        <v>13.5</v>
      </c>
    </row>
    <row r="935" spans="1:16" ht="12.75" customHeight="1" x14ac:dyDescent="0.2">
      <c r="A935" s="89" t="s">
        <v>3124</v>
      </c>
      <c r="B935" s="89" t="s">
        <v>3125</v>
      </c>
      <c r="C935" s="89" t="s">
        <v>1611</v>
      </c>
      <c r="D935" s="194">
        <v>49.48</v>
      </c>
      <c r="E935" s="89" t="s">
        <v>100</v>
      </c>
      <c r="F935" s="194">
        <v>12</v>
      </c>
      <c r="G935" s="194">
        <v>12</v>
      </c>
      <c r="H935" s="194">
        <v>0</v>
      </c>
      <c r="I935" s="89"/>
      <c r="J935" s="194">
        <v>0.38</v>
      </c>
      <c r="K935" s="89"/>
      <c r="M935" s="89"/>
    </row>
    <row r="936" spans="1:16" ht="12.75" customHeight="1" x14ac:dyDescent="0.2">
      <c r="A936" s="89" t="s">
        <v>3126</v>
      </c>
      <c r="B936" s="89" t="s">
        <v>3127</v>
      </c>
      <c r="C936" s="89" t="s">
        <v>1414</v>
      </c>
      <c r="D936" s="194">
        <v>29.23</v>
      </c>
      <c r="E936" s="89" t="s">
        <v>100</v>
      </c>
      <c r="F936" s="194">
        <v>12</v>
      </c>
      <c r="G936" s="194">
        <v>12</v>
      </c>
      <c r="H936" s="194">
        <v>2.0499999999999998</v>
      </c>
      <c r="I936" s="194">
        <v>1</v>
      </c>
      <c r="J936" s="194">
        <v>0.44</v>
      </c>
      <c r="K936" s="194">
        <v>1.05</v>
      </c>
      <c r="L936" s="194">
        <v>6</v>
      </c>
      <c r="M936" s="194">
        <v>9.5</v>
      </c>
      <c r="N936" s="194">
        <v>8.5</v>
      </c>
      <c r="O936" s="194">
        <v>28.5</v>
      </c>
      <c r="P936" s="194">
        <v>4</v>
      </c>
    </row>
    <row r="937" spans="1:16" ht="12.75" customHeight="1" x14ac:dyDescent="0.2">
      <c r="A937" s="89" t="s">
        <v>3128</v>
      </c>
      <c r="B937" s="89" t="s">
        <v>3129</v>
      </c>
      <c r="C937" s="89" t="s">
        <v>1639</v>
      </c>
      <c r="D937" s="194">
        <v>83.97</v>
      </c>
      <c r="E937" s="89" t="s">
        <v>100</v>
      </c>
      <c r="F937" s="194">
        <v>12</v>
      </c>
      <c r="G937" s="194">
        <v>12</v>
      </c>
      <c r="H937" s="194">
        <v>1.35</v>
      </c>
      <c r="I937" s="194">
        <v>1.1000000000000001</v>
      </c>
      <c r="J937" s="194">
        <v>0.67</v>
      </c>
      <c r="K937" s="194">
        <v>5.21</v>
      </c>
      <c r="L937" s="194">
        <v>7</v>
      </c>
      <c r="M937" s="194">
        <v>13.5</v>
      </c>
      <c r="N937" s="194">
        <v>13</v>
      </c>
      <c r="O937" s="194">
        <v>7.5</v>
      </c>
      <c r="P937" s="194">
        <v>13</v>
      </c>
    </row>
    <row r="938" spans="1:16" ht="12.75" customHeight="1" x14ac:dyDescent="0.2">
      <c r="A938" s="89" t="s">
        <v>3130</v>
      </c>
      <c r="B938" s="89" t="s">
        <v>3131</v>
      </c>
      <c r="C938" s="89" t="s">
        <v>1289</v>
      </c>
      <c r="D938" s="194">
        <v>38.590000000000003</v>
      </c>
      <c r="E938" s="89" t="s">
        <v>100</v>
      </c>
      <c r="F938" s="194">
        <v>12</v>
      </c>
      <c r="G938" s="194">
        <v>12</v>
      </c>
      <c r="H938" s="194">
        <v>0</v>
      </c>
      <c r="I938" s="194">
        <v>1.2</v>
      </c>
      <c r="J938" s="194">
        <v>2.61</v>
      </c>
      <c r="K938" s="194">
        <v>1.34</v>
      </c>
      <c r="L938" s="194">
        <v>-2</v>
      </c>
      <c r="M938" s="89"/>
      <c r="N938" s="194">
        <v>18</v>
      </c>
      <c r="P938" s="194">
        <v>5</v>
      </c>
    </row>
    <row r="939" spans="1:16" ht="12.75" customHeight="1" x14ac:dyDescent="0.2">
      <c r="A939" s="89" t="s">
        <v>3132</v>
      </c>
      <c r="B939" s="89" t="s">
        <v>3133</v>
      </c>
      <c r="C939" s="89" t="s">
        <v>1301</v>
      </c>
      <c r="D939" s="194">
        <v>53.12</v>
      </c>
      <c r="E939" s="89" t="s">
        <v>100</v>
      </c>
      <c r="F939" s="194">
        <v>12</v>
      </c>
      <c r="G939" s="194">
        <v>12</v>
      </c>
      <c r="H939" s="194">
        <v>2.29</v>
      </c>
      <c r="I939" s="194">
        <v>1.05</v>
      </c>
      <c r="J939" s="89"/>
      <c r="K939" s="194">
        <v>0.8</v>
      </c>
      <c r="M939" s="89"/>
      <c r="O939" s="194">
        <v>6</v>
      </c>
      <c r="P939" s="194">
        <v>3</v>
      </c>
    </row>
    <row r="940" spans="1:16" ht="12.75" customHeight="1" x14ac:dyDescent="0.2">
      <c r="A940" s="89" t="s">
        <v>3134</v>
      </c>
      <c r="B940" s="89" t="s">
        <v>3135</v>
      </c>
      <c r="C940" s="89" t="s">
        <v>1509</v>
      </c>
      <c r="D940" s="194">
        <v>20.8</v>
      </c>
      <c r="E940" s="89" t="s">
        <v>100</v>
      </c>
      <c r="F940" s="194">
        <v>12</v>
      </c>
      <c r="G940" s="194">
        <v>12</v>
      </c>
      <c r="H940" s="194">
        <v>0.18</v>
      </c>
      <c r="I940" s="194">
        <v>1.4</v>
      </c>
      <c r="J940" s="194">
        <v>1.25</v>
      </c>
      <c r="K940" s="194">
        <v>2.2599999999999998</v>
      </c>
      <c r="L940" s="194">
        <v>4.5</v>
      </c>
      <c r="M940" s="194">
        <v>12.5</v>
      </c>
      <c r="N940" s="194">
        <v>9.5</v>
      </c>
      <c r="O940" s="194">
        <v>12</v>
      </c>
      <c r="P940" s="194">
        <v>11.5</v>
      </c>
    </row>
    <row r="941" spans="1:16" ht="12.75" customHeight="1" x14ac:dyDescent="0.2">
      <c r="A941" s="89" t="s">
        <v>3136</v>
      </c>
      <c r="B941" s="89" t="s">
        <v>3137</v>
      </c>
      <c r="C941" s="89" t="s">
        <v>1316</v>
      </c>
      <c r="D941" s="194">
        <v>10.59</v>
      </c>
      <c r="E941" s="89" t="s">
        <v>100</v>
      </c>
      <c r="F941" s="194">
        <v>13</v>
      </c>
      <c r="G941" s="194">
        <v>13</v>
      </c>
      <c r="H941" s="194">
        <v>0</v>
      </c>
      <c r="I941" s="194">
        <v>1.2</v>
      </c>
      <c r="J941" s="194">
        <v>0.84</v>
      </c>
      <c r="K941" s="194">
        <v>1.22</v>
      </c>
      <c r="L941" s="194">
        <v>3</v>
      </c>
      <c r="M941" s="194">
        <v>12</v>
      </c>
      <c r="N941" s="194">
        <v>7</v>
      </c>
      <c r="P941" s="194">
        <v>7</v>
      </c>
    </row>
    <row r="942" spans="1:16" ht="12.75" customHeight="1" x14ac:dyDescent="0.2">
      <c r="A942" s="89" t="s">
        <v>3138</v>
      </c>
      <c r="B942" s="89" t="s">
        <v>3139</v>
      </c>
      <c r="C942" s="89" t="s">
        <v>1343</v>
      </c>
      <c r="D942" s="194">
        <v>39.340000000000003</v>
      </c>
      <c r="E942" s="89" t="s">
        <v>100</v>
      </c>
      <c r="F942" s="194">
        <v>13</v>
      </c>
      <c r="G942" s="194">
        <v>13</v>
      </c>
      <c r="H942" s="194">
        <v>0.99</v>
      </c>
      <c r="I942" s="194">
        <v>1.2</v>
      </c>
      <c r="J942" s="194">
        <v>0.54</v>
      </c>
      <c r="K942" s="194">
        <v>2.23</v>
      </c>
      <c r="L942" s="194">
        <v>5.5</v>
      </c>
      <c r="M942" s="194">
        <v>9.5</v>
      </c>
      <c r="N942" s="194">
        <v>10.5</v>
      </c>
      <c r="O942" s="194">
        <v>8</v>
      </c>
      <c r="P942" s="194">
        <v>7.5</v>
      </c>
    </row>
    <row r="943" spans="1:16" ht="12.75" customHeight="1" x14ac:dyDescent="0.2">
      <c r="A943" s="89" t="s">
        <v>3140</v>
      </c>
      <c r="B943" s="89" t="s">
        <v>3141</v>
      </c>
      <c r="C943" s="89" t="s">
        <v>1452</v>
      </c>
      <c r="D943" s="194">
        <v>34.6</v>
      </c>
      <c r="E943" s="89" t="s">
        <v>100</v>
      </c>
      <c r="F943" s="194">
        <v>13</v>
      </c>
      <c r="G943" s="194">
        <v>13</v>
      </c>
      <c r="H943" s="194">
        <v>0</v>
      </c>
      <c r="I943" s="194">
        <v>1.8</v>
      </c>
      <c r="J943" s="194">
        <v>0.75</v>
      </c>
      <c r="K943" s="194">
        <v>1.49</v>
      </c>
      <c r="L943" s="194">
        <v>2</v>
      </c>
      <c r="M943" s="194">
        <v>45</v>
      </c>
      <c r="N943" s="194">
        <v>18.5</v>
      </c>
      <c r="P943" s="194">
        <v>6</v>
      </c>
    </row>
    <row r="944" spans="1:16" ht="12.75" customHeight="1" x14ac:dyDescent="0.2">
      <c r="A944" s="89" t="s">
        <v>3142</v>
      </c>
      <c r="B944" s="89" t="s">
        <v>3143</v>
      </c>
      <c r="C944" s="89" t="s">
        <v>1570</v>
      </c>
      <c r="D944" s="194">
        <v>55.35</v>
      </c>
      <c r="E944" s="89" t="s">
        <v>100</v>
      </c>
      <c r="F944" s="194">
        <v>13</v>
      </c>
      <c r="G944" s="194">
        <v>13</v>
      </c>
      <c r="H944" s="194">
        <v>0.82</v>
      </c>
      <c r="I944" s="194">
        <v>1.4</v>
      </c>
      <c r="J944" s="194">
        <v>0.9</v>
      </c>
      <c r="K944" s="194">
        <v>1.43</v>
      </c>
      <c r="L944" s="194">
        <v>2.5</v>
      </c>
      <c r="M944" s="194">
        <v>14</v>
      </c>
      <c r="N944" s="194">
        <v>12.5</v>
      </c>
      <c r="O944" s="194">
        <v>13.5</v>
      </c>
      <c r="P944" s="194">
        <v>8</v>
      </c>
    </row>
    <row r="945" spans="1:16" ht="12.75" customHeight="1" x14ac:dyDescent="0.2">
      <c r="A945" s="89" t="s">
        <v>342</v>
      </c>
      <c r="B945" s="89" t="s">
        <v>343</v>
      </c>
      <c r="C945" s="89" t="s">
        <v>2443</v>
      </c>
      <c r="D945" s="194">
        <v>69.150000000000006</v>
      </c>
      <c r="E945" s="89" t="s">
        <v>100</v>
      </c>
      <c r="F945" s="194">
        <v>13</v>
      </c>
      <c r="G945" s="194">
        <v>13</v>
      </c>
      <c r="H945" s="194">
        <v>5.0999999999999996</v>
      </c>
      <c r="I945" s="194">
        <v>1.55</v>
      </c>
      <c r="J945" s="194">
        <v>2.39</v>
      </c>
      <c r="K945" s="194">
        <v>4.26</v>
      </c>
      <c r="L945" s="194">
        <v>5</v>
      </c>
      <c r="M945" s="194">
        <v>17</v>
      </c>
      <c r="N945" s="194">
        <v>13</v>
      </c>
      <c r="O945" s="194">
        <v>10</v>
      </c>
      <c r="P945" s="194">
        <v>10</v>
      </c>
    </row>
    <row r="946" spans="1:16" ht="12.75" customHeight="1" x14ac:dyDescent="0.2">
      <c r="A946" s="89" t="s">
        <v>3144</v>
      </c>
      <c r="B946" s="89" t="s">
        <v>3145</v>
      </c>
      <c r="C946" s="89" t="s">
        <v>2270</v>
      </c>
      <c r="D946" s="194">
        <v>64.459999999999994</v>
      </c>
      <c r="E946" s="89" t="s">
        <v>100</v>
      </c>
      <c r="F946" s="194">
        <v>13</v>
      </c>
      <c r="G946" s="194">
        <v>13</v>
      </c>
      <c r="H946" s="194">
        <v>0</v>
      </c>
      <c r="I946" s="194">
        <v>1.7</v>
      </c>
      <c r="J946" s="194">
        <v>0.66</v>
      </c>
      <c r="K946" s="194">
        <v>3.5</v>
      </c>
      <c r="L946" s="194">
        <v>7</v>
      </c>
      <c r="M946" s="194">
        <v>15</v>
      </c>
      <c r="N946" s="194">
        <v>12</v>
      </c>
      <c r="P946" s="194">
        <v>14</v>
      </c>
    </row>
    <row r="947" spans="1:16" ht="12.75" customHeight="1" x14ac:dyDescent="0.2">
      <c r="A947" s="89" t="s">
        <v>3146</v>
      </c>
      <c r="B947" s="89" t="s">
        <v>3147</v>
      </c>
      <c r="C947" s="89" t="s">
        <v>1332</v>
      </c>
      <c r="D947" s="194">
        <v>118.45</v>
      </c>
      <c r="E947" s="89" t="s">
        <v>100</v>
      </c>
      <c r="F947" s="194">
        <v>13</v>
      </c>
      <c r="G947" s="194">
        <v>13</v>
      </c>
      <c r="H947" s="194">
        <v>1.58</v>
      </c>
      <c r="I947" s="194">
        <v>1.1499999999999999</v>
      </c>
      <c r="J947" s="194">
        <v>1.88</v>
      </c>
      <c r="K947" s="194">
        <v>17.93</v>
      </c>
      <c r="L947" s="194">
        <v>5.5</v>
      </c>
      <c r="M947" s="194">
        <v>11.5</v>
      </c>
      <c r="N947" s="194">
        <v>11.5</v>
      </c>
      <c r="O947" s="194">
        <v>6.5</v>
      </c>
      <c r="P947" s="194">
        <v>25.5</v>
      </c>
    </row>
    <row r="948" spans="1:16" ht="12.75" customHeight="1" x14ac:dyDescent="0.2">
      <c r="A948" s="89" t="s">
        <v>3148</v>
      </c>
      <c r="B948" s="89" t="s">
        <v>3149</v>
      </c>
      <c r="C948" s="89" t="s">
        <v>1340</v>
      </c>
      <c r="D948" s="194">
        <v>16.45</v>
      </c>
      <c r="E948" s="89" t="s">
        <v>100</v>
      </c>
      <c r="F948" s="194">
        <v>13</v>
      </c>
      <c r="G948" s="194">
        <v>13</v>
      </c>
      <c r="H948" s="194">
        <v>4.8499999999999996</v>
      </c>
      <c r="I948" s="194">
        <v>1.2</v>
      </c>
      <c r="J948" s="194">
        <v>2.2599999999999998</v>
      </c>
      <c r="K948" s="194">
        <v>1.61</v>
      </c>
      <c r="M948" s="194">
        <v>-1.5</v>
      </c>
      <c r="O948" s="194">
        <v>3</v>
      </c>
      <c r="P948" s="194">
        <v>0.5</v>
      </c>
    </row>
    <row r="949" spans="1:16" ht="12.75" customHeight="1" x14ac:dyDescent="0.2">
      <c r="A949" s="89" t="s">
        <v>3150</v>
      </c>
      <c r="B949" s="89" t="s">
        <v>3151</v>
      </c>
      <c r="C949" s="89" t="s">
        <v>1668</v>
      </c>
      <c r="D949" s="194">
        <v>22.69</v>
      </c>
      <c r="E949" s="89" t="s">
        <v>100</v>
      </c>
      <c r="F949" s="194">
        <v>13</v>
      </c>
      <c r="G949" s="194">
        <v>13</v>
      </c>
      <c r="H949" s="194">
        <v>0</v>
      </c>
      <c r="I949" s="194">
        <v>0.9</v>
      </c>
      <c r="J949" s="194">
        <v>0.35</v>
      </c>
      <c r="K949" s="194">
        <v>1.21</v>
      </c>
      <c r="L949" s="194">
        <v>6.5</v>
      </c>
      <c r="M949" s="194">
        <v>3.5</v>
      </c>
      <c r="N949" s="194">
        <v>4.5</v>
      </c>
      <c r="P949" s="194">
        <v>5.5</v>
      </c>
    </row>
    <row r="950" spans="1:16" ht="12.75" customHeight="1" x14ac:dyDescent="0.2">
      <c r="A950" s="89" t="s">
        <v>3152</v>
      </c>
      <c r="B950" s="89" t="s">
        <v>3153</v>
      </c>
      <c r="C950" s="89" t="s">
        <v>1372</v>
      </c>
      <c r="D950" s="194">
        <v>31.45</v>
      </c>
      <c r="E950" s="89" t="s">
        <v>100</v>
      </c>
      <c r="F950" s="194">
        <v>13</v>
      </c>
      <c r="G950" s="194">
        <v>13</v>
      </c>
      <c r="H950" s="194">
        <v>0</v>
      </c>
      <c r="I950" s="194">
        <v>0.75</v>
      </c>
      <c r="J950" s="194">
        <v>1.4</v>
      </c>
      <c r="K950" s="194">
        <v>3.81</v>
      </c>
      <c r="L950" s="194">
        <v>10</v>
      </c>
      <c r="M950" s="194">
        <v>9</v>
      </c>
      <c r="N950" s="194">
        <v>15.5</v>
      </c>
      <c r="O950" s="194">
        <v>4</v>
      </c>
      <c r="P950" s="194">
        <v>18</v>
      </c>
    </row>
    <row r="951" spans="1:16" ht="12.75" customHeight="1" x14ac:dyDescent="0.2">
      <c r="A951" s="89" t="s">
        <v>3154</v>
      </c>
      <c r="B951" s="89" t="s">
        <v>3155</v>
      </c>
      <c r="C951" s="89" t="s">
        <v>1799</v>
      </c>
      <c r="D951" s="194">
        <v>47.28</v>
      </c>
      <c r="E951" s="89" t="s">
        <v>100</v>
      </c>
      <c r="F951" s="194">
        <v>13</v>
      </c>
      <c r="G951" s="194">
        <v>13</v>
      </c>
      <c r="H951" s="194">
        <v>0</v>
      </c>
      <c r="I951" s="194">
        <v>1.45</v>
      </c>
      <c r="J951" s="194">
        <v>4.3899999999999997</v>
      </c>
      <c r="K951" s="194">
        <v>1.55</v>
      </c>
      <c r="L951" s="194">
        <v>13.5</v>
      </c>
      <c r="M951" s="194">
        <v>45</v>
      </c>
      <c r="N951" s="194">
        <v>28.5</v>
      </c>
      <c r="P951" s="194">
        <v>6.5</v>
      </c>
    </row>
    <row r="952" spans="1:16" ht="12.75" customHeight="1" x14ac:dyDescent="0.2">
      <c r="A952" s="89" t="s">
        <v>3156</v>
      </c>
      <c r="B952" s="89" t="s">
        <v>3157</v>
      </c>
      <c r="C952" s="89" t="s">
        <v>1509</v>
      </c>
      <c r="D952" s="194">
        <v>42.86</v>
      </c>
      <c r="E952" s="89" t="s">
        <v>100</v>
      </c>
      <c r="F952" s="194">
        <v>13</v>
      </c>
      <c r="G952" s="194">
        <v>13</v>
      </c>
      <c r="H952" s="194">
        <v>2.39</v>
      </c>
      <c r="I952" s="194">
        <v>1.1000000000000001</v>
      </c>
      <c r="J952" s="194">
        <v>1.79</v>
      </c>
      <c r="K952" s="194">
        <v>3.44</v>
      </c>
      <c r="L952" s="194">
        <v>5.5</v>
      </c>
      <c r="M952" s="194">
        <v>12.5</v>
      </c>
      <c r="N952" s="194">
        <v>10.5</v>
      </c>
      <c r="O952" s="194">
        <v>6</v>
      </c>
      <c r="P952" s="194">
        <v>10</v>
      </c>
    </row>
    <row r="953" spans="1:16" ht="12.75" customHeight="1" x14ac:dyDescent="0.2">
      <c r="A953" s="89" t="s">
        <v>3158</v>
      </c>
      <c r="B953" s="89" t="s">
        <v>3159</v>
      </c>
      <c r="C953" s="89" t="s">
        <v>1668</v>
      </c>
      <c r="D953" s="194">
        <v>38.99</v>
      </c>
      <c r="E953" s="89" t="s">
        <v>100</v>
      </c>
      <c r="F953" s="194">
        <v>13</v>
      </c>
      <c r="G953" s="194">
        <v>13</v>
      </c>
      <c r="H953" s="194">
        <v>3.04</v>
      </c>
      <c r="I953" s="194">
        <v>1</v>
      </c>
      <c r="J953" s="194">
        <v>0.39</v>
      </c>
      <c r="K953" s="194">
        <v>1.89</v>
      </c>
      <c r="L953" s="194">
        <v>5.5</v>
      </c>
      <c r="M953" s="194">
        <v>7.5</v>
      </c>
      <c r="N953" s="194">
        <v>5.5</v>
      </c>
      <c r="O953" s="194">
        <v>13</v>
      </c>
      <c r="P953" s="194">
        <v>7.5</v>
      </c>
    </row>
    <row r="954" spans="1:16" ht="12.75" customHeight="1" x14ac:dyDescent="0.2">
      <c r="A954" s="89" t="s">
        <v>3160</v>
      </c>
      <c r="B954" s="89" t="s">
        <v>3161</v>
      </c>
      <c r="C954" s="89" t="s">
        <v>1570</v>
      </c>
      <c r="D954" s="194">
        <v>64.5</v>
      </c>
      <c r="E954" s="89" t="s">
        <v>100</v>
      </c>
      <c r="F954" s="194">
        <v>13</v>
      </c>
      <c r="G954" s="194">
        <v>13</v>
      </c>
      <c r="H954" s="194">
        <v>2.17</v>
      </c>
      <c r="I954" s="194">
        <v>1.05</v>
      </c>
      <c r="J954" s="194">
        <v>0.92</v>
      </c>
      <c r="K954" s="194">
        <v>2.0699999999999998</v>
      </c>
      <c r="L954" s="194">
        <v>7.5</v>
      </c>
      <c r="M954" s="194">
        <v>5.5</v>
      </c>
      <c r="N954" s="194">
        <v>7.5</v>
      </c>
      <c r="O954" s="194">
        <v>8</v>
      </c>
      <c r="P954" s="194">
        <v>4.5</v>
      </c>
    </row>
    <row r="955" spans="1:16" ht="12.75" customHeight="1" x14ac:dyDescent="0.2">
      <c r="A955" s="89" t="s">
        <v>3162</v>
      </c>
      <c r="B955" s="89" t="s">
        <v>3163</v>
      </c>
      <c r="C955" s="89" t="s">
        <v>1564</v>
      </c>
      <c r="D955" s="194">
        <v>20.22</v>
      </c>
      <c r="E955" s="89" t="s">
        <v>100</v>
      </c>
      <c r="F955" s="194">
        <v>13</v>
      </c>
      <c r="G955" s="194">
        <v>13</v>
      </c>
      <c r="H955" s="194">
        <v>0</v>
      </c>
      <c r="I955" s="194">
        <v>1.35</v>
      </c>
      <c r="J955" s="194">
        <v>0.11</v>
      </c>
      <c r="K955" s="194">
        <v>0.77</v>
      </c>
      <c r="M955" s="89"/>
    </row>
    <row r="956" spans="1:16" ht="12.75" customHeight="1" x14ac:dyDescent="0.2">
      <c r="A956" s="89" t="s">
        <v>3164</v>
      </c>
      <c r="B956" s="89" t="s">
        <v>3165</v>
      </c>
      <c r="C956" s="89" t="s">
        <v>2446</v>
      </c>
      <c r="D956" s="194">
        <v>28.66</v>
      </c>
      <c r="E956" s="89" t="s">
        <v>100</v>
      </c>
      <c r="F956" s="194">
        <v>14</v>
      </c>
      <c r="G956" s="194">
        <v>14</v>
      </c>
      <c r="H956" s="194">
        <v>3.29</v>
      </c>
      <c r="I956" s="194">
        <v>1.45</v>
      </c>
      <c r="J956" s="194">
        <v>0.67</v>
      </c>
      <c r="K956" s="194">
        <v>1.35</v>
      </c>
      <c r="M956" s="194">
        <v>9.5</v>
      </c>
      <c r="N956" s="194">
        <v>7.5</v>
      </c>
      <c r="O956" s="194">
        <v>0.5</v>
      </c>
      <c r="P956" s="194">
        <v>13</v>
      </c>
    </row>
    <row r="957" spans="1:16" ht="12.75" customHeight="1" x14ac:dyDescent="0.2">
      <c r="A957" s="89" t="s">
        <v>3166</v>
      </c>
      <c r="B957" s="89" t="s">
        <v>3167</v>
      </c>
      <c r="C957" s="89" t="s">
        <v>1564</v>
      </c>
      <c r="D957" s="194">
        <v>74.92</v>
      </c>
      <c r="E957" s="89" t="s">
        <v>100</v>
      </c>
      <c r="F957" s="194">
        <v>14</v>
      </c>
      <c r="G957" s="194">
        <v>14</v>
      </c>
      <c r="H957" s="194">
        <v>0</v>
      </c>
      <c r="I957" s="194">
        <v>1.35</v>
      </c>
      <c r="J957" s="194">
        <v>0.71</v>
      </c>
      <c r="K957" s="194">
        <v>4.4000000000000004</v>
      </c>
      <c r="L957" s="194">
        <v>11.5</v>
      </c>
      <c r="M957" s="194">
        <v>15.5</v>
      </c>
      <c r="N957" s="194">
        <v>12.5</v>
      </c>
      <c r="P957" s="194">
        <v>14.5</v>
      </c>
    </row>
    <row r="958" spans="1:16" ht="12.75" customHeight="1" x14ac:dyDescent="0.2">
      <c r="A958" s="89" t="s">
        <v>3168</v>
      </c>
      <c r="B958" s="89" t="s">
        <v>3169</v>
      </c>
      <c r="C958" s="89" t="s">
        <v>1564</v>
      </c>
      <c r="D958" s="194">
        <v>21.47</v>
      </c>
      <c r="E958" s="89" t="s">
        <v>100</v>
      </c>
      <c r="F958" s="194">
        <v>14</v>
      </c>
      <c r="G958" s="194">
        <v>14</v>
      </c>
      <c r="H958" s="194">
        <v>2.17</v>
      </c>
      <c r="I958" s="194">
        <v>0.9</v>
      </c>
      <c r="J958" s="194">
        <v>1.72</v>
      </c>
      <c r="K958" s="89"/>
      <c r="L958" s="194">
        <v>7</v>
      </c>
      <c r="M958" s="194">
        <v>7.5</v>
      </c>
      <c r="N958" s="194">
        <v>8</v>
      </c>
      <c r="O958" s="194">
        <v>24</v>
      </c>
    </row>
    <row r="959" spans="1:16" ht="12.75" customHeight="1" x14ac:dyDescent="0.2">
      <c r="A959" s="89" t="s">
        <v>3170</v>
      </c>
      <c r="B959" s="89" t="s">
        <v>3171</v>
      </c>
      <c r="C959" s="89" t="s">
        <v>1639</v>
      </c>
      <c r="D959" s="194">
        <v>21.14</v>
      </c>
      <c r="E959" s="89" t="s">
        <v>100</v>
      </c>
      <c r="F959" s="194">
        <v>14</v>
      </c>
      <c r="G959" s="194">
        <v>14</v>
      </c>
      <c r="H959" s="194">
        <v>0</v>
      </c>
      <c r="I959" s="194">
        <v>1.25</v>
      </c>
      <c r="J959" s="194">
        <v>0.34</v>
      </c>
      <c r="K959" s="194">
        <v>1.42</v>
      </c>
      <c r="L959" s="194">
        <v>4</v>
      </c>
      <c r="M959" s="194">
        <v>10</v>
      </c>
      <c r="N959" s="194">
        <v>9</v>
      </c>
      <c r="P959" s="194">
        <v>6.5</v>
      </c>
    </row>
    <row r="960" spans="1:16" ht="12.75" customHeight="1" x14ac:dyDescent="0.2">
      <c r="A960" s="89" t="s">
        <v>3172</v>
      </c>
      <c r="B960" s="89" t="s">
        <v>3173</v>
      </c>
      <c r="C960" s="89" t="s">
        <v>1490</v>
      </c>
      <c r="D960" s="194">
        <v>37.75</v>
      </c>
      <c r="E960" s="89" t="s">
        <v>100</v>
      </c>
      <c r="F960" s="194">
        <v>14</v>
      </c>
      <c r="G960" s="194">
        <v>14</v>
      </c>
      <c r="H960" s="194">
        <v>0</v>
      </c>
      <c r="I960" s="194">
        <v>1.25</v>
      </c>
      <c r="J960" s="194">
        <v>2.89</v>
      </c>
      <c r="K960" s="194">
        <v>3.48</v>
      </c>
      <c r="L960" s="194">
        <v>5.5</v>
      </c>
      <c r="M960" s="194">
        <v>22</v>
      </c>
      <c r="N960" s="194">
        <v>14.5</v>
      </c>
      <c r="P960" s="194">
        <v>8</v>
      </c>
    </row>
    <row r="961" spans="1:16" ht="12.75" customHeight="1" x14ac:dyDescent="0.2">
      <c r="A961" s="89" t="s">
        <v>3174</v>
      </c>
      <c r="B961" s="89" t="s">
        <v>3175</v>
      </c>
      <c r="C961" s="89" t="s">
        <v>1564</v>
      </c>
      <c r="D961" s="194">
        <v>29.69</v>
      </c>
      <c r="E961" s="89" t="s">
        <v>100</v>
      </c>
      <c r="F961" s="194">
        <v>14</v>
      </c>
      <c r="G961" s="194">
        <v>14</v>
      </c>
      <c r="H961" s="194">
        <v>0</v>
      </c>
      <c r="I961" s="194">
        <v>1.2</v>
      </c>
      <c r="J961" s="194">
        <v>0.94</v>
      </c>
      <c r="K961" s="194">
        <v>2.96</v>
      </c>
      <c r="L961" s="194">
        <v>9.5</v>
      </c>
      <c r="M961" s="194">
        <v>7.5</v>
      </c>
      <c r="N961" s="194">
        <v>8</v>
      </c>
      <c r="P961" s="194">
        <v>14</v>
      </c>
    </row>
    <row r="962" spans="1:16" ht="12.75" customHeight="1" x14ac:dyDescent="0.2">
      <c r="A962" s="89" t="s">
        <v>3176</v>
      </c>
      <c r="B962" s="89" t="s">
        <v>3177</v>
      </c>
      <c r="C962" s="89" t="s">
        <v>1564</v>
      </c>
      <c r="D962" s="194">
        <v>45.41</v>
      </c>
      <c r="E962" s="89" t="s">
        <v>100</v>
      </c>
      <c r="F962" s="194">
        <v>14</v>
      </c>
      <c r="G962" s="194">
        <v>14</v>
      </c>
      <c r="H962" s="194">
        <v>2.14</v>
      </c>
      <c r="I962" s="194">
        <v>0.95</v>
      </c>
      <c r="J962" s="194">
        <v>0.89</v>
      </c>
      <c r="K962" s="194">
        <v>2.17</v>
      </c>
      <c r="L962" s="194">
        <v>5.5</v>
      </c>
      <c r="M962" s="194">
        <v>10</v>
      </c>
      <c r="N962" s="194">
        <v>9.5</v>
      </c>
      <c r="O962" s="194">
        <v>10.5</v>
      </c>
      <c r="P962" s="194">
        <v>9</v>
      </c>
    </row>
    <row r="963" spans="1:16" ht="12.75" customHeight="1" x14ac:dyDescent="0.2">
      <c r="A963" s="89" t="s">
        <v>3178</v>
      </c>
      <c r="B963" s="89" t="s">
        <v>3179</v>
      </c>
      <c r="C963" s="89" t="s">
        <v>1340</v>
      </c>
      <c r="D963" s="194">
        <v>80.3</v>
      </c>
      <c r="E963" s="89" t="s">
        <v>100</v>
      </c>
      <c r="F963" s="194">
        <v>14</v>
      </c>
      <c r="G963" s="194">
        <v>14</v>
      </c>
      <c r="H963" s="194">
        <v>4.45</v>
      </c>
      <c r="I963" s="194">
        <v>1.05</v>
      </c>
      <c r="J963" s="194">
        <v>2.98</v>
      </c>
      <c r="K963" s="194">
        <v>8.82</v>
      </c>
      <c r="M963" s="194">
        <v>3.5</v>
      </c>
      <c r="O963" s="194">
        <v>5.5</v>
      </c>
      <c r="P963" s="194">
        <v>1.5</v>
      </c>
    </row>
    <row r="964" spans="1:16" ht="12.75" customHeight="1" x14ac:dyDescent="0.2">
      <c r="A964" s="89" t="s">
        <v>3180</v>
      </c>
      <c r="B964" s="89" t="s">
        <v>3180</v>
      </c>
      <c r="C964" s="89" t="s">
        <v>1724</v>
      </c>
      <c r="D964" s="194">
        <v>174.5</v>
      </c>
      <c r="E964" s="89" t="s">
        <v>100</v>
      </c>
      <c r="F964" s="194">
        <v>14</v>
      </c>
      <c r="G964" s="194">
        <v>14</v>
      </c>
      <c r="H964" s="194">
        <v>0</v>
      </c>
      <c r="I964" s="194">
        <v>1.1499999999999999</v>
      </c>
      <c r="J964" s="194">
        <v>1.24</v>
      </c>
      <c r="K964" s="89"/>
      <c r="L964" s="194">
        <v>10</v>
      </c>
      <c r="M964" s="194">
        <v>22</v>
      </c>
      <c r="N964" s="194">
        <v>17.5</v>
      </c>
      <c r="P964" s="194">
        <v>43</v>
      </c>
    </row>
    <row r="965" spans="1:16" ht="12.75" customHeight="1" x14ac:dyDescent="0.2">
      <c r="A965" s="89" t="s">
        <v>3181</v>
      </c>
      <c r="B965" s="89" t="s">
        <v>3182</v>
      </c>
      <c r="C965" s="89" t="s">
        <v>1567</v>
      </c>
      <c r="D965" s="194">
        <v>26.2</v>
      </c>
      <c r="E965" s="89" t="s">
        <v>100</v>
      </c>
      <c r="F965" s="194">
        <v>14</v>
      </c>
      <c r="G965" s="194">
        <v>14</v>
      </c>
      <c r="H965" s="194">
        <v>0</v>
      </c>
      <c r="I965" s="194">
        <v>1.05</v>
      </c>
      <c r="J965" s="194">
        <v>4.91</v>
      </c>
      <c r="K965" s="194">
        <v>2.17</v>
      </c>
      <c r="L965" s="194">
        <v>7</v>
      </c>
      <c r="M965" s="194">
        <v>20</v>
      </c>
      <c r="N965" s="194">
        <v>11.5</v>
      </c>
      <c r="P965" s="194">
        <v>6</v>
      </c>
    </row>
    <row r="966" spans="1:16" ht="12.75" customHeight="1" x14ac:dyDescent="0.2">
      <c r="A966" s="89" t="s">
        <v>3183</v>
      </c>
      <c r="B966" s="89" t="s">
        <v>3184</v>
      </c>
      <c r="C966" s="89" t="s">
        <v>1419</v>
      </c>
      <c r="D966" s="194">
        <v>69.06</v>
      </c>
      <c r="E966" s="89" t="s">
        <v>100</v>
      </c>
      <c r="F966" s="194">
        <v>14</v>
      </c>
      <c r="G966" s="194">
        <v>14</v>
      </c>
      <c r="H966" s="194">
        <v>2.12</v>
      </c>
      <c r="I966" s="194">
        <v>1.1499999999999999</v>
      </c>
      <c r="J966" s="194">
        <v>1.04</v>
      </c>
      <c r="K966" s="194">
        <v>2.42</v>
      </c>
      <c r="L966" s="194">
        <v>4</v>
      </c>
      <c r="M966" s="194">
        <v>8</v>
      </c>
      <c r="N966" s="194">
        <v>6</v>
      </c>
      <c r="O966" s="194">
        <v>8.5</v>
      </c>
      <c r="P966" s="194">
        <v>8</v>
      </c>
    </row>
    <row r="967" spans="1:16" ht="12.75" customHeight="1" x14ac:dyDescent="0.2">
      <c r="A967" s="89" t="s">
        <v>3185</v>
      </c>
      <c r="B967" s="89" t="s">
        <v>3186</v>
      </c>
      <c r="C967" s="89" t="s">
        <v>1360</v>
      </c>
      <c r="D967" s="194">
        <v>21.72</v>
      </c>
      <c r="E967" s="89" t="s">
        <v>100</v>
      </c>
      <c r="F967" s="194">
        <v>14</v>
      </c>
      <c r="G967" s="194">
        <v>14</v>
      </c>
      <c r="H967" s="194">
        <v>0</v>
      </c>
      <c r="I967" s="194">
        <v>1</v>
      </c>
      <c r="J967" s="194">
        <v>4.5</v>
      </c>
      <c r="K967" s="194">
        <v>3.73</v>
      </c>
      <c r="L967" s="194">
        <v>5</v>
      </c>
      <c r="M967" s="194">
        <v>68.5</v>
      </c>
      <c r="N967" s="194">
        <v>28.5</v>
      </c>
      <c r="P967" s="194">
        <v>15.5</v>
      </c>
    </row>
    <row r="968" spans="1:16" ht="12.75" customHeight="1" x14ac:dyDescent="0.2">
      <c r="A968" s="89" t="s">
        <v>3187</v>
      </c>
      <c r="B968" s="89" t="s">
        <v>3188</v>
      </c>
      <c r="C968" s="89" t="s">
        <v>1360</v>
      </c>
      <c r="D968" s="194">
        <v>20.89</v>
      </c>
      <c r="E968" s="89" t="s">
        <v>100</v>
      </c>
      <c r="F968" s="194">
        <v>14</v>
      </c>
      <c r="G968" s="194">
        <v>14</v>
      </c>
      <c r="H968" s="194">
        <v>0</v>
      </c>
      <c r="I968" s="194">
        <v>1.5</v>
      </c>
      <c r="J968" s="194">
        <v>2.59</v>
      </c>
      <c r="K968" s="194">
        <v>2.0299999999999998</v>
      </c>
      <c r="L968" s="194">
        <v>1</v>
      </c>
      <c r="M968" s="194">
        <v>3.5</v>
      </c>
      <c r="N968" s="194">
        <v>6</v>
      </c>
      <c r="P968" s="194">
        <v>-5.5</v>
      </c>
    </row>
    <row r="969" spans="1:16" ht="12.75" customHeight="1" x14ac:dyDescent="0.2">
      <c r="A969" s="89" t="s">
        <v>3189</v>
      </c>
      <c r="B969" s="89" t="s">
        <v>3190</v>
      </c>
      <c r="C969" s="89" t="s">
        <v>2351</v>
      </c>
      <c r="D969" s="194">
        <v>11.18</v>
      </c>
      <c r="E969" s="89" t="s">
        <v>100</v>
      </c>
      <c r="F969" s="194">
        <v>14</v>
      </c>
      <c r="G969" s="194">
        <v>14</v>
      </c>
      <c r="H969" s="194">
        <v>3.81</v>
      </c>
      <c r="I969" s="194">
        <v>0.95</v>
      </c>
      <c r="J969" s="89"/>
      <c r="K969" s="194">
        <v>1.06</v>
      </c>
      <c r="M969" s="194">
        <v>4.5</v>
      </c>
      <c r="O969" s="194">
        <v>11.5</v>
      </c>
      <c r="P969" s="194">
        <v>3.5</v>
      </c>
    </row>
    <row r="970" spans="1:16" ht="12.75" customHeight="1" x14ac:dyDescent="0.2">
      <c r="A970" s="89" t="s">
        <v>3191</v>
      </c>
      <c r="B970" s="89" t="s">
        <v>3192</v>
      </c>
      <c r="C970" s="89" t="s">
        <v>1432</v>
      </c>
      <c r="D970" s="194">
        <v>25.68</v>
      </c>
      <c r="E970" s="89" t="s">
        <v>100</v>
      </c>
      <c r="F970" s="194">
        <v>14</v>
      </c>
      <c r="G970" s="194">
        <v>14</v>
      </c>
      <c r="H970" s="194">
        <v>3.51</v>
      </c>
      <c r="I970" s="194">
        <v>1.1499999999999999</v>
      </c>
      <c r="J970" s="89"/>
      <c r="K970" s="194">
        <v>1.21</v>
      </c>
      <c r="M970" s="194">
        <v>7</v>
      </c>
      <c r="O970" s="194">
        <v>12.5</v>
      </c>
      <c r="P970" s="194">
        <v>9</v>
      </c>
    </row>
    <row r="971" spans="1:16" ht="12.75" customHeight="1" x14ac:dyDescent="0.2">
      <c r="A971" s="89" t="s">
        <v>3193</v>
      </c>
      <c r="B971" s="89" t="s">
        <v>3194</v>
      </c>
      <c r="C971" s="89" t="s">
        <v>1449</v>
      </c>
      <c r="D971" s="194">
        <v>16.829999999999998</v>
      </c>
      <c r="E971" s="89" t="s">
        <v>100</v>
      </c>
      <c r="F971" s="194">
        <v>14</v>
      </c>
      <c r="G971" s="194">
        <v>14</v>
      </c>
      <c r="H971" s="194">
        <v>5.18</v>
      </c>
      <c r="I971" s="194">
        <v>0.9</v>
      </c>
      <c r="J971" s="194">
        <v>0.89</v>
      </c>
      <c r="K971" s="194">
        <v>2.2400000000000002</v>
      </c>
      <c r="L971" s="194">
        <v>2.5</v>
      </c>
      <c r="M971" s="194">
        <v>12</v>
      </c>
      <c r="N971" s="194">
        <v>4.5</v>
      </c>
      <c r="O971" s="194">
        <v>4.5</v>
      </c>
      <c r="P971" s="194">
        <v>4</v>
      </c>
    </row>
    <row r="972" spans="1:16" ht="12.75" customHeight="1" x14ac:dyDescent="0.2">
      <c r="A972" s="89" t="s">
        <v>3195</v>
      </c>
      <c r="B972" s="89" t="s">
        <v>3196</v>
      </c>
      <c r="C972" s="89" t="s">
        <v>1753</v>
      </c>
      <c r="D972" s="194">
        <v>12.33</v>
      </c>
      <c r="E972" s="89" t="s">
        <v>100</v>
      </c>
      <c r="F972" s="194">
        <v>14</v>
      </c>
      <c r="G972" s="194"/>
      <c r="H972" s="194">
        <v>0.63</v>
      </c>
      <c r="I972" s="194">
        <v>1.2</v>
      </c>
      <c r="J972" s="194">
        <v>2.5299999999999998</v>
      </c>
      <c r="K972" s="194">
        <v>0.98</v>
      </c>
      <c r="L972" s="194">
        <v>-0.5</v>
      </c>
      <c r="M972" s="194">
        <v>20</v>
      </c>
      <c r="N972" s="194">
        <v>5.5</v>
      </c>
      <c r="O972" s="194">
        <v>-19.5</v>
      </c>
      <c r="P972" s="194">
        <v>1</v>
      </c>
    </row>
    <row r="973" spans="1:16" ht="12.75" customHeight="1" x14ac:dyDescent="0.2">
      <c r="A973" s="89" t="s">
        <v>3197</v>
      </c>
      <c r="B973" s="89" t="s">
        <v>105</v>
      </c>
      <c r="C973" s="89" t="s">
        <v>1325</v>
      </c>
      <c r="D973" s="194">
        <v>48.73</v>
      </c>
      <c r="E973" s="89" t="s">
        <v>100</v>
      </c>
      <c r="F973" s="194">
        <v>14</v>
      </c>
      <c r="G973" s="194">
        <v>14</v>
      </c>
      <c r="H973" s="194">
        <v>1.21</v>
      </c>
      <c r="I973" s="194">
        <v>1.2</v>
      </c>
      <c r="J973" s="194">
        <v>1.62</v>
      </c>
      <c r="K973" s="194">
        <v>2.06</v>
      </c>
      <c r="L973" s="194">
        <v>7</v>
      </c>
      <c r="M973" s="194">
        <v>12.5</v>
      </c>
      <c r="N973" s="194">
        <v>11</v>
      </c>
      <c r="O973" s="194">
        <v>13</v>
      </c>
      <c r="P973" s="194">
        <v>6.5</v>
      </c>
    </row>
    <row r="974" spans="1:16" ht="12.75" customHeight="1" x14ac:dyDescent="0.2">
      <c r="A974" s="89" t="s">
        <v>3198</v>
      </c>
      <c r="B974" s="89" t="s">
        <v>3199</v>
      </c>
      <c r="C974" s="89" t="s">
        <v>1517</v>
      </c>
      <c r="D974" s="194">
        <v>27.89</v>
      </c>
      <c r="E974" s="89" t="s">
        <v>100</v>
      </c>
      <c r="F974" s="194">
        <v>14</v>
      </c>
      <c r="G974" s="194">
        <v>14</v>
      </c>
      <c r="H974" s="194">
        <v>2.4700000000000002</v>
      </c>
      <c r="I974" s="194">
        <v>1.25</v>
      </c>
      <c r="J974" s="89"/>
      <c r="K974" s="194">
        <v>1.21</v>
      </c>
      <c r="M974" s="194">
        <v>10.5</v>
      </c>
      <c r="O974" s="194">
        <v>18</v>
      </c>
      <c r="P974" s="194">
        <v>7</v>
      </c>
    </row>
    <row r="975" spans="1:16" ht="12.75" customHeight="1" x14ac:dyDescent="0.2">
      <c r="A975" s="89" t="s">
        <v>3200</v>
      </c>
      <c r="B975" s="89" t="s">
        <v>3201</v>
      </c>
      <c r="C975" s="89" t="s">
        <v>1340</v>
      </c>
      <c r="D975" s="194">
        <v>62.51</v>
      </c>
      <c r="E975" s="89" t="s">
        <v>100</v>
      </c>
      <c r="F975" s="194">
        <v>15</v>
      </c>
      <c r="G975" s="194">
        <v>15</v>
      </c>
      <c r="H975" s="194">
        <v>4.1399999999999997</v>
      </c>
      <c r="I975" s="194">
        <v>0.9</v>
      </c>
      <c r="J975" s="194">
        <v>5.75</v>
      </c>
      <c r="K975" s="194">
        <v>4.46</v>
      </c>
      <c r="M975" s="194">
        <v>-1.5</v>
      </c>
      <c r="O975" s="194">
        <v>2.5</v>
      </c>
      <c r="P975" s="194">
        <v>3</v>
      </c>
    </row>
    <row r="976" spans="1:16" ht="12.75" customHeight="1" x14ac:dyDescent="0.2">
      <c r="A976" s="89" t="s">
        <v>3202</v>
      </c>
      <c r="B976" s="89" t="s">
        <v>3203</v>
      </c>
      <c r="C976" s="89" t="s">
        <v>1343</v>
      </c>
      <c r="D976" s="194">
        <v>22.79</v>
      </c>
      <c r="E976" s="89" t="s">
        <v>100</v>
      </c>
      <c r="F976" s="194">
        <v>15</v>
      </c>
      <c r="G976" s="194">
        <v>15</v>
      </c>
      <c r="H976" s="194">
        <v>0</v>
      </c>
      <c r="I976" s="194">
        <v>1.65</v>
      </c>
      <c r="J976" s="194">
        <v>1.18</v>
      </c>
      <c r="K976" s="194">
        <v>1.88</v>
      </c>
      <c r="L976" s="194">
        <v>4.5</v>
      </c>
      <c r="M976" s="194">
        <v>23</v>
      </c>
      <c r="N976" s="194">
        <v>12</v>
      </c>
      <c r="P976" s="194">
        <v>5</v>
      </c>
    </row>
    <row r="977" spans="1:16" ht="12.75" customHeight="1" x14ac:dyDescent="0.2">
      <c r="A977" s="89" t="s">
        <v>3204</v>
      </c>
      <c r="B977" s="89" t="s">
        <v>3205</v>
      </c>
      <c r="C977" s="89" t="s">
        <v>1360</v>
      </c>
      <c r="D977" s="194">
        <v>19.36</v>
      </c>
      <c r="E977" s="89" t="s">
        <v>100</v>
      </c>
      <c r="F977" s="194">
        <v>15</v>
      </c>
      <c r="G977" s="194">
        <v>15</v>
      </c>
      <c r="H977" s="194">
        <v>1.24</v>
      </c>
      <c r="I977" s="194">
        <v>1.2</v>
      </c>
      <c r="J977" s="194">
        <v>1.87</v>
      </c>
      <c r="K977" s="194">
        <v>2.71</v>
      </c>
      <c r="L977" s="194">
        <v>7.5</v>
      </c>
      <c r="M977" s="194">
        <v>17</v>
      </c>
      <c r="N977" s="194">
        <v>13.5</v>
      </c>
      <c r="O977" s="194">
        <v>6</v>
      </c>
      <c r="P977" s="194">
        <v>15</v>
      </c>
    </row>
    <row r="978" spans="1:16" ht="12.75" customHeight="1" x14ac:dyDescent="0.2">
      <c r="A978" s="89" t="s">
        <v>3206</v>
      </c>
      <c r="B978" s="89" t="s">
        <v>3207</v>
      </c>
      <c r="C978" s="89" t="s">
        <v>1724</v>
      </c>
      <c r="D978" s="194">
        <v>17.420000000000002</v>
      </c>
      <c r="E978" s="89" t="s">
        <v>100</v>
      </c>
      <c r="F978" s="194">
        <v>15</v>
      </c>
      <c r="G978" s="194">
        <v>15</v>
      </c>
      <c r="H978" s="194">
        <v>3.15</v>
      </c>
      <c r="I978" s="194">
        <v>1.1000000000000001</v>
      </c>
      <c r="J978" s="194">
        <v>0.56000000000000005</v>
      </c>
      <c r="K978" s="194">
        <v>2.38</v>
      </c>
      <c r="L978" s="194">
        <v>5.5</v>
      </c>
      <c r="M978" s="194">
        <v>13.5</v>
      </c>
      <c r="N978" s="194">
        <v>10</v>
      </c>
      <c r="O978" s="194">
        <v>8</v>
      </c>
      <c r="P978" s="194">
        <v>10</v>
      </c>
    </row>
    <row r="979" spans="1:16" ht="12.75" customHeight="1" x14ac:dyDescent="0.2">
      <c r="A979" s="89" t="s">
        <v>3208</v>
      </c>
      <c r="B979" s="89" t="s">
        <v>3209</v>
      </c>
      <c r="C979" s="89" t="s">
        <v>1289</v>
      </c>
      <c r="D979" s="194">
        <v>62.13</v>
      </c>
      <c r="E979" s="89" t="s">
        <v>100</v>
      </c>
      <c r="F979" s="194">
        <v>15</v>
      </c>
      <c r="G979" s="194">
        <v>15</v>
      </c>
      <c r="H979" s="194">
        <v>0</v>
      </c>
      <c r="I979" s="89"/>
      <c r="J979" s="194">
        <v>0.8</v>
      </c>
      <c r="K979" s="194">
        <v>3.17</v>
      </c>
      <c r="M979" s="194">
        <v>7</v>
      </c>
      <c r="N979" s="194">
        <v>5.5</v>
      </c>
      <c r="P979" s="194">
        <v>9</v>
      </c>
    </row>
    <row r="980" spans="1:16" ht="12.75" customHeight="1" x14ac:dyDescent="0.2">
      <c r="A980" s="89" t="s">
        <v>3210</v>
      </c>
      <c r="B980" s="89" t="s">
        <v>3211</v>
      </c>
      <c r="C980" s="89" t="s">
        <v>2314</v>
      </c>
      <c r="D980" s="194">
        <v>35.65</v>
      </c>
      <c r="E980" s="89" t="s">
        <v>100</v>
      </c>
      <c r="F980" s="194">
        <v>15</v>
      </c>
      <c r="G980" s="194">
        <v>15</v>
      </c>
      <c r="H980" s="194">
        <v>2.37</v>
      </c>
      <c r="I980" s="194">
        <v>1.1000000000000001</v>
      </c>
      <c r="J980" s="194">
        <v>0.68</v>
      </c>
      <c r="K980" s="194">
        <v>2.0099999999999998</v>
      </c>
      <c r="L980" s="194">
        <v>3.5</v>
      </c>
      <c r="M980" s="194">
        <v>10</v>
      </c>
      <c r="N980" s="194">
        <v>8.5</v>
      </c>
      <c r="O980" s="194">
        <v>6.5</v>
      </c>
      <c r="P980" s="194">
        <v>10</v>
      </c>
    </row>
    <row r="981" spans="1:16" ht="12.75" customHeight="1" x14ac:dyDescent="0.2">
      <c r="A981" s="89" t="s">
        <v>3212</v>
      </c>
      <c r="B981" s="89" t="s">
        <v>3213</v>
      </c>
      <c r="C981" s="89" t="s">
        <v>1295</v>
      </c>
      <c r="D981" s="194">
        <v>52.29</v>
      </c>
      <c r="E981" s="89" t="s">
        <v>100</v>
      </c>
      <c r="F981" s="194">
        <v>15</v>
      </c>
      <c r="G981" s="194">
        <v>15</v>
      </c>
      <c r="H981" s="194">
        <v>0</v>
      </c>
      <c r="I981" s="194">
        <v>0.85</v>
      </c>
      <c r="J981" s="194">
        <v>2.52</v>
      </c>
      <c r="K981" s="194">
        <v>3.49</v>
      </c>
      <c r="L981" s="194">
        <v>9.5</v>
      </c>
      <c r="M981" s="194">
        <v>38.5</v>
      </c>
      <c r="N981" s="194">
        <v>24.5</v>
      </c>
      <c r="P981" s="194">
        <v>11.5</v>
      </c>
    </row>
    <row r="982" spans="1:16" ht="12.75" customHeight="1" x14ac:dyDescent="0.2">
      <c r="A982" s="89" t="s">
        <v>3214</v>
      </c>
      <c r="B982" s="89" t="s">
        <v>3215</v>
      </c>
      <c r="C982" s="89" t="s">
        <v>2446</v>
      </c>
      <c r="D982" s="194">
        <v>24</v>
      </c>
      <c r="E982" s="89" t="s">
        <v>100</v>
      </c>
      <c r="F982" s="194">
        <v>15</v>
      </c>
      <c r="G982" s="194">
        <v>15</v>
      </c>
      <c r="H982" s="194">
        <v>2.71</v>
      </c>
      <c r="I982" s="194">
        <v>1.1000000000000001</v>
      </c>
      <c r="J982" s="194">
        <v>0.83</v>
      </c>
      <c r="K982" s="194">
        <v>2.97</v>
      </c>
      <c r="L982" s="194">
        <v>4</v>
      </c>
      <c r="M982" s="194">
        <v>10</v>
      </c>
      <c r="N982" s="194">
        <v>7</v>
      </c>
      <c r="O982" s="194">
        <v>5</v>
      </c>
      <c r="P982" s="194">
        <v>14</v>
      </c>
    </row>
    <row r="983" spans="1:16" ht="12.75" customHeight="1" x14ac:dyDescent="0.2">
      <c r="A983" s="89" t="s">
        <v>3216</v>
      </c>
      <c r="B983" s="89" t="s">
        <v>3217</v>
      </c>
      <c r="C983" s="89" t="s">
        <v>1639</v>
      </c>
      <c r="D983" s="194">
        <v>37.090000000000003</v>
      </c>
      <c r="E983" s="89" t="s">
        <v>100</v>
      </c>
      <c r="F983" s="194">
        <v>15</v>
      </c>
      <c r="G983" s="194">
        <v>15</v>
      </c>
      <c r="H983" s="194">
        <v>1.91</v>
      </c>
      <c r="I983" s="194">
        <v>1.05</v>
      </c>
      <c r="J983" s="194">
        <v>0.67</v>
      </c>
      <c r="K983" s="194">
        <v>5.8</v>
      </c>
      <c r="L983" s="194">
        <v>7.5</v>
      </c>
      <c r="M983" s="194">
        <v>13.5</v>
      </c>
      <c r="N983" s="194">
        <v>13</v>
      </c>
      <c r="O983" s="194">
        <v>11.5</v>
      </c>
      <c r="P983" s="194">
        <v>19.5</v>
      </c>
    </row>
    <row r="984" spans="1:16" ht="12.75" customHeight="1" x14ac:dyDescent="0.2">
      <c r="A984" s="89" t="s">
        <v>3218</v>
      </c>
      <c r="B984" s="89" t="s">
        <v>3219</v>
      </c>
      <c r="C984" s="89" t="s">
        <v>1634</v>
      </c>
      <c r="D984" s="194">
        <v>16.489999999999998</v>
      </c>
      <c r="E984" s="89" t="s">
        <v>100</v>
      </c>
      <c r="F984" s="194">
        <v>15</v>
      </c>
      <c r="G984" s="194">
        <v>15</v>
      </c>
      <c r="H984" s="194">
        <v>0</v>
      </c>
      <c r="I984" s="194">
        <v>0.9</v>
      </c>
      <c r="J984" s="194">
        <v>0.64</v>
      </c>
      <c r="K984" s="194">
        <v>0.79</v>
      </c>
      <c r="L984" s="194">
        <v>2</v>
      </c>
      <c r="M984" s="194">
        <v>25</v>
      </c>
      <c r="N984" s="194">
        <v>12</v>
      </c>
      <c r="O984" s="194">
        <v>9</v>
      </c>
      <c r="P984" s="194">
        <v>2.5</v>
      </c>
    </row>
    <row r="985" spans="1:16" ht="12.75" customHeight="1" x14ac:dyDescent="0.2">
      <c r="A985" s="89" t="s">
        <v>3220</v>
      </c>
      <c r="B985" s="89" t="s">
        <v>3221</v>
      </c>
      <c r="C985" s="89" t="s">
        <v>1570</v>
      </c>
      <c r="D985" s="194">
        <v>53.87</v>
      </c>
      <c r="E985" s="89" t="s">
        <v>100</v>
      </c>
      <c r="F985" s="194">
        <v>15</v>
      </c>
      <c r="G985" s="194">
        <v>15</v>
      </c>
      <c r="H985" s="194">
        <v>2.74</v>
      </c>
      <c r="I985" s="194">
        <v>1.1499999999999999</v>
      </c>
      <c r="J985" s="194">
        <v>0.76</v>
      </c>
      <c r="K985" s="194">
        <v>2.64</v>
      </c>
      <c r="L985" s="194">
        <v>6.5</v>
      </c>
      <c r="M985" s="194">
        <v>10</v>
      </c>
      <c r="N985" s="194">
        <v>9</v>
      </c>
      <c r="O985" s="194">
        <v>15.5</v>
      </c>
      <c r="P985" s="194">
        <v>11</v>
      </c>
    </row>
    <row r="986" spans="1:16" ht="12.75" customHeight="1" x14ac:dyDescent="0.2">
      <c r="A986" s="89" t="s">
        <v>3222</v>
      </c>
      <c r="B986" s="89" t="s">
        <v>3223</v>
      </c>
      <c r="C986" s="89" t="s">
        <v>1316</v>
      </c>
      <c r="D986" s="194">
        <v>17.23</v>
      </c>
      <c r="E986" s="89" t="s">
        <v>100</v>
      </c>
      <c r="F986" s="194">
        <v>15</v>
      </c>
      <c r="G986" s="194">
        <v>15</v>
      </c>
      <c r="H986" s="194">
        <v>7.56</v>
      </c>
      <c r="I986" s="194">
        <v>0.85</v>
      </c>
      <c r="J986" s="194">
        <v>0.52</v>
      </c>
      <c r="K986" s="194">
        <v>1.34</v>
      </c>
      <c r="L986" s="194">
        <v>2.5</v>
      </c>
      <c r="M986" s="194">
        <v>3</v>
      </c>
      <c r="N986" s="194">
        <v>1.5</v>
      </c>
      <c r="P986" s="194">
        <v>-1.5</v>
      </c>
    </row>
    <row r="987" spans="1:16" ht="12.75" customHeight="1" x14ac:dyDescent="0.2">
      <c r="A987" s="89" t="s">
        <v>3224</v>
      </c>
      <c r="B987" s="89" t="s">
        <v>3225</v>
      </c>
      <c r="C987" s="89" t="s">
        <v>1432</v>
      </c>
      <c r="D987" s="194">
        <v>72.760000000000005</v>
      </c>
      <c r="E987" s="89" t="s">
        <v>100</v>
      </c>
      <c r="F987" s="194">
        <v>15</v>
      </c>
      <c r="G987" s="194">
        <v>15</v>
      </c>
      <c r="H987" s="194">
        <v>2.5099999999999998</v>
      </c>
      <c r="I987" s="194">
        <v>1.2</v>
      </c>
      <c r="J987" s="89"/>
      <c r="K987" s="194">
        <v>1.18</v>
      </c>
      <c r="M987" s="194">
        <v>9</v>
      </c>
      <c r="O987" s="194">
        <v>5.5</v>
      </c>
      <c r="P987" s="194">
        <v>9</v>
      </c>
    </row>
    <row r="988" spans="1:16" ht="12.75" customHeight="1" x14ac:dyDescent="0.2">
      <c r="A988" s="89" t="s">
        <v>3226</v>
      </c>
      <c r="B988" s="89" t="s">
        <v>3227</v>
      </c>
      <c r="C988" s="89" t="s">
        <v>1432</v>
      </c>
      <c r="D988" s="194">
        <v>60.81</v>
      </c>
      <c r="E988" s="89" t="s">
        <v>100</v>
      </c>
      <c r="F988" s="194">
        <v>16</v>
      </c>
      <c r="G988" s="194">
        <v>16</v>
      </c>
      <c r="H988" s="194">
        <v>1.55</v>
      </c>
      <c r="I988" s="194">
        <v>1.1000000000000001</v>
      </c>
      <c r="J988" s="89"/>
      <c r="K988" s="194">
        <v>1.1299999999999999</v>
      </c>
      <c r="M988" s="194">
        <v>8.5</v>
      </c>
      <c r="O988" s="194">
        <v>10.5</v>
      </c>
      <c r="P988" s="194">
        <v>6.5</v>
      </c>
    </row>
    <row r="989" spans="1:16" ht="12.75" customHeight="1" x14ac:dyDescent="0.2">
      <c r="A989" s="89" t="s">
        <v>3228</v>
      </c>
      <c r="B989" s="89" t="s">
        <v>3229</v>
      </c>
      <c r="C989" s="89" t="s">
        <v>1611</v>
      </c>
      <c r="D989" s="194">
        <v>29.22</v>
      </c>
      <c r="E989" s="89" t="s">
        <v>100</v>
      </c>
      <c r="F989" s="194">
        <v>16</v>
      </c>
      <c r="G989" s="194">
        <v>16</v>
      </c>
      <c r="H989" s="194">
        <v>0</v>
      </c>
      <c r="I989" s="194">
        <v>1.2</v>
      </c>
      <c r="J989" s="194">
        <v>0.19</v>
      </c>
      <c r="K989" s="194">
        <v>0.81</v>
      </c>
      <c r="L989" s="194">
        <v>0.5</v>
      </c>
      <c r="M989" s="194">
        <v>4</v>
      </c>
      <c r="N989" s="194">
        <v>4.5</v>
      </c>
      <c r="P989" s="194">
        <v>7.5</v>
      </c>
    </row>
    <row r="990" spans="1:16" ht="12.75" customHeight="1" x14ac:dyDescent="0.2">
      <c r="A990" s="89" t="s">
        <v>3230</v>
      </c>
      <c r="B990" s="89" t="s">
        <v>3231</v>
      </c>
      <c r="C990" s="89" t="s">
        <v>1647</v>
      </c>
      <c r="D990" s="194">
        <v>71.099999999999994</v>
      </c>
      <c r="E990" s="89" t="s">
        <v>100</v>
      </c>
      <c r="F990" s="194">
        <v>16</v>
      </c>
      <c r="G990" s="194">
        <v>16</v>
      </c>
      <c r="H990" s="194">
        <v>2.81</v>
      </c>
      <c r="I990" s="194">
        <v>1.05</v>
      </c>
      <c r="J990" s="194">
        <v>3.31</v>
      </c>
      <c r="K990" s="194">
        <v>10.96</v>
      </c>
      <c r="L990" s="194">
        <v>5</v>
      </c>
      <c r="M990" s="194">
        <v>16</v>
      </c>
      <c r="N990" s="194">
        <v>15.5</v>
      </c>
      <c r="O990" s="194">
        <v>17.5</v>
      </c>
      <c r="P990" s="194">
        <v>5</v>
      </c>
    </row>
    <row r="991" spans="1:16" ht="12.75" customHeight="1" x14ac:dyDescent="0.2">
      <c r="A991" s="89" t="s">
        <v>3232</v>
      </c>
      <c r="B991" s="89" t="s">
        <v>3233</v>
      </c>
      <c r="C991" s="89" t="s">
        <v>2351</v>
      </c>
      <c r="D991" s="194">
        <v>15.02</v>
      </c>
      <c r="E991" s="89" t="s">
        <v>100</v>
      </c>
      <c r="F991" s="194">
        <v>16</v>
      </c>
      <c r="G991" s="194">
        <v>16</v>
      </c>
      <c r="H991" s="194">
        <v>4.53</v>
      </c>
      <c r="I991" s="194">
        <v>1</v>
      </c>
      <c r="J991" s="89"/>
      <c r="K991" s="194">
        <v>0.93</v>
      </c>
      <c r="M991" s="194">
        <v>9</v>
      </c>
      <c r="O991" s="194">
        <v>1.5</v>
      </c>
      <c r="P991" s="194">
        <v>4</v>
      </c>
    </row>
    <row r="992" spans="1:16" ht="12.75" customHeight="1" x14ac:dyDescent="0.2">
      <c r="A992" s="89" t="s">
        <v>3234</v>
      </c>
      <c r="B992" s="89" t="s">
        <v>3235</v>
      </c>
      <c r="C992" s="89" t="s">
        <v>1414</v>
      </c>
      <c r="D992" s="194">
        <v>28.54</v>
      </c>
      <c r="E992" s="89" t="s">
        <v>100</v>
      </c>
      <c r="F992" s="194">
        <v>16</v>
      </c>
      <c r="G992" s="194">
        <v>16</v>
      </c>
      <c r="H992" s="194">
        <v>0</v>
      </c>
      <c r="I992" s="194">
        <v>1.55</v>
      </c>
      <c r="J992" s="194">
        <v>0.52</v>
      </c>
      <c r="K992" s="194">
        <v>9.25</v>
      </c>
      <c r="L992" s="194">
        <v>4</v>
      </c>
      <c r="M992" s="194">
        <v>7.5</v>
      </c>
      <c r="N992" s="194">
        <v>7</v>
      </c>
      <c r="P992" s="194">
        <v>14.5</v>
      </c>
    </row>
    <row r="993" spans="1:16" ht="12.75" customHeight="1" x14ac:dyDescent="0.2">
      <c r="A993" s="89" t="s">
        <v>3236</v>
      </c>
      <c r="B993" s="89" t="s">
        <v>3237</v>
      </c>
      <c r="C993" s="89" t="s">
        <v>1301</v>
      </c>
      <c r="D993" s="194">
        <v>11.38</v>
      </c>
      <c r="E993" s="89" t="s">
        <v>100</v>
      </c>
      <c r="F993" s="194">
        <v>16</v>
      </c>
      <c r="G993" s="194">
        <v>16</v>
      </c>
      <c r="H993" s="194">
        <v>4.9000000000000004</v>
      </c>
      <c r="I993" s="194">
        <v>1.4</v>
      </c>
      <c r="J993" s="89"/>
      <c r="K993" s="194">
        <v>0.8</v>
      </c>
      <c r="M993" s="194">
        <v>8</v>
      </c>
      <c r="P993" s="194">
        <v>6</v>
      </c>
    </row>
    <row r="994" spans="1:16" ht="12.75" customHeight="1" x14ac:dyDescent="0.2">
      <c r="A994" s="89" t="s">
        <v>3238</v>
      </c>
      <c r="B994" s="89" t="s">
        <v>3239</v>
      </c>
      <c r="C994" s="89" t="s">
        <v>1724</v>
      </c>
      <c r="D994" s="194">
        <v>33</v>
      </c>
      <c r="E994" s="89" t="s">
        <v>100</v>
      </c>
      <c r="F994" s="194">
        <v>16</v>
      </c>
      <c r="G994" s="194">
        <v>16</v>
      </c>
      <c r="H994" s="194">
        <v>1.54</v>
      </c>
      <c r="I994" s="194">
        <v>1</v>
      </c>
      <c r="J994" s="194">
        <v>0.86</v>
      </c>
      <c r="K994" s="194">
        <v>2.2400000000000002</v>
      </c>
      <c r="L994" s="194">
        <v>5.5</v>
      </c>
      <c r="M994" s="194">
        <v>9</v>
      </c>
      <c r="N994" s="194">
        <v>8</v>
      </c>
      <c r="O994" s="194">
        <v>5.5</v>
      </c>
      <c r="P994" s="194">
        <v>9.5</v>
      </c>
    </row>
    <row r="995" spans="1:16" ht="12.75" customHeight="1" x14ac:dyDescent="0.2">
      <c r="A995" s="89" t="s">
        <v>3240</v>
      </c>
      <c r="B995" s="89" t="s">
        <v>3241</v>
      </c>
      <c r="C995" s="89" t="s">
        <v>1340</v>
      </c>
      <c r="D995" s="194">
        <v>38.58</v>
      </c>
      <c r="E995" s="89" t="s">
        <v>100</v>
      </c>
      <c r="F995" s="194">
        <v>16</v>
      </c>
      <c r="G995" s="194">
        <v>16</v>
      </c>
      <c r="H995" s="194">
        <v>7.11</v>
      </c>
      <c r="I995" s="194">
        <v>0.8</v>
      </c>
      <c r="J995" s="194">
        <v>7.3</v>
      </c>
      <c r="K995" s="194">
        <v>3.65</v>
      </c>
      <c r="M995" s="89"/>
    </row>
    <row r="996" spans="1:16" ht="12.75" customHeight="1" x14ac:dyDescent="0.2">
      <c r="A996" s="89" t="s">
        <v>3242</v>
      </c>
      <c r="B996" s="89" t="s">
        <v>3243</v>
      </c>
      <c r="C996" s="89" t="s">
        <v>1452</v>
      </c>
      <c r="D996" s="194">
        <v>34.14</v>
      </c>
      <c r="E996" s="89" t="s">
        <v>100</v>
      </c>
      <c r="F996" s="194">
        <v>16</v>
      </c>
      <c r="G996" s="194">
        <v>16</v>
      </c>
      <c r="H996" s="194">
        <v>0.66</v>
      </c>
      <c r="I996" s="194">
        <v>1.45</v>
      </c>
      <c r="J996" s="194">
        <v>0.93</v>
      </c>
      <c r="K996" s="194">
        <v>1.93</v>
      </c>
      <c r="L996" s="194">
        <v>9.5</v>
      </c>
      <c r="M996" s="194">
        <v>16</v>
      </c>
      <c r="N996" s="194">
        <v>13.5</v>
      </c>
      <c r="O996" s="194">
        <v>13.5</v>
      </c>
      <c r="P996" s="194">
        <v>12</v>
      </c>
    </row>
    <row r="997" spans="1:16" ht="12.75" customHeight="1" x14ac:dyDescent="0.2">
      <c r="A997" s="89" t="s">
        <v>3244</v>
      </c>
      <c r="B997" s="89" t="s">
        <v>3245</v>
      </c>
      <c r="C997" s="89" t="s">
        <v>1414</v>
      </c>
      <c r="D997" s="194">
        <v>66.78</v>
      </c>
      <c r="E997" s="89" t="s">
        <v>100</v>
      </c>
      <c r="F997" s="194">
        <v>16</v>
      </c>
      <c r="G997" s="194">
        <v>16</v>
      </c>
      <c r="H997" s="194">
        <v>0</v>
      </c>
      <c r="I997" s="194">
        <v>1.3</v>
      </c>
      <c r="J997" s="194">
        <v>0.26</v>
      </c>
      <c r="K997" s="194">
        <v>1.43</v>
      </c>
      <c r="L997" s="194">
        <v>3.5</v>
      </c>
      <c r="M997" s="194">
        <v>10</v>
      </c>
      <c r="N997" s="194">
        <v>8</v>
      </c>
      <c r="P997" s="194">
        <v>11</v>
      </c>
    </row>
    <row r="998" spans="1:16" ht="12.75" customHeight="1" x14ac:dyDescent="0.2">
      <c r="A998" s="89" t="s">
        <v>3246</v>
      </c>
      <c r="B998" s="89" t="s">
        <v>3247</v>
      </c>
      <c r="C998" s="89" t="s">
        <v>1517</v>
      </c>
      <c r="D998" s="194">
        <v>42.27</v>
      </c>
      <c r="E998" s="89" t="s">
        <v>100</v>
      </c>
      <c r="F998" s="194">
        <v>17</v>
      </c>
      <c r="G998" s="194">
        <v>17</v>
      </c>
      <c r="H998" s="194">
        <v>3.09</v>
      </c>
      <c r="I998" s="194">
        <v>1.2</v>
      </c>
      <c r="J998" s="89"/>
      <c r="K998" s="194">
        <v>1.22</v>
      </c>
      <c r="M998" s="194">
        <v>9.5</v>
      </c>
      <c r="O998" s="194">
        <v>18</v>
      </c>
      <c r="P998" s="194">
        <v>7.5</v>
      </c>
    </row>
    <row r="999" spans="1:16" ht="12.75" customHeight="1" x14ac:dyDescent="0.2">
      <c r="A999" s="89" t="s">
        <v>3248</v>
      </c>
      <c r="B999" s="89" t="s">
        <v>3249</v>
      </c>
      <c r="C999" s="89" t="s">
        <v>1517</v>
      </c>
      <c r="D999" s="194">
        <v>42.5</v>
      </c>
      <c r="E999" s="89" t="s">
        <v>100</v>
      </c>
      <c r="F999" s="194">
        <v>17</v>
      </c>
      <c r="G999" s="194">
        <v>17</v>
      </c>
      <c r="H999" s="194">
        <v>3.34</v>
      </c>
      <c r="I999" s="194">
        <v>1.1499999999999999</v>
      </c>
      <c r="J999" s="89"/>
      <c r="K999" s="194">
        <v>1.5</v>
      </c>
      <c r="M999" s="194">
        <v>11.5</v>
      </c>
      <c r="O999" s="194">
        <v>8.5</v>
      </c>
      <c r="P999" s="194">
        <v>6</v>
      </c>
    </row>
    <row r="1000" spans="1:16" ht="12.75" customHeight="1" x14ac:dyDescent="0.2">
      <c r="A1000" s="89" t="s">
        <v>3250</v>
      </c>
      <c r="B1000" s="89" t="s">
        <v>3251</v>
      </c>
      <c r="C1000" s="89" t="s">
        <v>1337</v>
      </c>
      <c r="D1000" s="194">
        <v>18.89</v>
      </c>
      <c r="E1000" s="89" t="s">
        <v>100</v>
      </c>
      <c r="F1000" s="194">
        <v>17</v>
      </c>
      <c r="G1000" s="194">
        <v>17</v>
      </c>
      <c r="H1000" s="194">
        <v>2.4700000000000002</v>
      </c>
      <c r="I1000" s="194">
        <v>1.35</v>
      </c>
      <c r="J1000" s="194">
        <v>0.6</v>
      </c>
      <c r="K1000" s="194">
        <v>1.76</v>
      </c>
      <c r="L1000" s="194">
        <v>4.5</v>
      </c>
      <c r="M1000" s="194">
        <v>13</v>
      </c>
      <c r="N1000" s="194">
        <v>9.5</v>
      </c>
      <c r="O1000" s="194">
        <v>8.5</v>
      </c>
      <c r="P1000" s="194">
        <v>7</v>
      </c>
    </row>
    <row r="1001" spans="1:16" ht="12.75" customHeight="1" x14ac:dyDescent="0.2">
      <c r="A1001" s="89" t="s">
        <v>3252</v>
      </c>
      <c r="B1001" s="89" t="s">
        <v>3253</v>
      </c>
      <c r="C1001" s="89" t="s">
        <v>1325</v>
      </c>
      <c r="D1001" s="194">
        <v>46.76</v>
      </c>
      <c r="E1001" s="89" t="s">
        <v>100</v>
      </c>
      <c r="F1001" s="194">
        <v>17</v>
      </c>
      <c r="G1001" s="194">
        <v>17</v>
      </c>
      <c r="H1001" s="194">
        <v>0.16</v>
      </c>
      <c r="I1001" s="194">
        <v>1.3</v>
      </c>
      <c r="J1001" s="194">
        <v>0.8</v>
      </c>
      <c r="K1001" s="194">
        <v>2.1</v>
      </c>
      <c r="L1001" s="194">
        <v>6</v>
      </c>
      <c r="M1001" s="194">
        <v>13</v>
      </c>
      <c r="N1001" s="194">
        <v>10.5</v>
      </c>
      <c r="O1001" s="194">
        <v>12</v>
      </c>
      <c r="P1001" s="194">
        <v>4</v>
      </c>
    </row>
    <row r="1002" spans="1:16" ht="12.75" customHeight="1" x14ac:dyDescent="0.2">
      <c r="A1002" s="89" t="s">
        <v>3254</v>
      </c>
      <c r="B1002" s="89" t="s">
        <v>3255</v>
      </c>
      <c r="C1002" s="89" t="s">
        <v>1325</v>
      </c>
      <c r="D1002" s="194">
        <v>69.78</v>
      </c>
      <c r="E1002" s="89" t="s">
        <v>100</v>
      </c>
      <c r="F1002" s="194">
        <v>17</v>
      </c>
      <c r="G1002" s="194">
        <v>17</v>
      </c>
      <c r="H1002" s="194">
        <v>1.1000000000000001</v>
      </c>
      <c r="I1002" s="194">
        <v>1</v>
      </c>
      <c r="J1002" s="194">
        <v>1.0900000000000001</v>
      </c>
      <c r="K1002" s="194">
        <v>1.85</v>
      </c>
      <c r="L1002" s="194">
        <v>6.5</v>
      </c>
      <c r="M1002" s="194">
        <v>11.5</v>
      </c>
      <c r="N1002" s="194">
        <v>10.5</v>
      </c>
      <c r="O1002" s="194">
        <v>11.5</v>
      </c>
      <c r="P1002" s="194">
        <v>13</v>
      </c>
    </row>
    <row r="1003" spans="1:16" ht="12.75" customHeight="1" x14ac:dyDescent="0.2">
      <c r="A1003" s="89" t="s">
        <v>3256</v>
      </c>
      <c r="B1003" s="89" t="s">
        <v>3257</v>
      </c>
      <c r="C1003" s="89" t="s">
        <v>1559</v>
      </c>
      <c r="D1003" s="194">
        <v>49.01</v>
      </c>
      <c r="E1003" s="89" t="s">
        <v>100</v>
      </c>
      <c r="F1003" s="194">
        <v>17</v>
      </c>
      <c r="G1003" s="194">
        <v>17</v>
      </c>
      <c r="H1003" s="194">
        <v>0.78</v>
      </c>
      <c r="I1003" s="194">
        <v>1.1000000000000001</v>
      </c>
      <c r="J1003" s="194">
        <v>2.81</v>
      </c>
      <c r="K1003" s="194">
        <v>2.65</v>
      </c>
      <c r="L1003" s="194">
        <v>12</v>
      </c>
      <c r="M1003" s="194">
        <v>14</v>
      </c>
      <c r="N1003" s="194">
        <v>14.5</v>
      </c>
      <c r="O1003" s="194">
        <v>15.5</v>
      </c>
      <c r="P1003" s="194">
        <v>16.5</v>
      </c>
    </row>
    <row r="1004" spans="1:16" ht="12.75" customHeight="1" x14ac:dyDescent="0.2">
      <c r="A1004" s="89" t="s">
        <v>3258</v>
      </c>
      <c r="B1004" s="89" t="s">
        <v>3259</v>
      </c>
      <c r="C1004" s="89" t="s">
        <v>1647</v>
      </c>
      <c r="D1004" s="194">
        <v>31.29</v>
      </c>
      <c r="E1004" s="89" t="s">
        <v>100</v>
      </c>
      <c r="F1004" s="194">
        <v>17</v>
      </c>
      <c r="G1004" s="194">
        <v>17</v>
      </c>
      <c r="H1004" s="194">
        <v>0</v>
      </c>
      <c r="I1004" s="194">
        <v>1.05</v>
      </c>
      <c r="J1004" s="194">
        <v>0.32</v>
      </c>
      <c r="K1004" s="194">
        <v>1.0900000000000001</v>
      </c>
      <c r="L1004" s="194">
        <v>3.5</v>
      </c>
      <c r="M1004" s="194">
        <v>10</v>
      </c>
      <c r="N1004" s="194">
        <v>5</v>
      </c>
      <c r="P1004" s="194">
        <v>6</v>
      </c>
    </row>
    <row r="1005" spans="1:16" ht="12.75" customHeight="1" x14ac:dyDescent="0.2">
      <c r="A1005" s="89" t="s">
        <v>3260</v>
      </c>
      <c r="B1005" s="89" t="s">
        <v>3261</v>
      </c>
      <c r="C1005" s="89" t="s">
        <v>1325</v>
      </c>
      <c r="D1005" s="194">
        <v>31.66</v>
      </c>
      <c r="E1005" s="89" t="s">
        <v>100</v>
      </c>
      <c r="F1005" s="194">
        <v>17</v>
      </c>
      <c r="G1005" s="194">
        <v>17</v>
      </c>
      <c r="H1005" s="194">
        <v>1.53</v>
      </c>
      <c r="I1005" s="194">
        <v>1.25</v>
      </c>
      <c r="J1005" s="194">
        <v>2.9</v>
      </c>
      <c r="K1005" s="194">
        <v>3.65</v>
      </c>
      <c r="L1005" s="194">
        <v>8.5</v>
      </c>
      <c r="M1005" s="194">
        <v>16</v>
      </c>
      <c r="N1005" s="194">
        <v>14.5</v>
      </c>
      <c r="O1005" s="194">
        <v>2.5</v>
      </c>
      <c r="P1005" s="194">
        <v>11</v>
      </c>
    </row>
    <row r="1006" spans="1:16" ht="12.75" customHeight="1" x14ac:dyDescent="0.2">
      <c r="A1006" s="89" t="s">
        <v>3262</v>
      </c>
      <c r="B1006" s="89" t="s">
        <v>3263</v>
      </c>
      <c r="C1006" s="89" t="s">
        <v>2414</v>
      </c>
      <c r="D1006" s="194">
        <v>19.47</v>
      </c>
      <c r="E1006" s="89" t="s">
        <v>100</v>
      </c>
      <c r="F1006" s="194">
        <v>17</v>
      </c>
      <c r="G1006" s="194">
        <v>17</v>
      </c>
      <c r="H1006" s="194">
        <v>2.12</v>
      </c>
      <c r="I1006" s="194">
        <v>1.7</v>
      </c>
      <c r="J1006" s="194">
        <v>2.04</v>
      </c>
      <c r="K1006" s="194">
        <v>0.99</v>
      </c>
      <c r="L1006" s="194">
        <v>6.5</v>
      </c>
      <c r="M1006" s="89"/>
      <c r="N1006" s="194">
        <v>15</v>
      </c>
      <c r="O1006" s="194">
        <v>6.5</v>
      </c>
      <c r="P1006" s="194">
        <v>-0.5</v>
      </c>
    </row>
    <row r="1007" spans="1:16" ht="12.75" customHeight="1" x14ac:dyDescent="0.2">
      <c r="A1007" s="89" t="s">
        <v>3264</v>
      </c>
      <c r="B1007" s="89" t="s">
        <v>3265</v>
      </c>
      <c r="C1007" s="89" t="s">
        <v>1884</v>
      </c>
      <c r="D1007" s="194">
        <v>15.19</v>
      </c>
      <c r="E1007" s="89" t="s">
        <v>100</v>
      </c>
      <c r="F1007" s="194">
        <v>17</v>
      </c>
      <c r="G1007" s="194">
        <v>17</v>
      </c>
      <c r="H1007" s="194">
        <v>0</v>
      </c>
      <c r="I1007" s="194">
        <v>0.7</v>
      </c>
      <c r="J1007" s="194">
        <v>1.86</v>
      </c>
      <c r="K1007" s="194">
        <v>2.59</v>
      </c>
      <c r="L1007" s="194">
        <v>5</v>
      </c>
      <c r="M1007" s="194">
        <v>13</v>
      </c>
      <c r="N1007" s="194">
        <v>9.5</v>
      </c>
      <c r="P1007" s="194">
        <v>12.5</v>
      </c>
    </row>
    <row r="1008" spans="1:16" ht="12.75" customHeight="1" x14ac:dyDescent="0.2">
      <c r="A1008" s="89" t="s">
        <v>3266</v>
      </c>
      <c r="B1008" s="89" t="s">
        <v>3267</v>
      </c>
      <c r="C1008" s="89" t="s">
        <v>1443</v>
      </c>
      <c r="D1008" s="194">
        <v>22.59</v>
      </c>
      <c r="E1008" s="89" t="s">
        <v>100</v>
      </c>
      <c r="F1008" s="194">
        <v>17</v>
      </c>
      <c r="G1008" s="194">
        <v>17</v>
      </c>
      <c r="H1008" s="194">
        <v>2.0299999999999998</v>
      </c>
      <c r="I1008" s="194">
        <v>1.1000000000000001</v>
      </c>
      <c r="J1008" s="194">
        <v>2.4500000000000002</v>
      </c>
      <c r="K1008" s="194">
        <v>1.7</v>
      </c>
      <c r="L1008" s="194">
        <v>8</v>
      </c>
      <c r="M1008" s="194">
        <v>7.5</v>
      </c>
      <c r="N1008" s="194">
        <v>8.5</v>
      </c>
      <c r="O1008" s="194">
        <v>45</v>
      </c>
      <c r="P1008" s="194">
        <v>5</v>
      </c>
    </row>
    <row r="1009" spans="1:16" ht="12.75" customHeight="1" x14ac:dyDescent="0.2">
      <c r="A1009" s="89" t="s">
        <v>3268</v>
      </c>
      <c r="B1009" s="89" t="s">
        <v>3269</v>
      </c>
      <c r="C1009" s="89" t="s">
        <v>1343</v>
      </c>
      <c r="D1009" s="194">
        <v>18.5</v>
      </c>
      <c r="E1009" s="89" t="s">
        <v>100</v>
      </c>
      <c r="F1009" s="194">
        <v>17</v>
      </c>
      <c r="G1009" s="194">
        <v>17</v>
      </c>
      <c r="H1009" s="194">
        <v>0</v>
      </c>
      <c r="I1009" s="194">
        <v>1.5</v>
      </c>
      <c r="J1009" s="194">
        <v>0.43</v>
      </c>
      <c r="K1009" s="194">
        <v>2.44</v>
      </c>
      <c r="M1009" s="89"/>
    </row>
    <row r="1010" spans="1:16" ht="12.75" customHeight="1" x14ac:dyDescent="0.2">
      <c r="A1010" s="89" t="s">
        <v>3270</v>
      </c>
      <c r="B1010" s="89" t="s">
        <v>3271</v>
      </c>
      <c r="C1010" s="89" t="s">
        <v>1312</v>
      </c>
      <c r="D1010" s="194">
        <v>50.78</v>
      </c>
      <c r="E1010" s="89" t="s">
        <v>100</v>
      </c>
      <c r="F1010" s="194">
        <v>17</v>
      </c>
      <c r="G1010" s="194">
        <v>17</v>
      </c>
      <c r="H1010" s="194">
        <v>2.66</v>
      </c>
      <c r="I1010" s="194">
        <v>1.05</v>
      </c>
      <c r="J1010" s="194">
        <v>5.34</v>
      </c>
      <c r="K1010" s="194">
        <v>1.82</v>
      </c>
      <c r="L1010" s="194">
        <v>-1</v>
      </c>
      <c r="M1010" s="194">
        <v>-3.5</v>
      </c>
      <c r="N1010" s="194">
        <v>0.5</v>
      </c>
      <c r="O1010" s="194">
        <v>6</v>
      </c>
      <c r="P1010" s="194">
        <v>3.5</v>
      </c>
    </row>
    <row r="1011" spans="1:16" ht="12.75" customHeight="1" x14ac:dyDescent="0.2">
      <c r="A1011" s="89" t="s">
        <v>3272</v>
      </c>
      <c r="B1011" s="89" t="s">
        <v>3273</v>
      </c>
      <c r="C1011" s="89" t="s">
        <v>1567</v>
      </c>
      <c r="D1011" s="194">
        <v>74.64</v>
      </c>
      <c r="E1011" s="89" t="s">
        <v>100</v>
      </c>
      <c r="F1011" s="194">
        <v>17</v>
      </c>
      <c r="G1011" s="194">
        <v>17</v>
      </c>
      <c r="H1011" s="194">
        <v>0</v>
      </c>
      <c r="I1011" s="194">
        <v>1.25</v>
      </c>
      <c r="J1011" s="194">
        <v>7.97</v>
      </c>
      <c r="K1011" s="194">
        <v>8.27</v>
      </c>
      <c r="L1011" s="194">
        <v>15</v>
      </c>
      <c r="M1011" s="89"/>
      <c r="N1011" s="194">
        <v>81.5</v>
      </c>
      <c r="P1011" s="194">
        <v>24</v>
      </c>
    </row>
    <row r="1012" spans="1:16" ht="12.75" customHeight="1" x14ac:dyDescent="0.2">
      <c r="A1012" s="89" t="s">
        <v>3274</v>
      </c>
      <c r="B1012" s="89" t="s">
        <v>3275</v>
      </c>
      <c r="C1012" s="89" t="s">
        <v>1343</v>
      </c>
      <c r="D1012" s="194">
        <v>37.36</v>
      </c>
      <c r="E1012" s="89" t="s">
        <v>100</v>
      </c>
      <c r="F1012" s="194">
        <v>17</v>
      </c>
      <c r="G1012" s="194">
        <v>17</v>
      </c>
      <c r="H1012" s="194">
        <v>0</v>
      </c>
      <c r="I1012" s="194">
        <v>1.3</v>
      </c>
      <c r="J1012" s="194">
        <v>1.02</v>
      </c>
      <c r="K1012" s="194">
        <v>4.95</v>
      </c>
      <c r="L1012" s="194">
        <v>7.5</v>
      </c>
      <c r="M1012" s="194">
        <v>10.5</v>
      </c>
      <c r="N1012" s="194">
        <v>11</v>
      </c>
      <c r="P1012" s="194">
        <v>13.5</v>
      </c>
    </row>
    <row r="1013" spans="1:16" ht="12.75" customHeight="1" x14ac:dyDescent="0.2">
      <c r="A1013" s="89" t="s">
        <v>3276</v>
      </c>
      <c r="B1013" s="89" t="s">
        <v>3277</v>
      </c>
      <c r="C1013" s="89" t="s">
        <v>1295</v>
      </c>
      <c r="D1013" s="194">
        <v>42.89</v>
      </c>
      <c r="E1013" s="89" t="s">
        <v>100</v>
      </c>
      <c r="F1013" s="194">
        <v>17</v>
      </c>
      <c r="G1013" s="194">
        <v>17</v>
      </c>
      <c r="H1013" s="194">
        <v>0.36</v>
      </c>
      <c r="I1013" s="194">
        <v>1.1499999999999999</v>
      </c>
      <c r="J1013" s="194">
        <v>3.32</v>
      </c>
      <c r="K1013" s="194">
        <v>7.39</v>
      </c>
      <c r="L1013" s="194">
        <v>7</v>
      </c>
      <c r="M1013" s="194">
        <v>17</v>
      </c>
      <c r="N1013" s="194">
        <v>14.5</v>
      </c>
      <c r="O1013" s="194">
        <v>12</v>
      </c>
      <c r="P1013" s="194">
        <v>21.5</v>
      </c>
    </row>
    <row r="1014" spans="1:16" ht="12.75" customHeight="1" x14ac:dyDescent="0.2">
      <c r="A1014" s="89" t="s">
        <v>3278</v>
      </c>
      <c r="B1014" s="89" t="s">
        <v>3279</v>
      </c>
      <c r="C1014" s="89" t="s">
        <v>1490</v>
      </c>
      <c r="D1014" s="194">
        <v>49.49</v>
      </c>
      <c r="E1014" s="89" t="s">
        <v>100</v>
      </c>
      <c r="F1014" s="194">
        <v>17</v>
      </c>
      <c r="G1014" s="194">
        <v>17</v>
      </c>
      <c r="H1014" s="194">
        <v>0.38</v>
      </c>
      <c r="I1014" s="194">
        <v>1.55</v>
      </c>
      <c r="J1014" s="194">
        <v>0.88</v>
      </c>
      <c r="K1014" s="194">
        <v>1.4</v>
      </c>
      <c r="L1014" s="194">
        <v>6</v>
      </c>
      <c r="M1014" s="194">
        <v>12.5</v>
      </c>
      <c r="N1014" s="194">
        <v>8</v>
      </c>
      <c r="O1014" s="194">
        <v>8</v>
      </c>
      <c r="P1014" s="194">
        <v>4</v>
      </c>
    </row>
    <row r="1015" spans="1:16" ht="12.75" customHeight="1" x14ac:dyDescent="0.2">
      <c r="A1015" s="89" t="s">
        <v>3280</v>
      </c>
      <c r="B1015" s="89" t="s">
        <v>3281</v>
      </c>
      <c r="C1015" s="89" t="s">
        <v>2443</v>
      </c>
      <c r="D1015" s="194">
        <v>22.93</v>
      </c>
      <c r="E1015" s="89" t="s">
        <v>100</v>
      </c>
      <c r="F1015" s="194">
        <v>18</v>
      </c>
      <c r="G1015" s="194">
        <v>18</v>
      </c>
      <c r="H1015" s="194">
        <v>6.3</v>
      </c>
      <c r="I1015" s="194">
        <v>1.95</v>
      </c>
      <c r="J1015" s="194">
        <v>3.23</v>
      </c>
      <c r="K1015" s="194">
        <v>1.9</v>
      </c>
      <c r="L1015" s="194">
        <v>2.5</v>
      </c>
      <c r="M1015" s="194">
        <v>20</v>
      </c>
      <c r="N1015" s="194">
        <v>8</v>
      </c>
      <c r="O1015" s="194">
        <v>6</v>
      </c>
      <c r="P1015" s="194">
        <v>8.5</v>
      </c>
    </row>
    <row r="1016" spans="1:16" ht="12.75" customHeight="1" x14ac:dyDescent="0.2">
      <c r="A1016" s="89" t="s">
        <v>3282</v>
      </c>
      <c r="B1016" s="89" t="s">
        <v>3283</v>
      </c>
      <c r="C1016" s="89" t="s">
        <v>1716</v>
      </c>
      <c r="D1016" s="194">
        <v>26.98</v>
      </c>
      <c r="E1016" s="89" t="s">
        <v>100</v>
      </c>
      <c r="F1016" s="194">
        <v>18</v>
      </c>
      <c r="G1016" s="194">
        <v>18</v>
      </c>
      <c r="H1016" s="194">
        <v>1.86</v>
      </c>
      <c r="I1016" s="194">
        <v>0.95</v>
      </c>
      <c r="J1016" s="194">
        <v>1.1200000000000001</v>
      </c>
      <c r="K1016" s="194">
        <v>1.67</v>
      </c>
      <c r="M1016" s="89"/>
    </row>
    <row r="1017" spans="1:16" ht="12.75" customHeight="1" x14ac:dyDescent="0.2">
      <c r="A1017" s="89" t="s">
        <v>3284</v>
      </c>
      <c r="B1017" s="89" t="s">
        <v>3285</v>
      </c>
      <c r="C1017" s="89" t="s">
        <v>1559</v>
      </c>
      <c r="D1017" s="194">
        <v>28.85</v>
      </c>
      <c r="E1017" s="89" t="s">
        <v>100</v>
      </c>
      <c r="F1017" s="194">
        <v>18</v>
      </c>
      <c r="G1017" s="194">
        <v>18</v>
      </c>
      <c r="H1017" s="194">
        <v>0</v>
      </c>
      <c r="I1017" s="194">
        <v>1.1499999999999999</v>
      </c>
      <c r="J1017" s="194">
        <v>1.59</v>
      </c>
      <c r="K1017" s="194">
        <v>6.77</v>
      </c>
      <c r="L1017" s="194">
        <v>9</v>
      </c>
      <c r="M1017" s="194">
        <v>18</v>
      </c>
      <c r="N1017" s="194">
        <v>13.5</v>
      </c>
      <c r="P1017" s="194">
        <v>2.5</v>
      </c>
    </row>
    <row r="1018" spans="1:16" ht="12.75" customHeight="1" x14ac:dyDescent="0.2">
      <c r="A1018" s="89" t="s">
        <v>3286</v>
      </c>
      <c r="B1018" s="89" t="s">
        <v>3287</v>
      </c>
      <c r="C1018" s="89" t="s">
        <v>2385</v>
      </c>
      <c r="D1018" s="194">
        <v>20.010000000000002</v>
      </c>
      <c r="E1018" s="89" t="s">
        <v>100</v>
      </c>
      <c r="F1018" s="194">
        <v>18</v>
      </c>
      <c r="G1018" s="194">
        <v>18</v>
      </c>
      <c r="H1018" s="194">
        <v>10.77</v>
      </c>
      <c r="I1018" s="194">
        <v>1.4</v>
      </c>
      <c r="J1018" s="194">
        <v>4.32</v>
      </c>
      <c r="K1018" s="194">
        <v>1.81</v>
      </c>
      <c r="L1018" s="194">
        <v>-7</v>
      </c>
      <c r="M1018" s="89"/>
      <c r="N1018" s="194">
        <v>19</v>
      </c>
      <c r="O1018" s="194">
        <v>11</v>
      </c>
      <c r="P1018" s="194">
        <v>4</v>
      </c>
    </row>
    <row r="1019" spans="1:16" ht="12.75" customHeight="1" x14ac:dyDescent="0.2">
      <c r="A1019" s="89" t="s">
        <v>3288</v>
      </c>
      <c r="B1019" s="89" t="s">
        <v>3289</v>
      </c>
      <c r="C1019" s="89" t="s">
        <v>1668</v>
      </c>
      <c r="D1019" s="194">
        <v>43.61</v>
      </c>
      <c r="E1019" s="89" t="s">
        <v>100</v>
      </c>
      <c r="F1019" s="194">
        <v>18</v>
      </c>
      <c r="G1019" s="194">
        <v>18</v>
      </c>
      <c r="H1019" s="194">
        <v>0</v>
      </c>
      <c r="I1019" s="194">
        <v>1.1499999999999999</v>
      </c>
      <c r="J1019" s="194">
        <v>0.73</v>
      </c>
      <c r="K1019" s="89"/>
      <c r="L1019" s="194">
        <v>13.5</v>
      </c>
      <c r="M1019" s="194">
        <v>21</v>
      </c>
      <c r="N1019" s="194">
        <v>14.5</v>
      </c>
      <c r="P1019" s="194">
        <v>64.5</v>
      </c>
    </row>
    <row r="1020" spans="1:16" ht="12.75" customHeight="1" x14ac:dyDescent="0.2">
      <c r="A1020" s="89" t="s">
        <v>3290</v>
      </c>
      <c r="B1020" s="89" t="s">
        <v>3291</v>
      </c>
      <c r="C1020" s="89" t="s">
        <v>1458</v>
      </c>
      <c r="D1020" s="194">
        <v>29.98</v>
      </c>
      <c r="E1020" s="89" t="s">
        <v>100</v>
      </c>
      <c r="F1020" s="194">
        <v>18</v>
      </c>
      <c r="G1020" s="194"/>
      <c r="H1020" s="194">
        <v>5.85</v>
      </c>
      <c r="I1020" s="194">
        <v>0.8</v>
      </c>
      <c r="J1020" s="89"/>
      <c r="K1020" s="194">
        <v>1.32</v>
      </c>
      <c r="M1020" s="194">
        <v>6.5</v>
      </c>
      <c r="O1020" s="194">
        <v>4.5</v>
      </c>
      <c r="P1020" s="194">
        <v>9</v>
      </c>
    </row>
    <row r="1021" spans="1:16" ht="12.75" customHeight="1" x14ac:dyDescent="0.2">
      <c r="A1021" s="89" t="s">
        <v>3292</v>
      </c>
      <c r="B1021" s="89" t="s">
        <v>3293</v>
      </c>
      <c r="C1021" s="89" t="s">
        <v>1581</v>
      </c>
      <c r="D1021" s="194">
        <v>94.77</v>
      </c>
      <c r="E1021" s="89" t="s">
        <v>100</v>
      </c>
      <c r="F1021" s="194">
        <v>18</v>
      </c>
      <c r="G1021" s="194">
        <v>18</v>
      </c>
      <c r="H1021" s="194">
        <v>1.77</v>
      </c>
      <c r="I1021" s="194">
        <v>1.35</v>
      </c>
      <c r="J1021" s="194">
        <v>1.58</v>
      </c>
      <c r="K1021" s="194">
        <v>2.33</v>
      </c>
      <c r="L1021" s="194">
        <v>5</v>
      </c>
      <c r="M1021" s="194">
        <v>14</v>
      </c>
      <c r="N1021" s="194">
        <v>11.5</v>
      </c>
      <c r="O1021" s="194">
        <v>10.5</v>
      </c>
      <c r="P1021" s="194">
        <v>13.5</v>
      </c>
    </row>
    <row r="1022" spans="1:16" ht="12.75" customHeight="1" x14ac:dyDescent="0.2">
      <c r="A1022" s="89" t="s">
        <v>3294</v>
      </c>
      <c r="B1022" s="89" t="s">
        <v>3295</v>
      </c>
      <c r="C1022" s="89" t="s">
        <v>1769</v>
      </c>
      <c r="D1022" s="194">
        <v>23.44</v>
      </c>
      <c r="E1022" s="89" t="s">
        <v>100</v>
      </c>
      <c r="F1022" s="194">
        <v>18</v>
      </c>
      <c r="G1022" s="194">
        <v>18</v>
      </c>
      <c r="H1022" s="194">
        <v>0.96</v>
      </c>
      <c r="I1022" s="194">
        <v>1.1499999999999999</v>
      </c>
      <c r="J1022" s="194">
        <v>5.25</v>
      </c>
      <c r="K1022" s="194">
        <v>2.06</v>
      </c>
      <c r="L1022" s="194">
        <v>7</v>
      </c>
      <c r="M1022" s="194">
        <v>31.5</v>
      </c>
      <c r="N1022" s="194">
        <v>25.5</v>
      </c>
      <c r="O1022" s="194">
        <v>12</v>
      </c>
      <c r="P1022" s="194">
        <v>11</v>
      </c>
    </row>
    <row r="1023" spans="1:16" ht="12.75" customHeight="1" x14ac:dyDescent="0.2">
      <c r="A1023" s="89" t="s">
        <v>3296</v>
      </c>
      <c r="B1023" s="89" t="s">
        <v>3297</v>
      </c>
      <c r="C1023" s="89" t="s">
        <v>1332</v>
      </c>
      <c r="D1023" s="194">
        <v>101.62</v>
      </c>
      <c r="E1023" s="89" t="s">
        <v>100</v>
      </c>
      <c r="F1023" s="194">
        <v>18</v>
      </c>
      <c r="G1023" s="194">
        <v>18</v>
      </c>
      <c r="H1023" s="194">
        <v>1.74</v>
      </c>
      <c r="I1023" s="194">
        <v>1.4</v>
      </c>
      <c r="J1023" s="194">
        <v>1.1200000000000001</v>
      </c>
      <c r="K1023" s="194">
        <v>1.33</v>
      </c>
      <c r="L1023" s="194">
        <v>9</v>
      </c>
      <c r="M1023" s="194">
        <v>11.5</v>
      </c>
      <c r="N1023" s="194">
        <v>14.5</v>
      </c>
      <c r="O1023" s="194">
        <v>9</v>
      </c>
      <c r="P1023" s="194">
        <v>11.5</v>
      </c>
    </row>
    <row r="1024" spans="1:16" ht="12.75" customHeight="1" x14ac:dyDescent="0.2">
      <c r="A1024" s="89" t="s">
        <v>3298</v>
      </c>
      <c r="B1024" s="89" t="s">
        <v>3299</v>
      </c>
      <c r="C1024" s="89" t="s">
        <v>1639</v>
      </c>
      <c r="D1024" s="194">
        <v>22.73</v>
      </c>
      <c r="E1024" s="89" t="s">
        <v>100</v>
      </c>
      <c r="F1024" s="194">
        <v>18</v>
      </c>
      <c r="G1024" s="194">
        <v>18</v>
      </c>
      <c r="H1024" s="194">
        <v>1.22</v>
      </c>
      <c r="I1024" s="194">
        <v>0.95</v>
      </c>
      <c r="J1024" s="194">
        <v>0.16</v>
      </c>
      <c r="K1024" s="194">
        <v>0.76</v>
      </c>
      <c r="L1024" s="194">
        <v>2.5</v>
      </c>
      <c r="M1024" s="194">
        <v>7.5</v>
      </c>
      <c r="N1024" s="194">
        <v>7.5</v>
      </c>
      <c r="O1024" s="194">
        <v>13</v>
      </c>
      <c r="P1024" s="194">
        <v>3.5</v>
      </c>
    </row>
    <row r="1025" spans="1:16" ht="12.75" customHeight="1" x14ac:dyDescent="0.2">
      <c r="A1025" s="89" t="s">
        <v>3300</v>
      </c>
      <c r="B1025" s="89" t="s">
        <v>3301</v>
      </c>
      <c r="C1025" s="89" t="s">
        <v>1414</v>
      </c>
      <c r="D1025" s="194">
        <v>35.200000000000003</v>
      </c>
      <c r="E1025" s="89" t="s">
        <v>100</v>
      </c>
      <c r="F1025" s="194">
        <v>18</v>
      </c>
      <c r="G1025" s="194">
        <v>18</v>
      </c>
      <c r="H1025" s="194">
        <v>0.9</v>
      </c>
      <c r="I1025" s="194">
        <v>1.05</v>
      </c>
      <c r="J1025" s="194">
        <v>0.21</v>
      </c>
      <c r="K1025" s="194">
        <v>2.92</v>
      </c>
      <c r="L1025" s="194">
        <v>9.5</v>
      </c>
      <c r="M1025" s="194">
        <v>14</v>
      </c>
      <c r="N1025" s="194">
        <v>9.5</v>
      </c>
      <c r="O1025" s="194">
        <v>5.5</v>
      </c>
      <c r="P1025" s="194">
        <v>13</v>
      </c>
    </row>
    <row r="1026" spans="1:16" ht="12.75" customHeight="1" x14ac:dyDescent="0.2">
      <c r="A1026" s="89" t="s">
        <v>3302</v>
      </c>
      <c r="B1026" s="89" t="s">
        <v>3303</v>
      </c>
      <c r="C1026" s="89" t="s">
        <v>1393</v>
      </c>
      <c r="D1026" s="194">
        <v>31.83</v>
      </c>
      <c r="E1026" s="89" t="s">
        <v>100</v>
      </c>
      <c r="F1026" s="194">
        <v>18</v>
      </c>
      <c r="G1026" s="194">
        <v>18</v>
      </c>
      <c r="H1026" s="194">
        <v>7.65</v>
      </c>
      <c r="I1026" s="194">
        <v>0.95</v>
      </c>
      <c r="J1026" s="194">
        <v>2.16</v>
      </c>
      <c r="K1026" s="194">
        <v>4.8499999999999996</v>
      </c>
      <c r="L1026" s="194">
        <v>2.5</v>
      </c>
      <c r="M1026" s="194">
        <v>8.5</v>
      </c>
      <c r="N1026" s="194">
        <v>5</v>
      </c>
      <c r="O1026" s="194">
        <v>5</v>
      </c>
      <c r="P1026" s="194">
        <v>-7.5</v>
      </c>
    </row>
    <row r="1027" spans="1:16" ht="12.75" customHeight="1" x14ac:dyDescent="0.2">
      <c r="A1027" s="89" t="s">
        <v>3304</v>
      </c>
      <c r="B1027" s="89" t="s">
        <v>3305</v>
      </c>
      <c r="C1027" s="89" t="s">
        <v>1611</v>
      </c>
      <c r="D1027" s="194">
        <v>16.41</v>
      </c>
      <c r="E1027" s="89" t="s">
        <v>100</v>
      </c>
      <c r="F1027" s="194">
        <v>18</v>
      </c>
      <c r="G1027" s="194">
        <v>18</v>
      </c>
      <c r="H1027" s="194">
        <v>3.69</v>
      </c>
      <c r="I1027" s="194">
        <v>1.45</v>
      </c>
      <c r="J1027" s="194">
        <v>0.41</v>
      </c>
      <c r="K1027" s="89"/>
      <c r="L1027" s="194">
        <v>8</v>
      </c>
      <c r="M1027" s="194">
        <v>8.5</v>
      </c>
      <c r="N1027" s="194">
        <v>10</v>
      </c>
      <c r="O1027" s="194">
        <v>7</v>
      </c>
    </row>
    <row r="1028" spans="1:16" ht="12.75" customHeight="1" x14ac:dyDescent="0.2">
      <c r="A1028" s="89" t="s">
        <v>3306</v>
      </c>
      <c r="B1028" s="89" t="s">
        <v>3307</v>
      </c>
      <c r="C1028" s="89" t="s">
        <v>1332</v>
      </c>
      <c r="D1028" s="194">
        <v>31.95</v>
      </c>
      <c r="E1028" s="89" t="s">
        <v>100</v>
      </c>
      <c r="F1028" s="194">
        <v>18</v>
      </c>
      <c r="G1028" s="194">
        <v>18</v>
      </c>
      <c r="H1028" s="194">
        <v>0</v>
      </c>
      <c r="I1028" s="89"/>
      <c r="J1028" s="194">
        <v>1.4</v>
      </c>
      <c r="K1028" s="194">
        <v>4.91</v>
      </c>
      <c r="L1028" s="194">
        <v>7</v>
      </c>
      <c r="M1028" s="194">
        <v>9</v>
      </c>
      <c r="N1028" s="194">
        <v>9</v>
      </c>
      <c r="P1028" s="194">
        <v>28.5</v>
      </c>
    </row>
    <row r="1029" spans="1:16" ht="12.75" customHeight="1" x14ac:dyDescent="0.2">
      <c r="A1029" s="89" t="s">
        <v>3308</v>
      </c>
      <c r="B1029" s="89" t="s">
        <v>3309</v>
      </c>
      <c r="C1029" s="89" t="s">
        <v>1639</v>
      </c>
      <c r="D1029" s="194">
        <v>25.51</v>
      </c>
      <c r="E1029" s="89" t="s">
        <v>100</v>
      </c>
      <c r="F1029" s="194">
        <v>18</v>
      </c>
      <c r="G1029" s="194">
        <v>18</v>
      </c>
      <c r="H1029" s="194">
        <v>2.16</v>
      </c>
      <c r="I1029" s="194">
        <v>0.85</v>
      </c>
      <c r="J1029" s="194">
        <v>0.68</v>
      </c>
      <c r="K1029" s="194">
        <v>1.8</v>
      </c>
      <c r="L1029" s="194">
        <v>4</v>
      </c>
      <c r="M1029" s="194">
        <v>28.5</v>
      </c>
      <c r="N1029" s="194">
        <v>17.5</v>
      </c>
      <c r="O1029" s="194">
        <v>5.5</v>
      </c>
      <c r="P1029" s="194">
        <v>11</v>
      </c>
    </row>
    <row r="1030" spans="1:16" ht="12.75" customHeight="1" x14ac:dyDescent="0.2">
      <c r="A1030" s="89" t="s">
        <v>3310</v>
      </c>
      <c r="B1030" s="89" t="s">
        <v>3311</v>
      </c>
      <c r="C1030" s="89" t="s">
        <v>1455</v>
      </c>
      <c r="D1030" s="194">
        <v>14.29</v>
      </c>
      <c r="E1030" s="89" t="s">
        <v>100</v>
      </c>
      <c r="F1030" s="194">
        <v>18</v>
      </c>
      <c r="G1030" s="194">
        <v>18</v>
      </c>
      <c r="H1030" s="194">
        <v>2.11</v>
      </c>
      <c r="I1030" s="194">
        <v>1.05</v>
      </c>
      <c r="J1030" s="194">
        <v>0.68</v>
      </c>
      <c r="K1030" s="194">
        <v>2.27</v>
      </c>
      <c r="L1030" s="194">
        <v>7</v>
      </c>
      <c r="M1030" s="194">
        <v>11</v>
      </c>
      <c r="N1030" s="194">
        <v>7.5</v>
      </c>
      <c r="O1030" s="194">
        <v>14.5</v>
      </c>
      <c r="P1030" s="194">
        <v>3.5</v>
      </c>
    </row>
    <row r="1031" spans="1:16" ht="12.75" customHeight="1" x14ac:dyDescent="0.2">
      <c r="A1031" s="89" t="s">
        <v>3312</v>
      </c>
      <c r="B1031" s="89" t="s">
        <v>1232</v>
      </c>
      <c r="C1031" s="89" t="s">
        <v>1614</v>
      </c>
      <c r="D1031" s="194">
        <v>8.58</v>
      </c>
      <c r="E1031" s="89" t="s">
        <v>100</v>
      </c>
      <c r="F1031" s="194">
        <v>18</v>
      </c>
      <c r="G1031" s="194">
        <v>18</v>
      </c>
      <c r="H1031" s="194">
        <v>6.57</v>
      </c>
      <c r="I1031" s="194">
        <v>1.2</v>
      </c>
      <c r="J1031" s="194">
        <v>0.21</v>
      </c>
      <c r="K1031" s="194">
        <v>0.94</v>
      </c>
      <c r="M1031" s="194">
        <v>3.5</v>
      </c>
      <c r="N1031" s="194">
        <v>2.5</v>
      </c>
      <c r="O1031" s="194">
        <v>4</v>
      </c>
      <c r="P1031" s="194">
        <v>5.5</v>
      </c>
    </row>
    <row r="1032" spans="1:16" ht="12.75" customHeight="1" x14ac:dyDescent="0.2">
      <c r="A1032" s="89" t="s">
        <v>3313</v>
      </c>
      <c r="B1032" s="89" t="s">
        <v>3314</v>
      </c>
      <c r="C1032" s="89" t="s">
        <v>1286</v>
      </c>
      <c r="D1032" s="194">
        <v>16.18</v>
      </c>
      <c r="E1032" s="89" t="s">
        <v>100</v>
      </c>
      <c r="F1032" s="194">
        <v>18</v>
      </c>
      <c r="G1032" s="194">
        <v>18</v>
      </c>
      <c r="H1032" s="194">
        <v>1.95</v>
      </c>
      <c r="I1032" s="194">
        <v>0.9</v>
      </c>
      <c r="J1032" s="194">
        <v>3.44</v>
      </c>
      <c r="K1032" s="194">
        <v>1.56</v>
      </c>
      <c r="L1032" s="194">
        <v>14.5</v>
      </c>
      <c r="M1032" s="194">
        <v>20.5</v>
      </c>
      <c r="N1032" s="194">
        <v>11</v>
      </c>
      <c r="O1032" s="194">
        <v>15.5</v>
      </c>
      <c r="P1032" s="194">
        <v>3.5</v>
      </c>
    </row>
    <row r="1033" spans="1:16" ht="12.75" customHeight="1" x14ac:dyDescent="0.2">
      <c r="A1033" s="89" t="s">
        <v>3315</v>
      </c>
      <c r="B1033" s="89" t="s">
        <v>3316</v>
      </c>
      <c r="C1033" s="89" t="s">
        <v>1647</v>
      </c>
      <c r="D1033" s="194">
        <v>41</v>
      </c>
      <c r="E1033" s="89" t="s">
        <v>100</v>
      </c>
      <c r="F1033" s="194">
        <v>18</v>
      </c>
      <c r="G1033" s="194">
        <v>18</v>
      </c>
      <c r="H1033" s="194">
        <v>3.72</v>
      </c>
      <c r="I1033" s="194">
        <v>0.85</v>
      </c>
      <c r="J1033" s="194">
        <v>0.48</v>
      </c>
      <c r="K1033" s="89"/>
      <c r="L1033" s="194">
        <v>9.5</v>
      </c>
      <c r="M1033" s="194">
        <v>7.5</v>
      </c>
      <c r="N1033" s="194">
        <v>8</v>
      </c>
      <c r="O1033" s="194">
        <v>6.5</v>
      </c>
    </row>
    <row r="1034" spans="1:16" ht="12.75" customHeight="1" x14ac:dyDescent="0.2">
      <c r="A1034" s="89" t="s">
        <v>3317</v>
      </c>
      <c r="B1034" s="89" t="s">
        <v>3318</v>
      </c>
      <c r="C1034" s="89" t="s">
        <v>1753</v>
      </c>
      <c r="D1034" s="194">
        <v>47.45</v>
      </c>
      <c r="E1034" s="89" t="s">
        <v>100</v>
      </c>
      <c r="F1034" s="194">
        <v>18</v>
      </c>
      <c r="G1034" s="194">
        <v>18</v>
      </c>
      <c r="H1034" s="194">
        <v>4.8499999999999996</v>
      </c>
      <c r="I1034" s="194">
        <v>1.3</v>
      </c>
      <c r="J1034" s="89"/>
      <c r="K1034" s="194">
        <v>2.27</v>
      </c>
      <c r="L1034" s="194">
        <v>8</v>
      </c>
      <c r="M1034" s="194">
        <v>38</v>
      </c>
      <c r="N1034" s="194">
        <v>14.5</v>
      </c>
      <c r="O1034" s="194">
        <v>12.5</v>
      </c>
      <c r="P1034" s="194">
        <v>3.5</v>
      </c>
    </row>
    <row r="1035" spans="1:16" ht="12.75" customHeight="1" x14ac:dyDescent="0.2">
      <c r="A1035" s="89" t="s">
        <v>3319</v>
      </c>
      <c r="B1035" s="89" t="s">
        <v>3320</v>
      </c>
      <c r="C1035" s="89" t="s">
        <v>1337</v>
      </c>
      <c r="D1035" s="194">
        <v>14.68</v>
      </c>
      <c r="E1035" s="89" t="s">
        <v>100</v>
      </c>
      <c r="F1035" s="194">
        <v>18</v>
      </c>
      <c r="G1035" s="194">
        <v>18</v>
      </c>
      <c r="H1035" s="194">
        <v>0.51</v>
      </c>
      <c r="I1035" s="194">
        <v>1.2</v>
      </c>
      <c r="J1035" s="194">
        <v>0.97</v>
      </c>
      <c r="K1035" s="194">
        <v>1.33</v>
      </c>
      <c r="L1035" s="194">
        <v>6.5</v>
      </c>
      <c r="M1035" s="194">
        <v>11</v>
      </c>
      <c r="N1035" s="194">
        <v>6.5</v>
      </c>
      <c r="O1035" s="194">
        <v>10.5</v>
      </c>
      <c r="P1035" s="194">
        <v>2.5</v>
      </c>
    </row>
    <row r="1036" spans="1:16" ht="12.75" customHeight="1" x14ac:dyDescent="0.2">
      <c r="A1036" s="89" t="s">
        <v>3321</v>
      </c>
      <c r="B1036" s="89" t="s">
        <v>3322</v>
      </c>
      <c r="C1036" s="89" t="s">
        <v>1337</v>
      </c>
      <c r="D1036" s="194">
        <v>22.61</v>
      </c>
      <c r="E1036" s="89" t="s">
        <v>100</v>
      </c>
      <c r="F1036" s="194">
        <v>18</v>
      </c>
      <c r="G1036" s="194">
        <v>18</v>
      </c>
      <c r="H1036" s="194">
        <v>0</v>
      </c>
      <c r="I1036" s="194">
        <v>1.5</v>
      </c>
      <c r="J1036" s="194">
        <v>0.45</v>
      </c>
      <c r="K1036" s="194">
        <v>1.59</v>
      </c>
      <c r="L1036" s="194">
        <v>5</v>
      </c>
      <c r="M1036" s="194">
        <v>10</v>
      </c>
      <c r="N1036" s="194">
        <v>8.5</v>
      </c>
      <c r="P1036" s="194">
        <v>8</v>
      </c>
    </row>
    <row r="1037" spans="1:16" ht="12.75" customHeight="1" x14ac:dyDescent="0.2">
      <c r="A1037" s="89" t="s">
        <v>3323</v>
      </c>
      <c r="B1037" s="89" t="s">
        <v>3324</v>
      </c>
      <c r="C1037" s="89" t="s">
        <v>1360</v>
      </c>
      <c r="D1037" s="194">
        <v>19.78</v>
      </c>
      <c r="E1037" s="89" t="s">
        <v>100</v>
      </c>
      <c r="F1037" s="194">
        <v>19</v>
      </c>
      <c r="G1037" s="194">
        <v>19</v>
      </c>
      <c r="H1037" s="194">
        <v>3.8</v>
      </c>
      <c r="I1037" s="194">
        <v>1.05</v>
      </c>
      <c r="J1037" s="194">
        <v>2.2200000000000002</v>
      </c>
      <c r="K1037" s="194">
        <v>1.54</v>
      </c>
      <c r="L1037" s="194">
        <v>5.5</v>
      </c>
      <c r="M1037" s="194">
        <v>7.5</v>
      </c>
      <c r="N1037" s="194">
        <v>4.5</v>
      </c>
      <c r="O1037" s="194">
        <v>2</v>
      </c>
      <c r="P1037" s="194">
        <v>6.5</v>
      </c>
    </row>
    <row r="1038" spans="1:16" ht="12.75" customHeight="1" x14ac:dyDescent="0.2">
      <c r="A1038" s="89" t="s">
        <v>3325</v>
      </c>
      <c r="B1038" s="89" t="s">
        <v>3326</v>
      </c>
      <c r="C1038" s="89" t="s">
        <v>1332</v>
      </c>
      <c r="D1038" s="194">
        <v>103.81</v>
      </c>
      <c r="E1038" s="89" t="s">
        <v>100</v>
      </c>
      <c r="F1038" s="194">
        <v>19</v>
      </c>
      <c r="G1038" s="194">
        <v>19</v>
      </c>
      <c r="H1038" s="194">
        <v>3.63</v>
      </c>
      <c r="I1038" s="194">
        <v>1.6</v>
      </c>
      <c r="J1038" s="194">
        <v>1.65</v>
      </c>
      <c r="K1038" s="194">
        <v>5.4</v>
      </c>
      <c r="L1038" s="194">
        <v>6.5</v>
      </c>
      <c r="M1038" s="194">
        <v>14.5</v>
      </c>
      <c r="N1038" s="194">
        <v>11</v>
      </c>
      <c r="O1038" s="194">
        <v>10</v>
      </c>
      <c r="P1038" s="194">
        <v>27.5</v>
      </c>
    </row>
    <row r="1039" spans="1:16" ht="12.75" customHeight="1" x14ac:dyDescent="0.2">
      <c r="A1039" s="89" t="s">
        <v>3327</v>
      </c>
      <c r="B1039" s="89" t="s">
        <v>3328</v>
      </c>
      <c r="C1039" s="89" t="s">
        <v>1319</v>
      </c>
      <c r="D1039" s="194">
        <v>25.55</v>
      </c>
      <c r="E1039" s="89" t="s">
        <v>100</v>
      </c>
      <c r="F1039" s="194">
        <v>19</v>
      </c>
      <c r="G1039" s="194">
        <v>19</v>
      </c>
      <c r="H1039" s="194">
        <v>0</v>
      </c>
      <c r="I1039" s="194">
        <v>1.3</v>
      </c>
      <c r="J1039" s="194">
        <v>0.57999999999999996</v>
      </c>
      <c r="K1039" s="194">
        <v>1.2</v>
      </c>
      <c r="L1039" s="194">
        <v>11</v>
      </c>
      <c r="M1039" s="194">
        <v>12.5</v>
      </c>
      <c r="N1039" s="194">
        <v>13.5</v>
      </c>
      <c r="P1039" s="194">
        <v>15</v>
      </c>
    </row>
    <row r="1040" spans="1:16" ht="12.75" customHeight="1" x14ac:dyDescent="0.2">
      <c r="A1040" s="89" t="s">
        <v>3329</v>
      </c>
      <c r="B1040" s="89" t="s">
        <v>3330</v>
      </c>
      <c r="C1040" s="89" t="s">
        <v>1340</v>
      </c>
      <c r="D1040" s="194">
        <v>24.84</v>
      </c>
      <c r="E1040" s="89" t="s">
        <v>100</v>
      </c>
      <c r="F1040" s="194">
        <v>19</v>
      </c>
      <c r="G1040" s="194">
        <v>19</v>
      </c>
      <c r="H1040" s="194">
        <v>8.43</v>
      </c>
      <c r="I1040" s="194">
        <v>1.05</v>
      </c>
      <c r="J1040" s="194">
        <v>1.86</v>
      </c>
      <c r="K1040" s="194">
        <v>1.57</v>
      </c>
      <c r="M1040" s="194">
        <v>7.5</v>
      </c>
      <c r="O1040" s="194">
        <v>2</v>
      </c>
      <c r="P1040" s="194">
        <v>-4</v>
      </c>
    </row>
    <row r="1041" spans="1:16" ht="12.75" customHeight="1" x14ac:dyDescent="0.2">
      <c r="A1041" s="89" t="s">
        <v>3331</v>
      </c>
      <c r="B1041" s="89" t="s">
        <v>3332</v>
      </c>
      <c r="C1041" s="89" t="s">
        <v>1393</v>
      </c>
      <c r="D1041" s="194">
        <v>13.76</v>
      </c>
      <c r="E1041" s="89" t="s">
        <v>100</v>
      </c>
      <c r="F1041" s="194">
        <v>19</v>
      </c>
      <c r="G1041" s="194">
        <v>19</v>
      </c>
      <c r="H1041" s="194">
        <v>3.25</v>
      </c>
      <c r="I1041" s="194">
        <v>1.1000000000000001</v>
      </c>
      <c r="J1041" s="194">
        <v>0.6</v>
      </c>
      <c r="K1041" s="194">
        <v>1.55</v>
      </c>
      <c r="L1041" s="194">
        <v>7.5</v>
      </c>
      <c r="M1041" s="194">
        <v>17</v>
      </c>
      <c r="N1041" s="194">
        <v>17.5</v>
      </c>
      <c r="O1041" s="194">
        <v>8.5</v>
      </c>
      <c r="P1041" s="194">
        <v>5.5</v>
      </c>
    </row>
    <row r="1042" spans="1:16" ht="12.75" customHeight="1" x14ac:dyDescent="0.2">
      <c r="A1042" s="89" t="s">
        <v>3333</v>
      </c>
      <c r="B1042" s="89" t="s">
        <v>3334</v>
      </c>
      <c r="C1042" s="89" t="s">
        <v>1721</v>
      </c>
      <c r="D1042" s="194">
        <v>22.18</v>
      </c>
      <c r="E1042" s="89" t="s">
        <v>100</v>
      </c>
      <c r="F1042" s="194">
        <v>19</v>
      </c>
      <c r="G1042" s="194">
        <v>19</v>
      </c>
      <c r="H1042" s="194">
        <v>0</v>
      </c>
      <c r="I1042" s="194">
        <v>1</v>
      </c>
      <c r="J1042" s="194">
        <v>0.26</v>
      </c>
      <c r="K1042" s="194">
        <v>2.04</v>
      </c>
      <c r="L1042" s="194">
        <v>14.5</v>
      </c>
      <c r="M1042" s="194">
        <v>35.5</v>
      </c>
      <c r="N1042" s="194">
        <v>24</v>
      </c>
      <c r="P1042" s="194">
        <v>17.5</v>
      </c>
    </row>
    <row r="1043" spans="1:16" ht="12.75" customHeight="1" x14ac:dyDescent="0.2">
      <c r="A1043" s="89" t="s">
        <v>3335</v>
      </c>
      <c r="B1043" s="89" t="s">
        <v>3336</v>
      </c>
      <c r="C1043" s="89" t="s">
        <v>1372</v>
      </c>
      <c r="D1043" s="194">
        <v>20.16</v>
      </c>
      <c r="E1043" s="89" t="s">
        <v>100</v>
      </c>
      <c r="F1043" s="194">
        <v>19</v>
      </c>
      <c r="G1043" s="194">
        <v>19</v>
      </c>
      <c r="H1043" s="194">
        <v>6.56</v>
      </c>
      <c r="I1043" s="194">
        <v>0.95</v>
      </c>
      <c r="J1043" s="194">
        <v>1.1200000000000001</v>
      </c>
      <c r="K1043" s="194">
        <v>2.52</v>
      </c>
      <c r="L1043" s="194">
        <v>3</v>
      </c>
      <c r="M1043" s="194">
        <v>45.5</v>
      </c>
      <c r="N1043" s="194">
        <v>12</v>
      </c>
      <c r="O1043" s="194">
        <v>4</v>
      </c>
      <c r="P1043" s="194">
        <v>-9</v>
      </c>
    </row>
    <row r="1044" spans="1:16" ht="12.75" customHeight="1" x14ac:dyDescent="0.2">
      <c r="A1044" s="89" t="s">
        <v>3337</v>
      </c>
      <c r="B1044" s="89" t="s">
        <v>3338</v>
      </c>
      <c r="C1044" s="89" t="s">
        <v>1668</v>
      </c>
      <c r="D1044" s="194">
        <v>23.13</v>
      </c>
      <c r="E1044" s="89" t="s">
        <v>100</v>
      </c>
      <c r="F1044" s="194">
        <v>19</v>
      </c>
      <c r="G1044" s="194">
        <v>19</v>
      </c>
      <c r="H1044" s="194">
        <v>0</v>
      </c>
      <c r="I1044" s="89"/>
      <c r="J1044" s="194">
        <v>1.0900000000000001</v>
      </c>
      <c r="K1044" s="194">
        <v>2.39</v>
      </c>
      <c r="M1044" s="89"/>
    </row>
    <row r="1045" spans="1:16" ht="12.75" customHeight="1" x14ac:dyDescent="0.2">
      <c r="A1045" s="89" t="s">
        <v>3339</v>
      </c>
      <c r="B1045" s="89" t="s">
        <v>3340</v>
      </c>
      <c r="C1045" s="89" t="s">
        <v>1792</v>
      </c>
      <c r="D1045" s="194">
        <v>26.86</v>
      </c>
      <c r="E1045" s="89" t="s">
        <v>100</v>
      </c>
      <c r="F1045" s="194">
        <v>19</v>
      </c>
      <c r="G1045" s="194">
        <v>19</v>
      </c>
      <c r="H1045" s="194">
        <v>1.39</v>
      </c>
      <c r="I1045" s="194">
        <v>1.3</v>
      </c>
      <c r="J1045" s="194">
        <v>0.61</v>
      </c>
      <c r="K1045" s="194">
        <v>2.77</v>
      </c>
      <c r="L1045" s="194">
        <v>10.5</v>
      </c>
      <c r="M1045" s="194">
        <v>12.5</v>
      </c>
      <c r="N1045" s="194">
        <v>11.5</v>
      </c>
      <c r="O1045" s="194">
        <v>7.5</v>
      </c>
      <c r="P1045" s="194">
        <v>6</v>
      </c>
    </row>
    <row r="1046" spans="1:16" ht="12.75" customHeight="1" x14ac:dyDescent="0.2">
      <c r="A1046" s="89" t="s">
        <v>3341</v>
      </c>
      <c r="B1046" s="89" t="s">
        <v>3342</v>
      </c>
      <c r="C1046" s="89" t="s">
        <v>1332</v>
      </c>
      <c r="D1046" s="194">
        <v>53.86</v>
      </c>
      <c r="E1046" s="89" t="s">
        <v>100</v>
      </c>
      <c r="F1046" s="194">
        <v>19</v>
      </c>
      <c r="G1046" s="194">
        <v>19</v>
      </c>
      <c r="H1046" s="194">
        <v>5.51</v>
      </c>
      <c r="I1046" s="194">
        <v>1.4</v>
      </c>
      <c r="J1046" s="194">
        <v>2.98</v>
      </c>
      <c r="K1046" s="194">
        <v>7.28</v>
      </c>
      <c r="L1046" s="194">
        <v>5</v>
      </c>
      <c r="M1046" s="194">
        <v>7.5</v>
      </c>
      <c r="N1046" s="194">
        <v>6.5</v>
      </c>
      <c r="O1046" s="194">
        <v>3</v>
      </c>
      <c r="P1046" s="194">
        <v>7</v>
      </c>
    </row>
    <row r="1047" spans="1:16" ht="12.75" customHeight="1" x14ac:dyDescent="0.2">
      <c r="A1047" s="89" t="s">
        <v>3343</v>
      </c>
      <c r="B1047" s="89" t="s">
        <v>3344</v>
      </c>
      <c r="C1047" s="89" t="s">
        <v>1340</v>
      </c>
      <c r="D1047" s="194">
        <v>20.43</v>
      </c>
      <c r="E1047" s="89" t="s">
        <v>100</v>
      </c>
      <c r="F1047" s="194">
        <v>19</v>
      </c>
      <c r="G1047" s="194">
        <v>19</v>
      </c>
      <c r="H1047" s="194">
        <v>5.53</v>
      </c>
      <c r="I1047" s="194">
        <v>0.85</v>
      </c>
      <c r="J1047" s="194">
        <v>7.63</v>
      </c>
      <c r="K1047" s="194">
        <v>2.7</v>
      </c>
      <c r="M1047" s="194">
        <v>5</v>
      </c>
      <c r="O1047" s="194">
        <v>5</v>
      </c>
      <c r="P1047" s="194">
        <v>5</v>
      </c>
    </row>
    <row r="1048" spans="1:16" ht="12.75" customHeight="1" x14ac:dyDescent="0.2">
      <c r="A1048" s="89" t="s">
        <v>3345</v>
      </c>
      <c r="B1048" s="89" t="s">
        <v>3346</v>
      </c>
      <c r="C1048" s="89" t="s">
        <v>1432</v>
      </c>
      <c r="D1048" s="194">
        <v>18.93</v>
      </c>
      <c r="E1048" s="89" t="s">
        <v>100</v>
      </c>
      <c r="F1048" s="194">
        <v>19</v>
      </c>
      <c r="G1048" s="194">
        <v>19</v>
      </c>
      <c r="H1048" s="194">
        <v>2.87</v>
      </c>
      <c r="I1048" s="194">
        <v>1.1000000000000001</v>
      </c>
      <c r="J1048" s="89"/>
      <c r="K1048" s="194">
        <v>0.97</v>
      </c>
      <c r="M1048" s="194">
        <v>11</v>
      </c>
      <c r="O1048" s="194">
        <v>10</v>
      </c>
      <c r="P1048" s="194">
        <v>7.5</v>
      </c>
    </row>
    <row r="1049" spans="1:16" ht="12.75" customHeight="1" x14ac:dyDescent="0.2">
      <c r="A1049" s="89" t="s">
        <v>3347</v>
      </c>
      <c r="B1049" s="89" t="s">
        <v>3348</v>
      </c>
      <c r="C1049" s="89" t="s">
        <v>1301</v>
      </c>
      <c r="D1049" s="194">
        <v>42.05</v>
      </c>
      <c r="E1049" s="89" t="s">
        <v>100</v>
      </c>
      <c r="F1049" s="194">
        <v>19</v>
      </c>
      <c r="G1049" s="194">
        <v>19</v>
      </c>
      <c r="H1049" s="194">
        <v>3.08</v>
      </c>
      <c r="I1049" s="194">
        <v>1.35</v>
      </c>
      <c r="J1049" s="194">
        <v>2.8</v>
      </c>
      <c r="K1049" s="194">
        <v>4.4000000000000004</v>
      </c>
      <c r="L1049" s="194">
        <v>6.5</v>
      </c>
      <c r="M1049" s="194">
        <v>9.5</v>
      </c>
      <c r="N1049" s="194">
        <v>8.5</v>
      </c>
      <c r="O1049" s="194">
        <v>7</v>
      </c>
      <c r="P1049" s="194">
        <v>15</v>
      </c>
    </row>
    <row r="1050" spans="1:16" ht="12.75" customHeight="1" x14ac:dyDescent="0.2">
      <c r="A1050" s="89" t="s">
        <v>3349</v>
      </c>
      <c r="B1050" s="89" t="s">
        <v>3350</v>
      </c>
      <c r="C1050" s="89" t="s">
        <v>1517</v>
      </c>
      <c r="D1050" s="194">
        <v>40.28</v>
      </c>
      <c r="E1050" s="89" t="s">
        <v>100</v>
      </c>
      <c r="F1050" s="194">
        <v>19</v>
      </c>
      <c r="G1050" s="194">
        <v>19</v>
      </c>
      <c r="H1050" s="194">
        <v>2.4900000000000002</v>
      </c>
      <c r="I1050" s="194">
        <v>1.3</v>
      </c>
      <c r="J1050" s="89"/>
      <c r="K1050" s="194">
        <v>1.48</v>
      </c>
      <c r="M1050" s="194">
        <v>7.5</v>
      </c>
      <c r="O1050" s="194">
        <v>12</v>
      </c>
      <c r="P1050" s="194">
        <v>11.5</v>
      </c>
    </row>
    <row r="1051" spans="1:16" ht="12.75" customHeight="1" x14ac:dyDescent="0.2">
      <c r="A1051" s="89" t="s">
        <v>3351</v>
      </c>
      <c r="B1051" s="89" t="s">
        <v>3352</v>
      </c>
      <c r="C1051" s="89" t="s">
        <v>1799</v>
      </c>
      <c r="D1051" s="194">
        <v>21.47</v>
      </c>
      <c r="E1051" s="89" t="s">
        <v>100</v>
      </c>
      <c r="F1051" s="194">
        <v>19</v>
      </c>
      <c r="G1051" s="194">
        <v>19</v>
      </c>
      <c r="H1051" s="194">
        <v>3.01</v>
      </c>
      <c r="I1051" s="89"/>
      <c r="J1051" s="194">
        <v>0.47</v>
      </c>
      <c r="K1051" s="194">
        <v>0.62</v>
      </c>
      <c r="L1051" s="194">
        <v>8</v>
      </c>
      <c r="M1051" s="89"/>
      <c r="N1051" s="194">
        <v>42.5</v>
      </c>
      <c r="O1051" s="194">
        <v>0.5</v>
      </c>
      <c r="P1051" s="194">
        <v>2.5</v>
      </c>
    </row>
    <row r="1052" spans="1:16" ht="12.75" customHeight="1" x14ac:dyDescent="0.2">
      <c r="A1052" s="89" t="s">
        <v>3353</v>
      </c>
      <c r="B1052" s="89" t="s">
        <v>3354</v>
      </c>
      <c r="C1052" s="89" t="s">
        <v>1432</v>
      </c>
      <c r="D1052" s="194">
        <v>19.100000000000001</v>
      </c>
      <c r="E1052" s="89" t="s">
        <v>100</v>
      </c>
      <c r="F1052" s="194">
        <v>19</v>
      </c>
      <c r="G1052" s="194">
        <v>19</v>
      </c>
      <c r="H1052" s="194">
        <v>3.32</v>
      </c>
      <c r="I1052" s="194">
        <v>1.1000000000000001</v>
      </c>
      <c r="J1052" s="89"/>
      <c r="K1052" s="194">
        <v>0.95</v>
      </c>
      <c r="M1052" s="194">
        <v>7.5</v>
      </c>
      <c r="O1052" s="194">
        <v>9</v>
      </c>
      <c r="P1052" s="194">
        <v>6.5</v>
      </c>
    </row>
    <row r="1053" spans="1:16" ht="12.75" customHeight="1" x14ac:dyDescent="0.2">
      <c r="A1053" s="89" t="s">
        <v>3355</v>
      </c>
      <c r="B1053" s="89" t="s">
        <v>3356</v>
      </c>
      <c r="C1053" s="89" t="s">
        <v>1746</v>
      </c>
      <c r="D1053" s="194">
        <v>26.54</v>
      </c>
      <c r="E1053" s="89" t="s">
        <v>100</v>
      </c>
      <c r="F1053" s="194">
        <v>20</v>
      </c>
      <c r="G1053" s="194">
        <v>20</v>
      </c>
      <c r="H1053" s="194">
        <v>4.88</v>
      </c>
      <c r="I1053" s="194">
        <v>1.2</v>
      </c>
      <c r="J1053" s="194">
        <v>2.85</v>
      </c>
      <c r="K1053" s="194">
        <v>2.17</v>
      </c>
      <c r="L1053" s="194">
        <v>6</v>
      </c>
      <c r="M1053" s="194">
        <v>17.5</v>
      </c>
      <c r="N1053" s="194">
        <v>11</v>
      </c>
      <c r="O1053" s="194">
        <v>6</v>
      </c>
      <c r="P1053" s="194">
        <v>-2</v>
      </c>
    </row>
    <row r="1054" spans="1:16" ht="12.75" customHeight="1" x14ac:dyDescent="0.2">
      <c r="A1054" s="89" t="s">
        <v>3357</v>
      </c>
      <c r="B1054" s="89" t="s">
        <v>3358</v>
      </c>
      <c r="C1054" s="89" t="s">
        <v>2385</v>
      </c>
      <c r="D1054" s="194">
        <v>24.19</v>
      </c>
      <c r="E1054" s="89" t="s">
        <v>100</v>
      </c>
      <c r="F1054" s="194">
        <v>20</v>
      </c>
      <c r="G1054" s="194">
        <v>20</v>
      </c>
      <c r="H1054" s="194">
        <v>9.94</v>
      </c>
      <c r="I1054" s="194">
        <v>1.45</v>
      </c>
      <c r="J1054" s="194">
        <v>4.53</v>
      </c>
      <c r="K1054" s="194">
        <v>5.56</v>
      </c>
      <c r="L1054" s="194">
        <v>-4</v>
      </c>
      <c r="M1054" s="194">
        <v>7</v>
      </c>
      <c r="N1054" s="194">
        <v>7</v>
      </c>
      <c r="O1054" s="194">
        <v>4.5</v>
      </c>
      <c r="P1054" s="194">
        <v>12.5</v>
      </c>
    </row>
    <row r="1055" spans="1:16" ht="12.75" customHeight="1" x14ac:dyDescent="0.2">
      <c r="A1055" s="89" t="s">
        <v>3359</v>
      </c>
      <c r="B1055" s="89" t="s">
        <v>3360</v>
      </c>
      <c r="C1055" s="89" t="s">
        <v>1325</v>
      </c>
      <c r="D1055" s="194">
        <v>35.39</v>
      </c>
      <c r="E1055" s="89" t="s">
        <v>100</v>
      </c>
      <c r="F1055" s="194">
        <v>20</v>
      </c>
      <c r="G1055" s="194">
        <v>20</v>
      </c>
      <c r="H1055" s="194">
        <v>1.93</v>
      </c>
      <c r="I1055" s="89"/>
      <c r="J1055" s="194">
        <v>2.0099999999999998</v>
      </c>
      <c r="K1055" s="194">
        <v>3.28</v>
      </c>
      <c r="L1055" s="194">
        <v>1.5</v>
      </c>
      <c r="M1055" s="194">
        <v>6</v>
      </c>
      <c r="N1055" s="194">
        <v>4.5</v>
      </c>
      <c r="O1055" s="194">
        <v>-3.5</v>
      </c>
      <c r="P1055" s="194">
        <v>0.5</v>
      </c>
    </row>
    <row r="1056" spans="1:16" ht="12.75" customHeight="1" x14ac:dyDescent="0.2">
      <c r="A1056" s="89" t="s">
        <v>3361</v>
      </c>
      <c r="B1056" s="89" t="s">
        <v>3362</v>
      </c>
      <c r="C1056" s="89" t="s">
        <v>1298</v>
      </c>
      <c r="D1056" s="194">
        <v>73.33</v>
      </c>
      <c r="E1056" s="89" t="s">
        <v>100</v>
      </c>
      <c r="F1056" s="194">
        <v>20</v>
      </c>
      <c r="G1056" s="194">
        <v>20</v>
      </c>
      <c r="H1056" s="194">
        <v>1.21</v>
      </c>
      <c r="I1056" s="194">
        <v>1.05</v>
      </c>
      <c r="J1056" s="194">
        <v>1.1200000000000001</v>
      </c>
      <c r="K1056" s="194">
        <v>6.38</v>
      </c>
      <c r="L1056" s="194">
        <v>10</v>
      </c>
      <c r="M1056" s="194">
        <v>17</v>
      </c>
      <c r="O1056" s="194">
        <v>12</v>
      </c>
      <c r="P1056" s="194">
        <v>10.5</v>
      </c>
    </row>
    <row r="1057" spans="1:16" ht="12.75" customHeight="1" x14ac:dyDescent="0.2">
      <c r="A1057" s="89" t="s">
        <v>3363</v>
      </c>
      <c r="B1057" s="89" t="s">
        <v>3364</v>
      </c>
      <c r="C1057" s="89" t="s">
        <v>1481</v>
      </c>
      <c r="D1057" s="194">
        <v>27.16</v>
      </c>
      <c r="E1057" s="89" t="s">
        <v>100</v>
      </c>
      <c r="F1057" s="194">
        <v>20</v>
      </c>
      <c r="G1057" s="194">
        <v>20</v>
      </c>
      <c r="H1057" s="194">
        <v>2.31</v>
      </c>
      <c r="I1057" s="89"/>
      <c r="J1057" s="194">
        <v>3.49</v>
      </c>
      <c r="K1057" s="194">
        <v>1.68</v>
      </c>
      <c r="M1057" s="89"/>
    </row>
    <row r="1058" spans="1:16" ht="12.75" customHeight="1" x14ac:dyDescent="0.2">
      <c r="A1058" s="89" t="s">
        <v>3365</v>
      </c>
      <c r="B1058" s="89" t="s">
        <v>3366</v>
      </c>
      <c r="C1058" s="89" t="s">
        <v>1295</v>
      </c>
      <c r="D1058" s="194">
        <v>31.61</v>
      </c>
      <c r="E1058" s="89" t="s">
        <v>100</v>
      </c>
      <c r="F1058" s="194">
        <v>20</v>
      </c>
      <c r="G1058" s="194">
        <v>20</v>
      </c>
      <c r="H1058" s="194">
        <v>0</v>
      </c>
      <c r="I1058" s="194">
        <v>1.35</v>
      </c>
      <c r="J1058" s="194">
        <v>1.49</v>
      </c>
      <c r="K1058" s="194">
        <v>1.96</v>
      </c>
      <c r="L1058" s="194">
        <v>12.5</v>
      </c>
      <c r="M1058" s="194">
        <v>20</v>
      </c>
      <c r="N1058" s="194">
        <v>15</v>
      </c>
      <c r="P1058" s="194">
        <v>10</v>
      </c>
    </row>
    <row r="1059" spans="1:16" ht="12.75" customHeight="1" x14ac:dyDescent="0.2">
      <c r="A1059" s="89" t="s">
        <v>3367</v>
      </c>
      <c r="B1059" s="89" t="s">
        <v>3368</v>
      </c>
      <c r="C1059" s="89" t="s">
        <v>1419</v>
      </c>
      <c r="D1059" s="194">
        <v>14.53</v>
      </c>
      <c r="E1059" s="89" t="s">
        <v>100</v>
      </c>
      <c r="F1059" s="194">
        <v>20</v>
      </c>
      <c r="G1059" s="194">
        <v>20</v>
      </c>
      <c r="H1059" s="194">
        <v>3.99</v>
      </c>
      <c r="I1059" s="194">
        <v>1.1000000000000001</v>
      </c>
      <c r="J1059" s="194">
        <v>0.76</v>
      </c>
      <c r="K1059" s="194">
        <v>5.44</v>
      </c>
      <c r="L1059" s="194">
        <v>3</v>
      </c>
      <c r="M1059" s="194">
        <v>4</v>
      </c>
      <c r="N1059" s="194">
        <v>4</v>
      </c>
      <c r="O1059" s="194">
        <v>10</v>
      </c>
      <c r="P1059" s="194">
        <v>8</v>
      </c>
    </row>
    <row r="1060" spans="1:16" ht="12.75" customHeight="1" x14ac:dyDescent="0.2">
      <c r="A1060" s="89" t="s">
        <v>3369</v>
      </c>
      <c r="B1060" s="89" t="s">
        <v>3370</v>
      </c>
      <c r="C1060" s="89" t="s">
        <v>1623</v>
      </c>
      <c r="D1060" s="194">
        <v>54.02</v>
      </c>
      <c r="E1060" s="89" t="s">
        <v>100</v>
      </c>
      <c r="F1060" s="194">
        <v>20</v>
      </c>
      <c r="G1060" s="194">
        <v>20</v>
      </c>
      <c r="H1060" s="194">
        <v>5.27</v>
      </c>
      <c r="I1060" s="194">
        <v>1.1499999999999999</v>
      </c>
      <c r="J1060" s="194">
        <v>1.26</v>
      </c>
      <c r="K1060" s="194">
        <v>3.39</v>
      </c>
      <c r="L1060" s="194">
        <v>7</v>
      </c>
      <c r="M1060" s="194">
        <v>15.5</v>
      </c>
      <c r="N1060" s="194">
        <v>11</v>
      </c>
      <c r="O1060" s="194">
        <v>3.5</v>
      </c>
      <c r="P1060" s="194">
        <v>4.5</v>
      </c>
    </row>
    <row r="1061" spans="1:16" ht="12.75" customHeight="1" x14ac:dyDescent="0.2">
      <c r="A1061" s="89" t="s">
        <v>3371</v>
      </c>
      <c r="B1061" s="89" t="s">
        <v>3372</v>
      </c>
      <c r="C1061" s="89" t="s">
        <v>1325</v>
      </c>
      <c r="D1061" s="194">
        <v>26.68</v>
      </c>
      <c r="E1061" s="89" t="s">
        <v>100</v>
      </c>
      <c r="F1061" s="194">
        <v>20</v>
      </c>
      <c r="G1061" s="194">
        <v>20</v>
      </c>
      <c r="H1061" s="194">
        <v>0</v>
      </c>
      <c r="I1061" s="194">
        <v>1.45</v>
      </c>
      <c r="J1061" s="194">
        <v>0.84</v>
      </c>
      <c r="K1061" s="194">
        <v>0.96</v>
      </c>
      <c r="L1061" s="194">
        <v>7</v>
      </c>
      <c r="M1061" s="194">
        <v>12.5</v>
      </c>
      <c r="N1061" s="194">
        <v>12</v>
      </c>
      <c r="P1061" s="194">
        <v>11.5</v>
      </c>
    </row>
    <row r="1062" spans="1:16" ht="12.75" customHeight="1" x14ac:dyDescent="0.2">
      <c r="A1062" s="89" t="s">
        <v>3373</v>
      </c>
      <c r="B1062" s="89" t="s">
        <v>3374</v>
      </c>
      <c r="C1062" s="89" t="s">
        <v>1509</v>
      </c>
      <c r="D1062" s="194">
        <v>9.84</v>
      </c>
      <c r="E1062" s="89" t="s">
        <v>100</v>
      </c>
      <c r="F1062" s="194">
        <v>20</v>
      </c>
      <c r="G1062" s="194">
        <v>20</v>
      </c>
      <c r="H1062" s="194">
        <v>1.93</v>
      </c>
      <c r="I1062" s="194">
        <v>1.3</v>
      </c>
      <c r="J1062" s="194">
        <v>0.46</v>
      </c>
      <c r="K1062" s="194">
        <v>2.61</v>
      </c>
      <c r="L1062" s="194">
        <v>4.5</v>
      </c>
      <c r="M1062" s="194">
        <v>29</v>
      </c>
      <c r="N1062" s="194">
        <v>11</v>
      </c>
      <c r="O1062" s="194">
        <v>16</v>
      </c>
      <c r="P1062" s="194">
        <v>13</v>
      </c>
    </row>
    <row r="1063" spans="1:16" ht="12.75" customHeight="1" x14ac:dyDescent="0.2">
      <c r="A1063" s="89" t="s">
        <v>3375</v>
      </c>
      <c r="B1063" s="89" t="s">
        <v>3376</v>
      </c>
      <c r="C1063" s="89" t="s">
        <v>1301</v>
      </c>
      <c r="D1063" s="194">
        <v>42.45</v>
      </c>
      <c r="E1063" s="89" t="s">
        <v>100</v>
      </c>
      <c r="F1063" s="194">
        <v>20</v>
      </c>
      <c r="G1063" s="194">
        <v>20</v>
      </c>
      <c r="H1063" s="194">
        <v>3.1</v>
      </c>
      <c r="I1063" s="194">
        <v>1.25</v>
      </c>
      <c r="J1063" s="89"/>
      <c r="K1063" s="194">
        <v>0.8</v>
      </c>
      <c r="M1063" s="194">
        <v>29</v>
      </c>
      <c r="O1063" s="194">
        <v>16.5</v>
      </c>
      <c r="P1063" s="194">
        <v>7.5</v>
      </c>
    </row>
    <row r="1064" spans="1:16" ht="12.75" customHeight="1" x14ac:dyDescent="0.2">
      <c r="A1064" s="89" t="s">
        <v>3377</v>
      </c>
      <c r="B1064" s="89" t="s">
        <v>3378</v>
      </c>
      <c r="C1064" s="89" t="s">
        <v>1409</v>
      </c>
      <c r="D1064" s="194">
        <v>36.29</v>
      </c>
      <c r="E1064" s="89" t="s">
        <v>100</v>
      </c>
      <c r="F1064" s="194">
        <v>20</v>
      </c>
      <c r="G1064" s="194">
        <v>20</v>
      </c>
      <c r="H1064" s="194">
        <v>3.62</v>
      </c>
      <c r="I1064" s="194">
        <v>1.05</v>
      </c>
      <c r="J1064" s="194">
        <v>1.33</v>
      </c>
      <c r="K1064" s="194">
        <v>2.96</v>
      </c>
      <c r="L1064" s="194">
        <v>6.5</v>
      </c>
      <c r="M1064" s="194">
        <v>12.5</v>
      </c>
      <c r="N1064" s="194">
        <v>10</v>
      </c>
      <c r="O1064" s="194">
        <v>5.5</v>
      </c>
      <c r="P1064" s="194">
        <v>7</v>
      </c>
    </row>
    <row r="1065" spans="1:16" ht="12.75" customHeight="1" x14ac:dyDescent="0.2">
      <c r="A1065" s="89" t="s">
        <v>3379</v>
      </c>
      <c r="B1065" s="89" t="s">
        <v>3380</v>
      </c>
      <c r="C1065" s="89" t="s">
        <v>1634</v>
      </c>
      <c r="D1065" s="194">
        <v>28.73</v>
      </c>
      <c r="E1065" s="89" t="s">
        <v>100</v>
      </c>
      <c r="F1065" s="194">
        <v>20</v>
      </c>
      <c r="G1065" s="194">
        <v>20</v>
      </c>
      <c r="H1065" s="194">
        <v>0</v>
      </c>
      <c r="I1065" s="194">
        <v>1.25</v>
      </c>
      <c r="J1065" s="194">
        <v>1.1499999999999999</v>
      </c>
      <c r="K1065" s="194">
        <v>2.4</v>
      </c>
      <c r="L1065" s="194">
        <v>9.5</v>
      </c>
      <c r="M1065" s="194">
        <v>20.5</v>
      </c>
      <c r="N1065" s="194">
        <v>17</v>
      </c>
      <c r="P1065" s="194">
        <v>10</v>
      </c>
    </row>
    <row r="1066" spans="1:16" ht="12.75" customHeight="1" x14ac:dyDescent="0.2">
      <c r="A1066" s="89" t="s">
        <v>3381</v>
      </c>
      <c r="B1066" s="89" t="s">
        <v>3382</v>
      </c>
      <c r="C1066" s="89" t="s">
        <v>1639</v>
      </c>
      <c r="D1066" s="194">
        <v>57.67</v>
      </c>
      <c r="E1066" s="89" t="s">
        <v>100</v>
      </c>
      <c r="F1066" s="194">
        <v>20</v>
      </c>
      <c r="G1066" s="194">
        <v>20</v>
      </c>
      <c r="H1066" s="194">
        <v>0</v>
      </c>
      <c r="I1066" s="194">
        <v>1.35</v>
      </c>
      <c r="J1066" s="194">
        <v>0.81</v>
      </c>
      <c r="K1066" s="194">
        <v>2.5499999999999998</v>
      </c>
      <c r="L1066" s="194">
        <v>13</v>
      </c>
      <c r="M1066" s="194">
        <v>16.5</v>
      </c>
      <c r="N1066" s="194">
        <v>15</v>
      </c>
      <c r="P1066" s="194">
        <v>12.5</v>
      </c>
    </row>
    <row r="1067" spans="1:16" ht="12.75" customHeight="1" x14ac:dyDescent="0.2">
      <c r="A1067" s="89" t="s">
        <v>3383</v>
      </c>
      <c r="B1067" s="89" t="s">
        <v>3384</v>
      </c>
      <c r="C1067" s="89" t="s">
        <v>1753</v>
      </c>
      <c r="D1067" s="194">
        <v>25.48</v>
      </c>
      <c r="E1067" s="89" t="s">
        <v>100</v>
      </c>
      <c r="F1067" s="194">
        <v>20</v>
      </c>
      <c r="G1067" s="194">
        <v>20</v>
      </c>
      <c r="H1067" s="194">
        <v>0.3</v>
      </c>
      <c r="I1067" s="194">
        <v>1.7</v>
      </c>
      <c r="J1067" s="194">
        <v>0.77</v>
      </c>
      <c r="K1067" s="194">
        <v>3.36</v>
      </c>
      <c r="L1067" s="194">
        <v>6.5</v>
      </c>
      <c r="M1067" s="89"/>
      <c r="N1067" s="194">
        <v>27.5</v>
      </c>
      <c r="P1067" s="194">
        <v>14.5</v>
      </c>
    </row>
    <row r="1068" spans="1:16" ht="12.75" customHeight="1" x14ac:dyDescent="0.2">
      <c r="A1068" s="89" t="s">
        <v>3385</v>
      </c>
      <c r="B1068" s="89" t="s">
        <v>3386</v>
      </c>
      <c r="C1068" s="89" t="s">
        <v>1753</v>
      </c>
      <c r="D1068" s="194">
        <v>18.350000000000001</v>
      </c>
      <c r="E1068" s="89" t="s">
        <v>100</v>
      </c>
      <c r="F1068" s="194">
        <v>20</v>
      </c>
      <c r="G1068" s="194">
        <v>20</v>
      </c>
      <c r="H1068" s="194">
        <v>0</v>
      </c>
      <c r="I1068" s="194">
        <v>1.55</v>
      </c>
      <c r="J1068" s="194">
        <v>0.28000000000000003</v>
      </c>
      <c r="K1068" s="194">
        <v>0.63</v>
      </c>
      <c r="L1068" s="194">
        <v>2.5</v>
      </c>
      <c r="M1068" s="194">
        <v>11.5</v>
      </c>
      <c r="N1068" s="194">
        <v>4.5</v>
      </c>
      <c r="P1068" s="194">
        <v>5</v>
      </c>
    </row>
    <row r="1069" spans="1:16" ht="12.75" customHeight="1" x14ac:dyDescent="0.2">
      <c r="A1069" s="89" t="s">
        <v>3387</v>
      </c>
      <c r="B1069" s="89" t="s">
        <v>3388</v>
      </c>
      <c r="C1069" s="89" t="s">
        <v>1490</v>
      </c>
      <c r="D1069" s="194">
        <v>44.2</v>
      </c>
      <c r="E1069" s="89" t="s">
        <v>100</v>
      </c>
      <c r="F1069" s="194">
        <v>21</v>
      </c>
      <c r="G1069" s="194">
        <v>21</v>
      </c>
      <c r="H1069" s="194">
        <v>0</v>
      </c>
      <c r="I1069" s="194">
        <v>1.4</v>
      </c>
      <c r="J1069" s="194">
        <v>0.23</v>
      </c>
      <c r="K1069" s="194">
        <v>0.93</v>
      </c>
      <c r="L1069" s="194">
        <v>5</v>
      </c>
      <c r="M1069" s="194">
        <v>7.5</v>
      </c>
      <c r="N1069" s="194">
        <v>7.5</v>
      </c>
      <c r="P1069" s="194">
        <v>8.5</v>
      </c>
    </row>
    <row r="1070" spans="1:16" ht="12.75" customHeight="1" x14ac:dyDescent="0.2">
      <c r="A1070" s="89" t="s">
        <v>3389</v>
      </c>
      <c r="B1070" s="89" t="s">
        <v>3390</v>
      </c>
      <c r="C1070" s="89" t="s">
        <v>1502</v>
      </c>
      <c r="D1070" s="194">
        <v>16.18</v>
      </c>
      <c r="E1070" s="89" t="s">
        <v>100</v>
      </c>
      <c r="F1070" s="194">
        <v>21</v>
      </c>
      <c r="G1070" s="194">
        <v>21</v>
      </c>
      <c r="H1070" s="194">
        <v>3.45</v>
      </c>
      <c r="I1070" s="89"/>
      <c r="J1070" s="194">
        <v>0.77</v>
      </c>
      <c r="K1070" s="194">
        <v>0.96</v>
      </c>
      <c r="L1070" s="194">
        <v>3.5</v>
      </c>
      <c r="M1070" s="194">
        <v>14</v>
      </c>
      <c r="N1070" s="194">
        <v>9</v>
      </c>
      <c r="O1070" s="194">
        <v>10.5</v>
      </c>
    </row>
    <row r="1071" spans="1:16" ht="12.75" customHeight="1" x14ac:dyDescent="0.2">
      <c r="A1071" s="89" t="s">
        <v>3391</v>
      </c>
      <c r="B1071" s="89" t="s">
        <v>3392</v>
      </c>
      <c r="C1071" s="89" t="s">
        <v>1332</v>
      </c>
      <c r="D1071" s="194">
        <v>19.82</v>
      </c>
      <c r="E1071" s="89" t="s">
        <v>100</v>
      </c>
      <c r="F1071" s="194">
        <v>21</v>
      </c>
      <c r="G1071" s="194">
        <v>21</v>
      </c>
      <c r="H1071" s="194">
        <v>0</v>
      </c>
      <c r="I1071" s="194">
        <v>1.45</v>
      </c>
      <c r="J1071" s="194">
        <v>1.71</v>
      </c>
      <c r="K1071" s="194">
        <v>1.28</v>
      </c>
      <c r="L1071" s="194">
        <v>8</v>
      </c>
      <c r="M1071" s="194">
        <v>14.5</v>
      </c>
      <c r="N1071" s="194">
        <v>8</v>
      </c>
      <c r="P1071" s="194">
        <v>8.5</v>
      </c>
    </row>
    <row r="1072" spans="1:16" ht="12.75" customHeight="1" x14ac:dyDescent="0.2">
      <c r="A1072" s="89" t="s">
        <v>3393</v>
      </c>
      <c r="B1072" s="89" t="s">
        <v>3394</v>
      </c>
      <c r="C1072" s="89" t="s">
        <v>1642</v>
      </c>
      <c r="D1072" s="194">
        <v>18.329999999999998</v>
      </c>
      <c r="E1072" s="89" t="s">
        <v>100</v>
      </c>
      <c r="F1072" s="194">
        <v>21</v>
      </c>
      <c r="G1072" s="194">
        <v>21</v>
      </c>
      <c r="H1072" s="194">
        <v>0</v>
      </c>
      <c r="I1072" s="194">
        <v>0.85</v>
      </c>
      <c r="J1072" s="194">
        <v>0.4</v>
      </c>
      <c r="K1072" s="194">
        <v>3.9</v>
      </c>
      <c r="L1072" s="194">
        <v>13</v>
      </c>
      <c r="M1072" s="194">
        <v>11.5</v>
      </c>
      <c r="N1072" s="194">
        <v>11</v>
      </c>
      <c r="P1072" s="194">
        <v>11.5</v>
      </c>
    </row>
    <row r="1073" spans="1:16" ht="12.75" customHeight="1" x14ac:dyDescent="0.2">
      <c r="A1073" s="89" t="s">
        <v>3395</v>
      </c>
      <c r="B1073" s="89" t="s">
        <v>3396</v>
      </c>
      <c r="C1073" s="89" t="s">
        <v>1769</v>
      </c>
      <c r="D1073" s="194">
        <v>4.93</v>
      </c>
      <c r="E1073" s="89" t="s">
        <v>100</v>
      </c>
      <c r="F1073" s="194">
        <v>21</v>
      </c>
      <c r="G1073" s="194">
        <v>21</v>
      </c>
      <c r="H1073" s="194">
        <v>4.41</v>
      </c>
      <c r="I1073" s="194">
        <v>0.9</v>
      </c>
      <c r="J1073" s="194">
        <v>1.07</v>
      </c>
      <c r="K1073" s="194">
        <v>1.55</v>
      </c>
      <c r="L1073" s="194">
        <v>3</v>
      </c>
      <c r="M1073" s="194">
        <v>12.5</v>
      </c>
      <c r="N1073" s="194">
        <v>10.5</v>
      </c>
      <c r="O1073" s="194">
        <v>6</v>
      </c>
      <c r="P1073" s="194">
        <v>-0.5</v>
      </c>
    </row>
    <row r="1074" spans="1:16" ht="12.75" customHeight="1" x14ac:dyDescent="0.2">
      <c r="A1074" s="89" t="s">
        <v>3397</v>
      </c>
      <c r="B1074" s="89" t="s">
        <v>3398</v>
      </c>
      <c r="C1074" s="89" t="s">
        <v>2385</v>
      </c>
      <c r="D1074" s="194">
        <v>26.96</v>
      </c>
      <c r="E1074" s="89" t="s">
        <v>100</v>
      </c>
      <c r="F1074" s="194">
        <v>21</v>
      </c>
      <c r="G1074" s="194">
        <v>21</v>
      </c>
      <c r="H1074" s="194">
        <v>9.39</v>
      </c>
      <c r="I1074" s="194">
        <v>1.4</v>
      </c>
      <c r="J1074" s="194">
        <v>3.21</v>
      </c>
      <c r="K1074" s="194">
        <v>3.76</v>
      </c>
      <c r="L1074" s="194">
        <v>0.5</v>
      </c>
      <c r="M1074" s="194">
        <v>20.5</v>
      </c>
      <c r="N1074" s="194">
        <v>10.5</v>
      </c>
      <c r="O1074" s="194">
        <v>5</v>
      </c>
      <c r="P1074" s="194">
        <v>-3.5</v>
      </c>
    </row>
    <row r="1075" spans="1:16" ht="12.75" customHeight="1" x14ac:dyDescent="0.2">
      <c r="A1075" s="89" t="s">
        <v>3399</v>
      </c>
      <c r="B1075" s="89" t="s">
        <v>3400</v>
      </c>
      <c r="C1075" s="89" t="s">
        <v>1332</v>
      </c>
      <c r="D1075" s="194">
        <v>26.72</v>
      </c>
      <c r="E1075" s="89" t="s">
        <v>100</v>
      </c>
      <c r="F1075" s="194">
        <v>21</v>
      </c>
      <c r="G1075" s="194">
        <v>21</v>
      </c>
      <c r="H1075" s="194">
        <v>1.88</v>
      </c>
      <c r="I1075" s="194">
        <v>1.55</v>
      </c>
      <c r="J1075" s="194">
        <v>1.1100000000000001</v>
      </c>
      <c r="K1075" s="194">
        <v>2.13</v>
      </c>
      <c r="L1075" s="194">
        <v>8.5</v>
      </c>
      <c r="M1075" s="194">
        <v>14</v>
      </c>
      <c r="N1075" s="194">
        <v>9.5</v>
      </c>
      <c r="O1075" s="194">
        <v>20</v>
      </c>
      <c r="P1075" s="194">
        <v>7</v>
      </c>
    </row>
    <row r="1076" spans="1:16" ht="12.75" customHeight="1" x14ac:dyDescent="0.2">
      <c r="A1076" s="89" t="s">
        <v>3401</v>
      </c>
      <c r="B1076" s="89" t="s">
        <v>3402</v>
      </c>
      <c r="C1076" s="89" t="s">
        <v>1762</v>
      </c>
      <c r="D1076" s="194">
        <v>21.55</v>
      </c>
      <c r="E1076" s="89" t="s">
        <v>100</v>
      </c>
      <c r="F1076" s="194">
        <v>21</v>
      </c>
      <c r="G1076" s="194">
        <v>21</v>
      </c>
      <c r="H1076" s="194">
        <v>2.83</v>
      </c>
      <c r="I1076" s="194">
        <v>1.8</v>
      </c>
      <c r="J1076" s="194">
        <v>0.55000000000000004</v>
      </c>
      <c r="K1076" s="194">
        <v>1.98</v>
      </c>
      <c r="L1076" s="194">
        <v>5.5</v>
      </c>
      <c r="M1076" s="194">
        <v>13.5</v>
      </c>
      <c r="N1076" s="194">
        <v>14</v>
      </c>
      <c r="O1076" s="194">
        <v>8.5</v>
      </c>
      <c r="P1076" s="194">
        <v>9.5</v>
      </c>
    </row>
    <row r="1077" spans="1:16" ht="12.75" customHeight="1" x14ac:dyDescent="0.2">
      <c r="A1077" s="89" t="s">
        <v>3403</v>
      </c>
      <c r="B1077" s="89" t="s">
        <v>3404</v>
      </c>
      <c r="C1077" s="89" t="s">
        <v>1493</v>
      </c>
      <c r="D1077" s="194">
        <v>37.049999999999997</v>
      </c>
      <c r="E1077" s="89" t="s">
        <v>100</v>
      </c>
      <c r="F1077" s="194">
        <v>21</v>
      </c>
      <c r="G1077" s="194">
        <v>21</v>
      </c>
      <c r="H1077" s="194">
        <v>0</v>
      </c>
      <c r="I1077" s="194">
        <v>0.95</v>
      </c>
      <c r="J1077" s="194">
        <v>0.27</v>
      </c>
      <c r="K1077" s="194">
        <v>0.95</v>
      </c>
      <c r="L1077" s="194">
        <v>6.5</v>
      </c>
      <c r="M1077" s="194">
        <v>8</v>
      </c>
      <c r="N1077" s="194">
        <v>6.5</v>
      </c>
      <c r="P1077" s="194">
        <v>10</v>
      </c>
    </row>
    <row r="1078" spans="1:16" ht="12.75" customHeight="1" x14ac:dyDescent="0.2">
      <c r="A1078" s="89" t="s">
        <v>3405</v>
      </c>
      <c r="B1078" s="89" t="s">
        <v>3406</v>
      </c>
      <c r="C1078" s="89" t="s">
        <v>1283</v>
      </c>
      <c r="D1078" s="194">
        <v>38.659999999999997</v>
      </c>
      <c r="E1078" s="89" t="s">
        <v>100</v>
      </c>
      <c r="F1078" s="194">
        <v>21</v>
      </c>
      <c r="G1078" s="194">
        <v>21</v>
      </c>
      <c r="H1078" s="194">
        <v>2.72</v>
      </c>
      <c r="I1078" s="194">
        <v>0.8</v>
      </c>
      <c r="J1078" s="194">
        <v>1.2</v>
      </c>
      <c r="K1078" s="194">
        <v>94.54</v>
      </c>
      <c r="L1078" s="194">
        <v>8</v>
      </c>
      <c r="M1078" s="194">
        <v>10.5</v>
      </c>
      <c r="N1078" s="194">
        <v>9.5</v>
      </c>
      <c r="O1078" s="194">
        <v>6</v>
      </c>
      <c r="P1078" s="194">
        <v>91</v>
      </c>
    </row>
    <row r="1079" spans="1:16" ht="12.75" customHeight="1" x14ac:dyDescent="0.2">
      <c r="A1079" s="89" t="s">
        <v>3407</v>
      </c>
      <c r="B1079" s="89" t="s">
        <v>3408</v>
      </c>
      <c r="C1079" s="89" t="s">
        <v>2385</v>
      </c>
      <c r="D1079" s="194">
        <v>41.39</v>
      </c>
      <c r="E1079" s="89" t="s">
        <v>100</v>
      </c>
      <c r="F1079" s="194">
        <v>21</v>
      </c>
      <c r="G1079" s="194">
        <v>21</v>
      </c>
      <c r="H1079" s="194">
        <v>7.3</v>
      </c>
      <c r="I1079" s="194">
        <v>1.25</v>
      </c>
      <c r="J1079" s="194">
        <v>1.67</v>
      </c>
      <c r="K1079" s="194">
        <v>1.54</v>
      </c>
      <c r="L1079" s="194">
        <v>5.5</v>
      </c>
      <c r="M1079" s="194">
        <v>9.5</v>
      </c>
      <c r="N1079" s="194">
        <v>3.5</v>
      </c>
      <c r="O1079" s="194">
        <v>-4</v>
      </c>
      <c r="P1079" s="194">
        <v>-2.5</v>
      </c>
    </row>
    <row r="1080" spans="1:16" ht="12.75" customHeight="1" x14ac:dyDescent="0.2">
      <c r="A1080" s="89" t="s">
        <v>3409</v>
      </c>
      <c r="B1080" s="89" t="s">
        <v>3410</v>
      </c>
      <c r="C1080" s="89" t="s">
        <v>1332</v>
      </c>
      <c r="D1080" s="194">
        <v>44.08</v>
      </c>
      <c r="E1080" s="89" t="s">
        <v>100</v>
      </c>
      <c r="F1080" s="194">
        <v>22</v>
      </c>
      <c r="G1080" s="194">
        <v>22</v>
      </c>
      <c r="H1080" s="194">
        <v>3.94</v>
      </c>
      <c r="I1080" s="89"/>
      <c r="J1080" s="194">
        <v>1.02</v>
      </c>
      <c r="K1080" s="89"/>
      <c r="L1080" s="194">
        <v>1</v>
      </c>
      <c r="M1080" s="194">
        <v>5.5</v>
      </c>
      <c r="N1080" s="194">
        <v>3</v>
      </c>
      <c r="O1080" s="194">
        <v>2</v>
      </c>
      <c r="P1080" s="194">
        <v>21</v>
      </c>
    </row>
    <row r="1081" spans="1:16" ht="12.75" customHeight="1" x14ac:dyDescent="0.2">
      <c r="A1081" s="89" t="s">
        <v>3411</v>
      </c>
      <c r="B1081" s="89" t="s">
        <v>3412</v>
      </c>
      <c r="C1081" s="89" t="s">
        <v>2134</v>
      </c>
      <c r="D1081" s="194">
        <v>43.18</v>
      </c>
      <c r="E1081" s="89" t="s">
        <v>100</v>
      </c>
      <c r="F1081" s="194">
        <v>22</v>
      </c>
      <c r="G1081" s="194">
        <v>22</v>
      </c>
      <c r="H1081" s="194">
        <v>3.1</v>
      </c>
      <c r="I1081" s="194">
        <v>1.1499999999999999</v>
      </c>
      <c r="J1081" s="194">
        <v>1.34</v>
      </c>
      <c r="K1081" s="194">
        <v>2.08</v>
      </c>
      <c r="L1081" s="194">
        <v>3.5</v>
      </c>
      <c r="M1081" s="194">
        <v>9</v>
      </c>
      <c r="N1081" s="194">
        <v>8</v>
      </c>
      <c r="O1081" s="194">
        <v>4</v>
      </c>
      <c r="P1081" s="194">
        <v>11</v>
      </c>
    </row>
    <row r="1082" spans="1:16" ht="12.75" customHeight="1" x14ac:dyDescent="0.2">
      <c r="A1082" s="89" t="s">
        <v>3413</v>
      </c>
      <c r="B1082" s="89" t="s">
        <v>3414</v>
      </c>
      <c r="C1082" s="89" t="s">
        <v>1452</v>
      </c>
      <c r="D1082" s="194">
        <v>111.83</v>
      </c>
      <c r="E1082" s="89" t="s">
        <v>100</v>
      </c>
      <c r="F1082" s="194">
        <v>22</v>
      </c>
      <c r="G1082" s="194">
        <v>22</v>
      </c>
      <c r="H1082" s="194">
        <v>0</v>
      </c>
      <c r="I1082" s="194">
        <v>1.7</v>
      </c>
      <c r="J1082" s="194">
        <v>0.96</v>
      </c>
      <c r="K1082" s="194">
        <v>2.56</v>
      </c>
      <c r="L1082" s="194">
        <v>10</v>
      </c>
      <c r="M1082" s="194">
        <v>14.5</v>
      </c>
      <c r="N1082" s="194">
        <v>10.5</v>
      </c>
      <c r="P1082" s="194">
        <v>23</v>
      </c>
    </row>
    <row r="1083" spans="1:16" ht="12.75" customHeight="1" x14ac:dyDescent="0.2">
      <c r="A1083" s="89" t="s">
        <v>3415</v>
      </c>
      <c r="B1083" s="89" t="s">
        <v>3416</v>
      </c>
      <c r="C1083" s="89" t="s">
        <v>1322</v>
      </c>
      <c r="D1083" s="194">
        <v>14.85</v>
      </c>
      <c r="E1083" s="89" t="s">
        <v>100</v>
      </c>
      <c r="F1083" s="194">
        <v>22</v>
      </c>
      <c r="G1083" s="194">
        <v>22</v>
      </c>
      <c r="H1083" s="194">
        <v>0</v>
      </c>
      <c r="I1083" s="194">
        <v>0.8</v>
      </c>
      <c r="J1083" s="194">
        <v>0.46</v>
      </c>
      <c r="K1083" s="89"/>
      <c r="L1083" s="194">
        <v>6</v>
      </c>
      <c r="M1083" s="194">
        <v>10</v>
      </c>
      <c r="N1083" s="194">
        <v>9</v>
      </c>
    </row>
    <row r="1084" spans="1:16" ht="12.75" customHeight="1" x14ac:dyDescent="0.2">
      <c r="A1084" s="89" t="s">
        <v>3417</v>
      </c>
      <c r="B1084" s="89" t="s">
        <v>3418</v>
      </c>
      <c r="C1084" s="89" t="s">
        <v>1414</v>
      </c>
      <c r="D1084" s="194">
        <v>13.82</v>
      </c>
      <c r="E1084" s="89" t="s">
        <v>100</v>
      </c>
      <c r="F1084" s="194">
        <v>22</v>
      </c>
      <c r="G1084" s="194">
        <v>22</v>
      </c>
      <c r="H1084" s="194">
        <v>0</v>
      </c>
      <c r="I1084" s="89"/>
      <c r="J1084" s="194">
        <v>0.35</v>
      </c>
      <c r="K1084" s="194">
        <v>1.1200000000000001</v>
      </c>
      <c r="M1084" s="89"/>
    </row>
    <row r="1085" spans="1:16" ht="12.75" customHeight="1" x14ac:dyDescent="0.2">
      <c r="A1085" s="89" t="s">
        <v>3419</v>
      </c>
      <c r="B1085" s="89" t="s">
        <v>3420</v>
      </c>
      <c r="C1085" s="89" t="s">
        <v>1623</v>
      </c>
      <c r="D1085" s="194">
        <v>17.399999999999999</v>
      </c>
      <c r="E1085" s="89" t="s">
        <v>100</v>
      </c>
      <c r="F1085" s="194">
        <v>22</v>
      </c>
      <c r="G1085" s="194">
        <v>22</v>
      </c>
      <c r="H1085" s="194">
        <v>4.3099999999999996</v>
      </c>
      <c r="I1085" s="194">
        <v>1.45</v>
      </c>
      <c r="J1085" s="194">
        <v>0.44</v>
      </c>
      <c r="K1085" s="194">
        <v>1.02</v>
      </c>
      <c r="L1085" s="194">
        <v>8.5</v>
      </c>
      <c r="M1085" s="194">
        <v>17.5</v>
      </c>
      <c r="N1085" s="194">
        <v>11</v>
      </c>
      <c r="P1085" s="194">
        <v>10.5</v>
      </c>
    </row>
    <row r="1086" spans="1:16" ht="12.75" customHeight="1" x14ac:dyDescent="0.2">
      <c r="A1086" s="89" t="s">
        <v>3421</v>
      </c>
      <c r="B1086" s="89" t="s">
        <v>3422</v>
      </c>
      <c r="C1086" s="89" t="s">
        <v>1292</v>
      </c>
      <c r="D1086" s="194">
        <v>23.61</v>
      </c>
      <c r="E1086" s="89" t="s">
        <v>100</v>
      </c>
      <c r="F1086" s="194">
        <v>22</v>
      </c>
      <c r="G1086" s="194">
        <v>22</v>
      </c>
      <c r="H1086" s="194">
        <v>3.04</v>
      </c>
      <c r="I1086" s="89"/>
      <c r="J1086" s="194">
        <v>0.87</v>
      </c>
      <c r="K1086" s="194">
        <v>2.15</v>
      </c>
      <c r="L1086" s="194">
        <v>0.5</v>
      </c>
      <c r="M1086" s="194">
        <v>4</v>
      </c>
      <c r="N1086" s="194">
        <v>2</v>
      </c>
      <c r="P1086" s="194">
        <v>3.5</v>
      </c>
    </row>
    <row r="1087" spans="1:16" ht="12.75" customHeight="1" x14ac:dyDescent="0.2">
      <c r="A1087" s="89" t="s">
        <v>3423</v>
      </c>
      <c r="B1087" s="89" t="s">
        <v>3424</v>
      </c>
      <c r="C1087" s="89" t="s">
        <v>2465</v>
      </c>
      <c r="D1087" s="194">
        <v>28.24</v>
      </c>
      <c r="E1087" s="89" t="s">
        <v>100</v>
      </c>
      <c r="F1087" s="194">
        <v>22</v>
      </c>
      <c r="G1087" s="194">
        <v>22</v>
      </c>
      <c r="H1087" s="194">
        <v>2.73</v>
      </c>
      <c r="I1087" s="194">
        <v>1.1499999999999999</v>
      </c>
      <c r="J1087" s="194">
        <v>0.98</v>
      </c>
      <c r="K1087" s="194">
        <v>2.4</v>
      </c>
      <c r="L1087" s="194">
        <v>4.5</v>
      </c>
      <c r="M1087" s="194">
        <v>10.5</v>
      </c>
      <c r="N1087" s="194">
        <v>9</v>
      </c>
      <c r="O1087" s="194">
        <v>3.5</v>
      </c>
      <c r="P1087" s="194">
        <v>12.5</v>
      </c>
    </row>
    <row r="1088" spans="1:16" ht="12.75" customHeight="1" x14ac:dyDescent="0.2">
      <c r="A1088" s="89" t="s">
        <v>3425</v>
      </c>
      <c r="B1088" s="89" t="s">
        <v>3426</v>
      </c>
      <c r="C1088" s="89" t="s">
        <v>1393</v>
      </c>
      <c r="D1088" s="194">
        <v>16.510000000000002</v>
      </c>
      <c r="E1088" s="89" t="s">
        <v>100</v>
      </c>
      <c r="F1088" s="194">
        <v>22</v>
      </c>
      <c r="G1088" s="194">
        <v>22</v>
      </c>
      <c r="H1088" s="194">
        <v>0</v>
      </c>
      <c r="I1088" s="194">
        <v>1.75</v>
      </c>
      <c r="J1088" s="194">
        <v>0.81</v>
      </c>
      <c r="K1088" s="194">
        <v>5.03</v>
      </c>
      <c r="L1088" s="194">
        <v>6.5</v>
      </c>
      <c r="M1088" s="194">
        <v>19.5</v>
      </c>
      <c r="N1088" s="194">
        <v>11</v>
      </c>
      <c r="P1088" s="194">
        <v>33.5</v>
      </c>
    </row>
    <row r="1089" spans="1:16" ht="12.75" customHeight="1" x14ac:dyDescent="0.2">
      <c r="A1089" s="89" t="s">
        <v>3427</v>
      </c>
      <c r="B1089" s="89" t="s">
        <v>3428</v>
      </c>
      <c r="C1089" s="89" t="s">
        <v>1419</v>
      </c>
      <c r="D1089" s="194">
        <v>17.18</v>
      </c>
      <c r="E1089" s="89" t="s">
        <v>100</v>
      </c>
      <c r="F1089" s="194">
        <v>22</v>
      </c>
      <c r="G1089" s="194">
        <v>22</v>
      </c>
      <c r="H1089" s="194">
        <v>2.4700000000000002</v>
      </c>
      <c r="I1089" s="194">
        <v>0.95</v>
      </c>
      <c r="J1089" s="194">
        <v>0.45</v>
      </c>
      <c r="K1089" s="194">
        <v>1.64</v>
      </c>
      <c r="L1089" s="194">
        <v>11.5</v>
      </c>
      <c r="M1089" s="194">
        <v>21.5</v>
      </c>
      <c r="N1089" s="194">
        <v>17</v>
      </c>
      <c r="O1089" s="194">
        <v>-6.5</v>
      </c>
      <c r="P1089" s="194">
        <v>2</v>
      </c>
    </row>
    <row r="1090" spans="1:16" ht="12.75" customHeight="1" x14ac:dyDescent="0.2">
      <c r="A1090" s="89" t="s">
        <v>3429</v>
      </c>
      <c r="B1090" s="89" t="s">
        <v>3430</v>
      </c>
      <c r="C1090" s="89" t="s">
        <v>1337</v>
      </c>
      <c r="D1090" s="194">
        <v>64.91</v>
      </c>
      <c r="E1090" s="89" t="s">
        <v>100</v>
      </c>
      <c r="F1090" s="194">
        <v>22</v>
      </c>
      <c r="G1090" s="194">
        <v>22</v>
      </c>
      <c r="H1090" s="194">
        <v>1.74</v>
      </c>
      <c r="I1090" s="194">
        <v>1.05</v>
      </c>
      <c r="J1090" s="194">
        <v>2.15</v>
      </c>
      <c r="K1090" s="194">
        <v>12.97</v>
      </c>
      <c r="L1090" s="194">
        <v>9</v>
      </c>
      <c r="M1090" s="194">
        <v>12</v>
      </c>
      <c r="N1090" s="194">
        <v>10.5</v>
      </c>
      <c r="O1090" s="194">
        <v>14.5</v>
      </c>
      <c r="P1090" s="194">
        <v>25.5</v>
      </c>
    </row>
    <row r="1091" spans="1:16" ht="12.75" customHeight="1" x14ac:dyDescent="0.2">
      <c r="A1091" s="89" t="s">
        <v>3431</v>
      </c>
      <c r="B1091" s="89" t="s">
        <v>3432</v>
      </c>
      <c r="C1091" s="89" t="s">
        <v>1724</v>
      </c>
      <c r="D1091" s="194">
        <v>55.55</v>
      </c>
      <c r="E1091" s="89" t="s">
        <v>100</v>
      </c>
      <c r="F1091" s="194">
        <v>22</v>
      </c>
      <c r="G1091" s="194">
        <v>22</v>
      </c>
      <c r="H1091" s="194">
        <v>1.62</v>
      </c>
      <c r="I1091" s="194">
        <v>1.2</v>
      </c>
      <c r="J1091" s="194">
        <v>1.37</v>
      </c>
      <c r="K1091" s="194">
        <v>3.56</v>
      </c>
      <c r="L1091" s="194">
        <v>6</v>
      </c>
      <c r="M1091" s="194">
        <v>10.5</v>
      </c>
      <c r="N1091" s="194">
        <v>9</v>
      </c>
      <c r="O1091" s="194">
        <v>5</v>
      </c>
      <c r="P1091" s="194">
        <v>11.5</v>
      </c>
    </row>
    <row r="1092" spans="1:16" ht="12.75" customHeight="1" x14ac:dyDescent="0.2">
      <c r="A1092" s="89" t="s">
        <v>3433</v>
      </c>
      <c r="B1092" s="89" t="s">
        <v>3434</v>
      </c>
      <c r="C1092" s="89" t="s">
        <v>2385</v>
      </c>
      <c r="D1092" s="194">
        <v>12.51</v>
      </c>
      <c r="E1092" s="89" t="s">
        <v>100</v>
      </c>
      <c r="F1092" s="194">
        <v>22</v>
      </c>
      <c r="G1092" s="194">
        <v>22</v>
      </c>
      <c r="H1092" s="194">
        <v>9.5399999999999991</v>
      </c>
      <c r="I1092" s="194">
        <v>2.15</v>
      </c>
      <c r="J1092" s="194">
        <v>0.59</v>
      </c>
      <c r="K1092" s="194">
        <v>1.57</v>
      </c>
      <c r="L1092" s="194">
        <v>-3.5</v>
      </c>
      <c r="M1092" s="194">
        <v>13</v>
      </c>
      <c r="N1092" s="194">
        <v>2.5</v>
      </c>
      <c r="O1092" s="194">
        <v>4</v>
      </c>
      <c r="P1092" s="194">
        <v>33</v>
      </c>
    </row>
    <row r="1093" spans="1:16" ht="12.75" customHeight="1" x14ac:dyDescent="0.2">
      <c r="A1093" s="89" t="s">
        <v>3435</v>
      </c>
      <c r="B1093" s="89" t="s">
        <v>3436</v>
      </c>
      <c r="C1093" s="89" t="s">
        <v>1884</v>
      </c>
      <c r="D1093" s="194">
        <v>21.26</v>
      </c>
      <c r="E1093" s="89" t="s">
        <v>100</v>
      </c>
      <c r="F1093" s="194">
        <v>22</v>
      </c>
      <c r="G1093" s="194">
        <v>22</v>
      </c>
      <c r="H1093" s="194">
        <v>1.73</v>
      </c>
      <c r="I1093" s="194">
        <v>0.6</v>
      </c>
      <c r="J1093" s="194">
        <v>1.1000000000000001</v>
      </c>
      <c r="K1093" s="194">
        <v>1.86</v>
      </c>
      <c r="L1093" s="194">
        <v>4</v>
      </c>
      <c r="M1093" s="194">
        <v>13</v>
      </c>
      <c r="N1093" s="194">
        <v>13.5</v>
      </c>
      <c r="O1093" s="194">
        <v>-8.5</v>
      </c>
      <c r="P1093" s="194">
        <v>9</v>
      </c>
    </row>
    <row r="1094" spans="1:16" ht="12.75" customHeight="1" x14ac:dyDescent="0.2">
      <c r="A1094" s="89" t="s">
        <v>3437</v>
      </c>
      <c r="B1094" s="89" t="s">
        <v>3438</v>
      </c>
      <c r="C1094" s="89" t="s">
        <v>2414</v>
      </c>
      <c r="D1094" s="194">
        <v>32.520000000000003</v>
      </c>
      <c r="E1094" s="89" t="s">
        <v>100</v>
      </c>
      <c r="F1094" s="194">
        <v>22</v>
      </c>
      <c r="G1094" s="194"/>
      <c r="H1094" s="194">
        <v>4.2300000000000004</v>
      </c>
      <c r="I1094" s="194">
        <v>1.45</v>
      </c>
      <c r="J1094" s="194">
        <v>1.97</v>
      </c>
      <c r="K1094" s="194">
        <v>1.23</v>
      </c>
      <c r="L1094" s="194">
        <v>10.5</v>
      </c>
      <c r="M1094" s="194">
        <v>27</v>
      </c>
      <c r="N1094" s="194">
        <v>11.5</v>
      </c>
      <c r="O1094" s="194">
        <v>13.5</v>
      </c>
      <c r="P1094" s="194">
        <v>3.5</v>
      </c>
    </row>
    <row r="1095" spans="1:16" ht="12.75" customHeight="1" x14ac:dyDescent="0.2">
      <c r="A1095" s="89" t="s">
        <v>3439</v>
      </c>
      <c r="B1095" s="89" t="s">
        <v>3440</v>
      </c>
      <c r="C1095" s="89" t="s">
        <v>1682</v>
      </c>
      <c r="D1095" s="194">
        <v>17.59</v>
      </c>
      <c r="E1095" s="89" t="s">
        <v>100</v>
      </c>
      <c r="F1095" s="194">
        <v>22</v>
      </c>
      <c r="G1095" s="194">
        <v>22</v>
      </c>
      <c r="H1095" s="194">
        <v>2.1</v>
      </c>
      <c r="I1095" s="194">
        <v>1.1000000000000001</v>
      </c>
      <c r="J1095" s="194">
        <v>3.03</v>
      </c>
      <c r="K1095" s="194">
        <v>3.57</v>
      </c>
      <c r="L1095" s="194">
        <v>8</v>
      </c>
      <c r="M1095" s="194">
        <v>46.5</v>
      </c>
      <c r="N1095" s="194">
        <v>16.5</v>
      </c>
      <c r="O1095" s="194">
        <v>25</v>
      </c>
      <c r="P1095" s="194">
        <v>9</v>
      </c>
    </row>
    <row r="1096" spans="1:16" ht="12.75" customHeight="1" x14ac:dyDescent="0.2">
      <c r="A1096" s="89" t="s">
        <v>3441</v>
      </c>
      <c r="B1096" s="89" t="s">
        <v>3442</v>
      </c>
      <c r="C1096" s="89" t="s">
        <v>1588</v>
      </c>
      <c r="D1096" s="194">
        <v>95.61</v>
      </c>
      <c r="E1096" s="89" t="s">
        <v>100</v>
      </c>
      <c r="F1096" s="194">
        <v>22</v>
      </c>
      <c r="G1096" s="194">
        <v>22</v>
      </c>
      <c r="H1096" s="194">
        <v>0</v>
      </c>
      <c r="I1096" s="194">
        <v>1.2</v>
      </c>
      <c r="J1096" s="194">
        <v>4.7699999999999996</v>
      </c>
      <c r="K1096" s="194">
        <v>2.33</v>
      </c>
      <c r="L1096" s="194">
        <v>7.5</v>
      </c>
      <c r="M1096" s="194">
        <v>42</v>
      </c>
      <c r="N1096" s="194">
        <v>27.5</v>
      </c>
      <c r="P1096" s="194">
        <v>3.5</v>
      </c>
    </row>
    <row r="1097" spans="1:16" ht="12.75" customHeight="1" x14ac:dyDescent="0.2">
      <c r="A1097" s="89" t="s">
        <v>3443</v>
      </c>
      <c r="B1097" s="89" t="s">
        <v>3444</v>
      </c>
      <c r="C1097" s="89" t="s">
        <v>1432</v>
      </c>
      <c r="D1097" s="194">
        <v>36.36</v>
      </c>
      <c r="E1097" s="89" t="s">
        <v>100</v>
      </c>
      <c r="F1097" s="194">
        <v>23</v>
      </c>
      <c r="G1097" s="194">
        <v>23</v>
      </c>
      <c r="H1097" s="194">
        <v>3.64</v>
      </c>
      <c r="I1097" s="89"/>
      <c r="J1097" s="89"/>
      <c r="K1097" s="89"/>
      <c r="M1097" s="89"/>
    </row>
    <row r="1098" spans="1:16" ht="12.75" customHeight="1" x14ac:dyDescent="0.2">
      <c r="A1098" s="89" t="s">
        <v>3445</v>
      </c>
      <c r="B1098" s="89" t="s">
        <v>3446</v>
      </c>
      <c r="C1098" s="89" t="s">
        <v>1614</v>
      </c>
      <c r="D1098" s="194">
        <v>12.25</v>
      </c>
      <c r="E1098" s="89" t="s">
        <v>100</v>
      </c>
      <c r="F1098" s="194">
        <v>23</v>
      </c>
      <c r="G1098" s="194"/>
      <c r="H1098" s="194">
        <v>8.5299999999999994</v>
      </c>
      <c r="I1098" s="194">
        <v>0.95</v>
      </c>
      <c r="J1098" s="194">
        <v>0.25</v>
      </c>
      <c r="K1098" s="194">
        <v>0.5</v>
      </c>
      <c r="L1098" s="194">
        <v>1.5</v>
      </c>
      <c r="M1098" s="194">
        <v>2.5</v>
      </c>
      <c r="N1098" s="194">
        <v>2.5</v>
      </c>
      <c r="O1098" s="194">
        <v>3</v>
      </c>
      <c r="P1098" s="194">
        <v>2.5</v>
      </c>
    </row>
    <row r="1099" spans="1:16" ht="12.75" customHeight="1" x14ac:dyDescent="0.2">
      <c r="A1099" s="89" t="s">
        <v>3447</v>
      </c>
      <c r="B1099" s="89" t="s">
        <v>3448</v>
      </c>
      <c r="C1099" s="89" t="s">
        <v>1623</v>
      </c>
      <c r="D1099" s="194">
        <v>18.809999999999999</v>
      </c>
      <c r="E1099" s="89" t="s">
        <v>100</v>
      </c>
      <c r="F1099" s="194">
        <v>23</v>
      </c>
      <c r="G1099" s="194">
        <v>23</v>
      </c>
      <c r="H1099" s="194">
        <v>1.1499999999999999</v>
      </c>
      <c r="I1099" s="194">
        <v>1.45</v>
      </c>
      <c r="J1099" s="194">
        <v>0.75</v>
      </c>
      <c r="K1099" s="194">
        <v>0.68</v>
      </c>
      <c r="L1099" s="194">
        <v>7.5</v>
      </c>
      <c r="M1099" s="194">
        <v>21</v>
      </c>
      <c r="N1099" s="194">
        <v>13</v>
      </c>
      <c r="O1099" s="194">
        <v>-0.5</v>
      </c>
      <c r="P1099" s="194">
        <v>5</v>
      </c>
    </row>
    <row r="1100" spans="1:16" ht="12.75" customHeight="1" x14ac:dyDescent="0.2">
      <c r="A1100" s="89" t="s">
        <v>3449</v>
      </c>
      <c r="B1100" s="89" t="s">
        <v>3450</v>
      </c>
      <c r="C1100" s="89" t="s">
        <v>1976</v>
      </c>
      <c r="D1100" s="194">
        <v>20.239999999999998</v>
      </c>
      <c r="E1100" s="89" t="s">
        <v>100</v>
      </c>
      <c r="F1100" s="194">
        <v>23</v>
      </c>
      <c r="G1100" s="194">
        <v>23</v>
      </c>
      <c r="H1100" s="194">
        <v>4.78</v>
      </c>
      <c r="I1100" s="194">
        <v>1.05</v>
      </c>
      <c r="J1100" s="194">
        <v>0.93</v>
      </c>
      <c r="K1100" s="194">
        <v>3.24</v>
      </c>
      <c r="L1100" s="194">
        <v>5.5</v>
      </c>
      <c r="M1100" s="194">
        <v>11</v>
      </c>
      <c r="N1100" s="194">
        <v>9</v>
      </c>
      <c r="O1100" s="194">
        <v>9.5</v>
      </c>
      <c r="P1100" s="194">
        <v>8.5</v>
      </c>
    </row>
    <row r="1101" spans="1:16" ht="12.75" customHeight="1" x14ac:dyDescent="0.2">
      <c r="A1101" s="89" t="s">
        <v>3451</v>
      </c>
      <c r="B1101" s="89" t="s">
        <v>3452</v>
      </c>
      <c r="C1101" s="89" t="s">
        <v>1353</v>
      </c>
      <c r="D1101" s="194">
        <v>153.06</v>
      </c>
      <c r="E1101" s="89" t="s">
        <v>100</v>
      </c>
      <c r="F1101" s="194">
        <v>23</v>
      </c>
      <c r="G1101" s="194">
        <v>23</v>
      </c>
      <c r="H1101" s="194">
        <v>0</v>
      </c>
      <c r="I1101" s="194">
        <v>0.9</v>
      </c>
      <c r="J1101" s="194">
        <v>2.4300000000000002</v>
      </c>
      <c r="K1101" s="194">
        <v>2.5</v>
      </c>
      <c r="L1101" s="194">
        <v>3</v>
      </c>
      <c r="M1101" s="194">
        <v>10</v>
      </c>
      <c r="N1101" s="194">
        <v>8.5</v>
      </c>
      <c r="P1101" s="194">
        <v>5</v>
      </c>
    </row>
    <row r="1102" spans="1:16" ht="12.75" customHeight="1" x14ac:dyDescent="0.2">
      <c r="A1102" s="89" t="s">
        <v>3453</v>
      </c>
      <c r="B1102" s="89" t="s">
        <v>3454</v>
      </c>
      <c r="C1102" s="89" t="s">
        <v>1393</v>
      </c>
      <c r="D1102" s="194">
        <v>24.22</v>
      </c>
      <c r="E1102" s="89" t="s">
        <v>100</v>
      </c>
      <c r="F1102" s="194">
        <v>23</v>
      </c>
      <c r="G1102" s="194">
        <v>23</v>
      </c>
      <c r="H1102" s="194">
        <v>3.37</v>
      </c>
      <c r="I1102" s="194">
        <v>0.85</v>
      </c>
      <c r="J1102" s="194">
        <v>0.93</v>
      </c>
      <c r="K1102" s="194">
        <v>4.09</v>
      </c>
      <c r="L1102" s="194">
        <v>5</v>
      </c>
      <c r="M1102" s="194">
        <v>10.5</v>
      </c>
      <c r="N1102" s="194">
        <v>10</v>
      </c>
      <c r="O1102" s="194">
        <v>8</v>
      </c>
      <c r="P1102" s="194">
        <v>3.5</v>
      </c>
    </row>
    <row r="1103" spans="1:16" ht="12.75" customHeight="1" x14ac:dyDescent="0.2">
      <c r="A1103" s="89" t="s">
        <v>3455</v>
      </c>
      <c r="B1103" s="89" t="s">
        <v>3456</v>
      </c>
      <c r="C1103" s="89" t="s">
        <v>2270</v>
      </c>
      <c r="D1103" s="194">
        <v>31.05</v>
      </c>
      <c r="E1103" s="89" t="s">
        <v>100</v>
      </c>
      <c r="F1103" s="194">
        <v>23</v>
      </c>
      <c r="G1103" s="194">
        <v>23</v>
      </c>
      <c r="H1103" s="194">
        <v>1.64</v>
      </c>
      <c r="I1103" s="194">
        <v>1.2</v>
      </c>
      <c r="J1103" s="194">
        <v>0.42</v>
      </c>
      <c r="K1103" s="194">
        <v>1.04</v>
      </c>
      <c r="L1103" s="194">
        <v>6.5</v>
      </c>
      <c r="M1103" s="194">
        <v>19</v>
      </c>
      <c r="N1103" s="194">
        <v>15</v>
      </c>
      <c r="O1103" s="194">
        <v>3.5</v>
      </c>
      <c r="P1103" s="194">
        <v>8.5</v>
      </c>
    </row>
    <row r="1104" spans="1:16" ht="12.75" customHeight="1" x14ac:dyDescent="0.2">
      <c r="A1104" s="89" t="s">
        <v>3457</v>
      </c>
      <c r="B1104" s="89" t="s">
        <v>3458</v>
      </c>
      <c r="C1104" s="89" t="s">
        <v>1682</v>
      </c>
      <c r="D1104" s="194">
        <v>9.3699999999999992</v>
      </c>
      <c r="E1104" s="89" t="s">
        <v>100</v>
      </c>
      <c r="F1104" s="194">
        <v>23</v>
      </c>
      <c r="G1104" s="194">
        <v>23</v>
      </c>
      <c r="H1104" s="194">
        <v>1.1000000000000001</v>
      </c>
      <c r="I1104" s="89"/>
      <c r="J1104" s="194">
        <v>0.5</v>
      </c>
      <c r="K1104" s="194">
        <v>0.21</v>
      </c>
      <c r="L1104" s="194">
        <v>5</v>
      </c>
      <c r="M1104" s="194">
        <v>-1.5</v>
      </c>
      <c r="N1104" s="194">
        <v>3</v>
      </c>
      <c r="O1104" s="194">
        <v>5</v>
      </c>
      <c r="P1104" s="194">
        <v>2.5</v>
      </c>
    </row>
    <row r="1105" spans="1:16" ht="12.75" customHeight="1" x14ac:dyDescent="0.2">
      <c r="A1105" s="89" t="s">
        <v>3459</v>
      </c>
      <c r="B1105" s="89" t="s">
        <v>3460</v>
      </c>
      <c r="C1105" s="89" t="s">
        <v>1564</v>
      </c>
      <c r="D1105" s="194">
        <v>13.3</v>
      </c>
      <c r="E1105" s="89" t="s">
        <v>100</v>
      </c>
      <c r="F1105" s="194">
        <v>23</v>
      </c>
      <c r="G1105" s="194">
        <v>23</v>
      </c>
      <c r="H1105" s="194">
        <v>2.82</v>
      </c>
      <c r="I1105" s="194">
        <v>1.55</v>
      </c>
      <c r="J1105" s="194">
        <v>0.22</v>
      </c>
      <c r="K1105" s="194">
        <v>1.4</v>
      </c>
      <c r="L1105" s="194">
        <v>6.5</v>
      </c>
      <c r="M1105" s="194">
        <v>10</v>
      </c>
      <c r="N1105" s="194">
        <v>10</v>
      </c>
      <c r="O1105" s="194">
        <v>12.5</v>
      </c>
      <c r="P1105" s="194">
        <v>11.5</v>
      </c>
    </row>
    <row r="1106" spans="1:16" ht="12.75" customHeight="1" x14ac:dyDescent="0.2">
      <c r="A1106" s="89" t="s">
        <v>3461</v>
      </c>
      <c r="B1106" s="89" t="s">
        <v>3462</v>
      </c>
      <c r="C1106" s="89" t="s">
        <v>1340</v>
      </c>
      <c r="D1106" s="194">
        <v>15.72</v>
      </c>
      <c r="E1106" s="89" t="s">
        <v>100</v>
      </c>
      <c r="F1106" s="194">
        <v>23</v>
      </c>
      <c r="G1106" s="194">
        <v>23</v>
      </c>
      <c r="H1106" s="194">
        <v>9.98</v>
      </c>
      <c r="I1106" s="194">
        <v>1</v>
      </c>
      <c r="J1106" s="194">
        <v>1.1000000000000001</v>
      </c>
      <c r="K1106" s="194">
        <v>1.32</v>
      </c>
      <c r="M1106" s="194">
        <v>5.5</v>
      </c>
      <c r="O1106" s="194">
        <v>1</v>
      </c>
      <c r="P1106" s="194">
        <v>0.5</v>
      </c>
    </row>
    <row r="1107" spans="1:16" ht="12.75" customHeight="1" x14ac:dyDescent="0.2">
      <c r="A1107" s="89" t="s">
        <v>3463</v>
      </c>
      <c r="B1107" s="89" t="s">
        <v>3464</v>
      </c>
      <c r="C1107" s="89" t="s">
        <v>1739</v>
      </c>
      <c r="D1107" s="194">
        <v>17.25</v>
      </c>
      <c r="E1107" s="89" t="s">
        <v>100</v>
      </c>
      <c r="F1107" s="194">
        <v>23</v>
      </c>
      <c r="G1107" s="194">
        <v>23</v>
      </c>
      <c r="H1107" s="194">
        <v>2.86</v>
      </c>
      <c r="I1107" s="194">
        <v>1.5</v>
      </c>
      <c r="J1107" s="194">
        <v>0.36</v>
      </c>
      <c r="K1107" s="194">
        <v>1.35</v>
      </c>
      <c r="L1107" s="194">
        <v>7</v>
      </c>
      <c r="M1107" s="194">
        <v>24</v>
      </c>
      <c r="N1107" s="194">
        <v>15</v>
      </c>
      <c r="O1107" s="194">
        <v>4</v>
      </c>
      <c r="P1107" s="194">
        <v>10.5</v>
      </c>
    </row>
    <row r="1108" spans="1:16" ht="12.75" customHeight="1" x14ac:dyDescent="0.2">
      <c r="A1108" s="89" t="s">
        <v>3465</v>
      </c>
      <c r="B1108" s="89" t="s">
        <v>3466</v>
      </c>
      <c r="C1108" s="89" t="s">
        <v>1432</v>
      </c>
      <c r="D1108" s="194">
        <v>62.52</v>
      </c>
      <c r="E1108" s="89" t="s">
        <v>100</v>
      </c>
      <c r="F1108" s="194">
        <v>23</v>
      </c>
      <c r="G1108" s="194">
        <v>23</v>
      </c>
      <c r="H1108" s="194">
        <v>4.12</v>
      </c>
      <c r="I1108" s="194">
        <v>1.25</v>
      </c>
      <c r="J1108" s="89"/>
      <c r="K1108" s="194">
        <v>1.32</v>
      </c>
      <c r="M1108" s="194">
        <v>11</v>
      </c>
      <c r="O1108" s="194">
        <v>15.5</v>
      </c>
      <c r="P1108" s="194">
        <v>6</v>
      </c>
    </row>
    <row r="1109" spans="1:16" ht="12.75" customHeight="1" x14ac:dyDescent="0.2">
      <c r="A1109" s="89" t="s">
        <v>3467</v>
      </c>
      <c r="B1109" s="89" t="s">
        <v>3468</v>
      </c>
      <c r="C1109" s="89" t="s">
        <v>1473</v>
      </c>
      <c r="D1109" s="194">
        <v>69.14</v>
      </c>
      <c r="E1109" s="89" t="s">
        <v>100</v>
      </c>
      <c r="F1109" s="194">
        <v>24</v>
      </c>
      <c r="G1109" s="194">
        <v>24</v>
      </c>
      <c r="H1109" s="194">
        <v>0</v>
      </c>
      <c r="I1109" s="194">
        <v>1.75</v>
      </c>
      <c r="J1109" s="194">
        <v>0.37</v>
      </c>
      <c r="K1109" s="194">
        <v>2.27</v>
      </c>
      <c r="L1109" s="194">
        <v>10</v>
      </c>
      <c r="M1109" s="194">
        <v>26.5</v>
      </c>
      <c r="N1109" s="194">
        <v>14.5</v>
      </c>
      <c r="P1109" s="194">
        <v>14</v>
      </c>
    </row>
    <row r="1110" spans="1:16" ht="12.75" customHeight="1" x14ac:dyDescent="0.2">
      <c r="A1110" s="89" t="s">
        <v>3469</v>
      </c>
      <c r="B1110" s="89" t="s">
        <v>3470</v>
      </c>
      <c r="C1110" s="89" t="s">
        <v>1409</v>
      </c>
      <c r="D1110" s="194">
        <v>37.299999999999997</v>
      </c>
      <c r="E1110" s="89" t="s">
        <v>100</v>
      </c>
      <c r="F1110" s="194">
        <v>24</v>
      </c>
      <c r="G1110" s="194">
        <v>24</v>
      </c>
      <c r="H1110" s="194">
        <v>1.21</v>
      </c>
      <c r="I1110" s="194">
        <v>1.25</v>
      </c>
      <c r="J1110" s="194">
        <v>0.57999999999999996</v>
      </c>
      <c r="K1110" s="194">
        <v>2.16</v>
      </c>
      <c r="L1110" s="194">
        <v>10.5</v>
      </c>
      <c r="M1110" s="194">
        <v>15.5</v>
      </c>
      <c r="N1110" s="194">
        <v>15</v>
      </c>
      <c r="O1110" s="194">
        <v>4.5</v>
      </c>
      <c r="P1110" s="194">
        <v>7.5</v>
      </c>
    </row>
    <row r="1111" spans="1:16" ht="12.75" customHeight="1" x14ac:dyDescent="0.2">
      <c r="A1111" s="89" t="s">
        <v>3471</v>
      </c>
      <c r="B1111" s="89" t="s">
        <v>3472</v>
      </c>
      <c r="C1111" s="89" t="s">
        <v>2270</v>
      </c>
      <c r="D1111" s="194">
        <v>19.63</v>
      </c>
      <c r="E1111" s="89" t="s">
        <v>100</v>
      </c>
      <c r="F1111" s="194">
        <v>24</v>
      </c>
      <c r="G1111" s="194">
        <v>24</v>
      </c>
      <c r="H1111" s="194">
        <v>1.22</v>
      </c>
      <c r="I1111" s="194">
        <v>1.4</v>
      </c>
      <c r="J1111" s="194">
        <v>0.31</v>
      </c>
      <c r="K1111" s="194">
        <v>1.64</v>
      </c>
      <c r="L1111" s="194">
        <v>8.5</v>
      </c>
      <c r="M1111" s="194">
        <v>19.5</v>
      </c>
      <c r="N1111" s="194">
        <v>12.5</v>
      </c>
      <c r="O1111" s="194">
        <v>5</v>
      </c>
      <c r="P1111" s="194">
        <v>10</v>
      </c>
    </row>
    <row r="1112" spans="1:16" ht="12.75" customHeight="1" x14ac:dyDescent="0.2">
      <c r="A1112" s="89" t="s">
        <v>3473</v>
      </c>
      <c r="B1112" s="89" t="s">
        <v>3474</v>
      </c>
      <c r="C1112" s="89" t="s">
        <v>1564</v>
      </c>
      <c r="D1112" s="194">
        <v>15.49</v>
      </c>
      <c r="E1112" s="89" t="s">
        <v>100</v>
      </c>
      <c r="F1112" s="194">
        <v>24</v>
      </c>
      <c r="G1112" s="194">
        <v>24</v>
      </c>
      <c r="H1112" s="194">
        <v>0</v>
      </c>
      <c r="I1112" s="194">
        <v>1.3</v>
      </c>
      <c r="J1112" s="194">
        <v>0.59</v>
      </c>
      <c r="K1112" s="194">
        <v>1.02</v>
      </c>
      <c r="L1112" s="194">
        <v>5.5</v>
      </c>
      <c r="M1112" s="194">
        <v>11.5</v>
      </c>
      <c r="N1112" s="194">
        <v>12</v>
      </c>
      <c r="P1112" s="194">
        <v>6</v>
      </c>
    </row>
    <row r="1113" spans="1:16" ht="12.75" customHeight="1" x14ac:dyDescent="0.2">
      <c r="A1113" s="89" t="s">
        <v>3475</v>
      </c>
      <c r="B1113" s="89" t="s">
        <v>3476</v>
      </c>
      <c r="C1113" s="89" t="s">
        <v>1289</v>
      </c>
      <c r="D1113" s="194">
        <v>46.83</v>
      </c>
      <c r="E1113" s="89" t="s">
        <v>100</v>
      </c>
      <c r="F1113" s="194">
        <v>24</v>
      </c>
      <c r="G1113" s="194">
        <v>24</v>
      </c>
      <c r="H1113" s="194">
        <v>0</v>
      </c>
      <c r="I1113" s="194">
        <v>1.2</v>
      </c>
      <c r="J1113" s="194">
        <v>2.75</v>
      </c>
      <c r="K1113" s="194">
        <v>3.27</v>
      </c>
      <c r="L1113" s="194">
        <v>12.5</v>
      </c>
      <c r="M1113" s="194">
        <v>13.5</v>
      </c>
      <c r="N1113" s="194">
        <v>10.5</v>
      </c>
      <c r="P1113" s="194">
        <v>14</v>
      </c>
    </row>
    <row r="1114" spans="1:16" ht="12.75" customHeight="1" x14ac:dyDescent="0.2">
      <c r="A1114" s="89" t="s">
        <v>3477</v>
      </c>
      <c r="B1114" s="89" t="s">
        <v>3478</v>
      </c>
      <c r="C1114" s="89" t="s">
        <v>1799</v>
      </c>
      <c r="D1114" s="194">
        <v>7.7</v>
      </c>
      <c r="E1114" s="89" t="s">
        <v>100</v>
      </c>
      <c r="F1114" s="194">
        <v>24</v>
      </c>
      <c r="G1114" s="194">
        <v>24</v>
      </c>
      <c r="H1114" s="194">
        <v>0</v>
      </c>
      <c r="I1114" s="194">
        <v>2.1</v>
      </c>
      <c r="J1114" s="194">
        <v>1.5</v>
      </c>
      <c r="K1114" s="194">
        <v>0.68</v>
      </c>
      <c r="L1114" s="194">
        <v>11</v>
      </c>
      <c r="M1114" s="89"/>
      <c r="N1114" s="194">
        <v>22</v>
      </c>
      <c r="P1114" s="194">
        <v>4.5</v>
      </c>
    </row>
    <row r="1115" spans="1:16" ht="12.75" customHeight="1" x14ac:dyDescent="0.2">
      <c r="A1115" s="89" t="s">
        <v>3479</v>
      </c>
      <c r="B1115" s="89" t="s">
        <v>3480</v>
      </c>
      <c r="C1115" s="89" t="s">
        <v>1502</v>
      </c>
      <c r="D1115" s="194">
        <v>27.28</v>
      </c>
      <c r="E1115" s="89" t="s">
        <v>100</v>
      </c>
      <c r="F1115" s="194">
        <v>24</v>
      </c>
      <c r="G1115" s="194">
        <v>24</v>
      </c>
      <c r="H1115" s="194">
        <v>3.41</v>
      </c>
      <c r="I1115" s="194">
        <v>1.8</v>
      </c>
      <c r="J1115" s="194">
        <v>0.31</v>
      </c>
      <c r="K1115" s="194">
        <v>0.69</v>
      </c>
      <c r="L1115" s="194">
        <v>3.5</v>
      </c>
      <c r="M1115" s="194">
        <v>3</v>
      </c>
      <c r="N1115" s="194">
        <v>3</v>
      </c>
      <c r="O1115" s="194">
        <v>5.5</v>
      </c>
      <c r="P1115" s="194">
        <v>6.5</v>
      </c>
    </row>
    <row r="1116" spans="1:16" ht="12.75" customHeight="1" x14ac:dyDescent="0.2">
      <c r="A1116" s="89" t="s">
        <v>3481</v>
      </c>
      <c r="B1116" s="89" t="s">
        <v>3482</v>
      </c>
      <c r="C1116" s="89" t="s">
        <v>2385</v>
      </c>
      <c r="D1116" s="194">
        <v>24.24</v>
      </c>
      <c r="E1116" s="89" t="s">
        <v>100</v>
      </c>
      <c r="F1116" s="194">
        <v>24</v>
      </c>
      <c r="G1116" s="194">
        <v>24</v>
      </c>
      <c r="H1116" s="194">
        <v>11.79</v>
      </c>
      <c r="I1116" s="194">
        <v>1.65</v>
      </c>
      <c r="J1116" s="194">
        <v>0.37</v>
      </c>
      <c r="K1116" s="194">
        <v>0.47</v>
      </c>
      <c r="L1116" s="194">
        <v>13</v>
      </c>
      <c r="M1116" s="194">
        <v>19</v>
      </c>
      <c r="N1116" s="194">
        <v>11</v>
      </c>
      <c r="O1116" s="194">
        <v>2</v>
      </c>
      <c r="P1116" s="194">
        <v>4</v>
      </c>
    </row>
    <row r="1117" spans="1:16" ht="12.75" customHeight="1" x14ac:dyDescent="0.2">
      <c r="A1117" s="89" t="s">
        <v>3483</v>
      </c>
      <c r="B1117" s="89" t="s">
        <v>3484</v>
      </c>
      <c r="C1117" s="89" t="s">
        <v>1570</v>
      </c>
      <c r="D1117" s="194">
        <v>27.21</v>
      </c>
      <c r="E1117" s="89" t="s">
        <v>100</v>
      </c>
      <c r="F1117" s="194">
        <v>24</v>
      </c>
      <c r="G1117" s="194">
        <v>24</v>
      </c>
      <c r="H1117" s="194">
        <v>1.47</v>
      </c>
      <c r="I1117" s="194">
        <v>1.35</v>
      </c>
      <c r="J1117" s="194">
        <v>0.26</v>
      </c>
      <c r="K1117" s="89"/>
      <c r="L1117" s="194">
        <v>11</v>
      </c>
      <c r="M1117" s="194">
        <v>7.5</v>
      </c>
      <c r="N1117" s="194">
        <v>10</v>
      </c>
      <c r="O1117" s="194">
        <v>7</v>
      </c>
    </row>
    <row r="1118" spans="1:16" ht="12.75" customHeight="1" x14ac:dyDescent="0.2">
      <c r="A1118" s="89" t="s">
        <v>3485</v>
      </c>
      <c r="B1118" s="89" t="s">
        <v>3486</v>
      </c>
      <c r="C1118" s="89" t="s">
        <v>1564</v>
      </c>
      <c r="D1118" s="194">
        <v>43.22</v>
      </c>
      <c r="E1118" s="89" t="s">
        <v>100</v>
      </c>
      <c r="F1118" s="194">
        <v>24</v>
      </c>
      <c r="G1118" s="194">
        <v>24</v>
      </c>
      <c r="H1118" s="194">
        <v>1.29</v>
      </c>
      <c r="I1118" s="194">
        <v>1.05</v>
      </c>
      <c r="J1118" s="194">
        <v>1.87</v>
      </c>
      <c r="K1118" s="194">
        <v>8.16</v>
      </c>
      <c r="L1118" s="194">
        <v>7</v>
      </c>
      <c r="M1118" s="194">
        <v>11</v>
      </c>
      <c r="N1118" s="194">
        <v>9</v>
      </c>
      <c r="O1118" s="194">
        <v>7</v>
      </c>
      <c r="P1118" s="194">
        <v>11.5</v>
      </c>
    </row>
    <row r="1119" spans="1:16" ht="12.75" customHeight="1" x14ac:dyDescent="0.2">
      <c r="A1119" s="89" t="s">
        <v>3487</v>
      </c>
      <c r="B1119" s="89" t="s">
        <v>3488</v>
      </c>
      <c r="C1119" s="89" t="s">
        <v>1369</v>
      </c>
      <c r="D1119" s="194">
        <v>21.5</v>
      </c>
      <c r="E1119" s="89" t="s">
        <v>100</v>
      </c>
      <c r="F1119" s="194">
        <v>25</v>
      </c>
      <c r="G1119" s="194">
        <v>25</v>
      </c>
      <c r="H1119" s="194">
        <v>2.38</v>
      </c>
      <c r="I1119" s="194">
        <v>0.75</v>
      </c>
      <c r="J1119" s="194">
        <v>1.04</v>
      </c>
      <c r="K1119" s="194">
        <v>4.62</v>
      </c>
      <c r="L1119" s="194">
        <v>4</v>
      </c>
      <c r="M1119" s="194">
        <v>6</v>
      </c>
      <c r="N1119" s="194">
        <v>6.5</v>
      </c>
      <c r="O1119" s="194">
        <v>10.5</v>
      </c>
      <c r="P1119" s="194">
        <v>11.5</v>
      </c>
    </row>
    <row r="1120" spans="1:16" ht="12.75" customHeight="1" x14ac:dyDescent="0.2">
      <c r="A1120" s="89" t="s">
        <v>3489</v>
      </c>
      <c r="B1120" s="89" t="s">
        <v>3490</v>
      </c>
      <c r="C1120" s="89" t="s">
        <v>1398</v>
      </c>
      <c r="D1120" s="194">
        <v>33.36</v>
      </c>
      <c r="E1120" s="89" t="s">
        <v>100</v>
      </c>
      <c r="F1120" s="194">
        <v>25</v>
      </c>
      <c r="G1120" s="194">
        <v>25</v>
      </c>
      <c r="H1120" s="194">
        <v>4.5999999999999996</v>
      </c>
      <c r="I1120" s="194">
        <v>1</v>
      </c>
      <c r="J1120" s="194">
        <v>0.34</v>
      </c>
      <c r="K1120" s="194">
        <v>5.94</v>
      </c>
      <c r="L1120" s="194">
        <v>4</v>
      </c>
      <c r="M1120" s="194">
        <v>6</v>
      </c>
      <c r="N1120" s="194">
        <v>4.5</v>
      </c>
      <c r="O1120" s="194">
        <v>6</v>
      </c>
      <c r="P1120" s="194">
        <v>2</v>
      </c>
    </row>
    <row r="1121" spans="1:16" ht="12.75" customHeight="1" x14ac:dyDescent="0.2">
      <c r="A1121" s="89" t="s">
        <v>3491</v>
      </c>
      <c r="B1121" s="89" t="s">
        <v>3492</v>
      </c>
      <c r="C1121" s="89" t="s">
        <v>2287</v>
      </c>
      <c r="D1121" s="194">
        <v>13.03</v>
      </c>
      <c r="E1121" s="89" t="s">
        <v>100</v>
      </c>
      <c r="F1121" s="194">
        <v>25</v>
      </c>
      <c r="G1121" s="194">
        <v>25</v>
      </c>
      <c r="H1121" s="194">
        <v>1.44</v>
      </c>
      <c r="I1121" s="194">
        <v>1.25</v>
      </c>
      <c r="J1121" s="194">
        <v>0.75</v>
      </c>
      <c r="K1121" s="194">
        <v>0.81</v>
      </c>
      <c r="L1121" s="194">
        <v>5</v>
      </c>
      <c r="M1121" s="89"/>
      <c r="O1121" s="194">
        <v>16.5</v>
      </c>
      <c r="P1121" s="194">
        <v>3.5</v>
      </c>
    </row>
    <row r="1122" spans="1:16" ht="12.75" customHeight="1" x14ac:dyDescent="0.2">
      <c r="A1122" s="89" t="s">
        <v>3493</v>
      </c>
      <c r="B1122" s="89" t="s">
        <v>3494</v>
      </c>
      <c r="C1122" s="89" t="s">
        <v>2465</v>
      </c>
      <c r="D1122" s="194">
        <v>32.770000000000003</v>
      </c>
      <c r="E1122" s="89" t="s">
        <v>100</v>
      </c>
      <c r="F1122" s="194">
        <v>25</v>
      </c>
      <c r="G1122" s="194">
        <v>25</v>
      </c>
      <c r="H1122" s="194">
        <v>2.2400000000000002</v>
      </c>
      <c r="I1122" s="194">
        <v>1.05</v>
      </c>
      <c r="J1122" s="194">
        <v>0.66</v>
      </c>
      <c r="K1122" s="194">
        <v>1.2</v>
      </c>
      <c r="L1122" s="194">
        <v>3.5</v>
      </c>
      <c r="M1122" s="194">
        <v>5.5</v>
      </c>
      <c r="N1122" s="194">
        <v>5.5</v>
      </c>
      <c r="O1122" s="194">
        <v>7.5</v>
      </c>
      <c r="P1122" s="194">
        <v>11.5</v>
      </c>
    </row>
    <row r="1123" spans="1:16" ht="12.75" customHeight="1" x14ac:dyDescent="0.2">
      <c r="A1123" s="89" t="s">
        <v>3495</v>
      </c>
      <c r="B1123" s="89" t="s">
        <v>3496</v>
      </c>
      <c r="C1123" s="89" t="s">
        <v>1724</v>
      </c>
      <c r="D1123" s="194">
        <v>56.58</v>
      </c>
      <c r="E1123" s="89" t="s">
        <v>100</v>
      </c>
      <c r="F1123" s="194">
        <v>25</v>
      </c>
      <c r="G1123" s="194">
        <v>25</v>
      </c>
      <c r="H1123" s="194">
        <v>0</v>
      </c>
      <c r="I1123" s="194">
        <v>1</v>
      </c>
      <c r="J1123" s="194">
        <v>0.65</v>
      </c>
      <c r="K1123" s="194">
        <v>2.37</v>
      </c>
      <c r="L1123" s="194">
        <v>6</v>
      </c>
      <c r="M1123" s="194">
        <v>10</v>
      </c>
      <c r="N1123" s="194">
        <v>7.5</v>
      </c>
      <c r="P1123" s="194">
        <v>6</v>
      </c>
    </row>
    <row r="1124" spans="1:16" ht="12.75" customHeight="1" x14ac:dyDescent="0.2">
      <c r="A1124" s="89" t="s">
        <v>3497</v>
      </c>
      <c r="B1124" s="89" t="s">
        <v>3498</v>
      </c>
      <c r="C1124" s="89" t="s">
        <v>1739</v>
      </c>
      <c r="D1124" s="194">
        <v>19.5</v>
      </c>
      <c r="E1124" s="89" t="s">
        <v>100</v>
      </c>
      <c r="F1124" s="194">
        <v>25</v>
      </c>
      <c r="G1124" s="194">
        <v>25</v>
      </c>
      <c r="H1124" s="194">
        <v>0.57999999999999996</v>
      </c>
      <c r="I1124" s="194">
        <v>1.3</v>
      </c>
      <c r="J1124" s="194">
        <v>0.8</v>
      </c>
      <c r="K1124" s="194">
        <v>1.53</v>
      </c>
      <c r="L1124" s="194">
        <v>5</v>
      </c>
      <c r="M1124" s="194">
        <v>6.5</v>
      </c>
      <c r="N1124" s="194">
        <v>6.5</v>
      </c>
      <c r="P1124" s="194">
        <v>10</v>
      </c>
    </row>
    <row r="1125" spans="1:16" ht="12.75" customHeight="1" x14ac:dyDescent="0.2">
      <c r="A1125" s="89" t="s">
        <v>3499</v>
      </c>
      <c r="B1125" s="89" t="s">
        <v>3500</v>
      </c>
      <c r="C1125" s="89" t="s">
        <v>1792</v>
      </c>
      <c r="D1125" s="194">
        <v>33.450000000000003</v>
      </c>
      <c r="E1125" s="89" t="s">
        <v>100</v>
      </c>
      <c r="F1125" s="194">
        <v>25</v>
      </c>
      <c r="G1125" s="194">
        <v>25</v>
      </c>
      <c r="H1125" s="194">
        <v>2.4700000000000002</v>
      </c>
      <c r="I1125" s="194">
        <v>1.4</v>
      </c>
      <c r="J1125" s="194">
        <v>0.88</v>
      </c>
      <c r="K1125" s="194">
        <v>1.27</v>
      </c>
      <c r="L1125" s="194">
        <v>9.5</v>
      </c>
      <c r="M1125" s="89"/>
      <c r="N1125" s="194">
        <v>42.5</v>
      </c>
      <c r="O1125" s="194">
        <v>8</v>
      </c>
      <c r="P1125" s="194">
        <v>6</v>
      </c>
    </row>
    <row r="1126" spans="1:16" ht="12.75" customHeight="1" x14ac:dyDescent="0.2">
      <c r="A1126" s="89" t="s">
        <v>3501</v>
      </c>
      <c r="B1126" s="89" t="s">
        <v>3502</v>
      </c>
      <c r="C1126" s="89" t="s">
        <v>1493</v>
      </c>
      <c r="D1126" s="194">
        <v>21.65</v>
      </c>
      <c r="E1126" s="89" t="s">
        <v>100</v>
      </c>
      <c r="F1126" s="194">
        <v>25</v>
      </c>
      <c r="G1126" s="194">
        <v>25</v>
      </c>
      <c r="H1126" s="194">
        <v>1.22</v>
      </c>
      <c r="I1126" s="194">
        <v>1.05</v>
      </c>
      <c r="J1126" s="194">
        <v>0.28999999999999998</v>
      </c>
      <c r="K1126" s="194">
        <v>1.41</v>
      </c>
      <c r="L1126" s="194">
        <v>4.5</v>
      </c>
      <c r="M1126" s="194">
        <v>9</v>
      </c>
      <c r="N1126" s="194">
        <v>8.5</v>
      </c>
      <c r="O1126" s="194">
        <v>10</v>
      </c>
      <c r="P1126" s="194">
        <v>9.5</v>
      </c>
    </row>
    <row r="1127" spans="1:16" ht="12.75" customHeight="1" x14ac:dyDescent="0.2">
      <c r="A1127" s="89" t="s">
        <v>3503</v>
      </c>
      <c r="B1127" s="89" t="s">
        <v>3504</v>
      </c>
      <c r="C1127" s="89" t="s">
        <v>1319</v>
      </c>
      <c r="D1127" s="194">
        <v>14.26</v>
      </c>
      <c r="E1127" s="89" t="s">
        <v>100</v>
      </c>
      <c r="F1127" s="194">
        <v>26</v>
      </c>
      <c r="G1127" s="194">
        <v>26</v>
      </c>
      <c r="H1127" s="194">
        <v>0</v>
      </c>
      <c r="I1127" s="194">
        <v>1.3</v>
      </c>
      <c r="J1127" s="194">
        <v>0.66</v>
      </c>
      <c r="K1127" s="194">
        <v>0.99</v>
      </c>
      <c r="L1127" s="194">
        <v>10.5</v>
      </c>
      <c r="M1127" s="194">
        <v>13.5</v>
      </c>
      <c r="N1127" s="194">
        <v>13</v>
      </c>
      <c r="P1127" s="194">
        <v>9</v>
      </c>
    </row>
    <row r="1128" spans="1:16" ht="12.75" customHeight="1" x14ac:dyDescent="0.2">
      <c r="A1128" s="89" t="s">
        <v>3505</v>
      </c>
      <c r="B1128" s="89" t="s">
        <v>3506</v>
      </c>
      <c r="C1128" s="89" t="s">
        <v>1340</v>
      </c>
      <c r="D1128" s="194">
        <v>23.38</v>
      </c>
      <c r="E1128" s="89" t="s">
        <v>100</v>
      </c>
      <c r="F1128" s="194">
        <v>26</v>
      </c>
      <c r="G1128" s="194">
        <v>26</v>
      </c>
      <c r="H1128" s="194">
        <v>7.26</v>
      </c>
      <c r="I1128" s="194">
        <v>1.05</v>
      </c>
      <c r="J1128" s="194">
        <v>1.85</v>
      </c>
      <c r="K1128" s="194">
        <v>0.83</v>
      </c>
      <c r="M1128" s="89"/>
    </row>
    <row r="1129" spans="1:16" ht="12.75" customHeight="1" x14ac:dyDescent="0.2">
      <c r="A1129" s="89" t="s">
        <v>3507</v>
      </c>
      <c r="B1129" s="89" t="s">
        <v>3508</v>
      </c>
      <c r="C1129" s="89" t="s">
        <v>1409</v>
      </c>
      <c r="D1129" s="194">
        <v>47.28</v>
      </c>
      <c r="E1129" s="89" t="s">
        <v>100</v>
      </c>
      <c r="F1129" s="194">
        <v>26</v>
      </c>
      <c r="G1129" s="194">
        <v>26</v>
      </c>
      <c r="H1129" s="194">
        <v>0</v>
      </c>
      <c r="I1129" s="194">
        <v>1.2</v>
      </c>
      <c r="J1129" s="194">
        <v>1.61</v>
      </c>
      <c r="K1129" s="194">
        <v>1.72</v>
      </c>
      <c r="L1129" s="194">
        <v>10.5</v>
      </c>
      <c r="M1129" s="194">
        <v>16</v>
      </c>
      <c r="N1129" s="194">
        <v>13</v>
      </c>
      <c r="P1129" s="194">
        <v>10.5</v>
      </c>
    </row>
    <row r="1130" spans="1:16" ht="12.75" customHeight="1" x14ac:dyDescent="0.2">
      <c r="A1130" s="89" t="s">
        <v>3509</v>
      </c>
      <c r="B1130" s="89" t="s">
        <v>3510</v>
      </c>
      <c r="C1130" s="89" t="s">
        <v>1337</v>
      </c>
      <c r="D1130" s="194">
        <v>33.42</v>
      </c>
      <c r="E1130" s="89" t="s">
        <v>100</v>
      </c>
      <c r="F1130" s="194">
        <v>26</v>
      </c>
      <c r="G1130" s="194">
        <v>26</v>
      </c>
      <c r="H1130" s="194">
        <v>4.1399999999999997</v>
      </c>
      <c r="I1130" s="194">
        <v>1.65</v>
      </c>
      <c r="J1130" s="194">
        <v>0.78</v>
      </c>
      <c r="K1130" s="194">
        <v>1.7</v>
      </c>
      <c r="L1130" s="194">
        <v>5</v>
      </c>
      <c r="M1130" s="194">
        <v>8</v>
      </c>
      <c r="N1130" s="194">
        <v>4.5</v>
      </c>
      <c r="O1130" s="194">
        <v>5.5</v>
      </c>
      <c r="P1130" s="194">
        <v>4</v>
      </c>
    </row>
    <row r="1131" spans="1:16" ht="12.75" customHeight="1" x14ac:dyDescent="0.2">
      <c r="A1131" s="89" t="s">
        <v>3511</v>
      </c>
      <c r="B1131" s="89" t="s">
        <v>3512</v>
      </c>
      <c r="C1131" s="89" t="s">
        <v>1455</v>
      </c>
      <c r="D1131" s="194">
        <v>36.79</v>
      </c>
      <c r="E1131" s="89" t="s">
        <v>100</v>
      </c>
      <c r="F1131" s="194">
        <v>26</v>
      </c>
      <c r="G1131" s="194">
        <v>26</v>
      </c>
      <c r="H1131" s="194">
        <v>4.62</v>
      </c>
      <c r="I1131" s="194">
        <v>1.55</v>
      </c>
      <c r="J1131" s="194">
        <v>0.4</v>
      </c>
      <c r="K1131" s="194">
        <v>1.51</v>
      </c>
      <c r="L1131" s="194">
        <v>8</v>
      </c>
      <c r="M1131" s="194">
        <v>8.5</v>
      </c>
      <c r="N1131" s="194">
        <v>7.5</v>
      </c>
      <c r="O1131" s="194">
        <v>3</v>
      </c>
      <c r="P1131" s="194">
        <v>7</v>
      </c>
    </row>
    <row r="1132" spans="1:16" ht="12.75" customHeight="1" x14ac:dyDescent="0.2">
      <c r="A1132" s="89" t="s">
        <v>3513</v>
      </c>
      <c r="B1132" s="89" t="s">
        <v>3514</v>
      </c>
      <c r="C1132" s="89" t="s">
        <v>1668</v>
      </c>
      <c r="D1132" s="194">
        <v>9.99</v>
      </c>
      <c r="E1132" s="89" t="s">
        <v>100</v>
      </c>
      <c r="F1132" s="194">
        <v>26</v>
      </c>
      <c r="G1132" s="194">
        <v>26</v>
      </c>
      <c r="H1132" s="194">
        <v>6.94</v>
      </c>
      <c r="I1132" s="194">
        <v>1.05</v>
      </c>
      <c r="J1132" s="194">
        <v>0.11</v>
      </c>
      <c r="K1132" s="194">
        <v>0.51</v>
      </c>
      <c r="L1132" s="194">
        <v>1.5</v>
      </c>
      <c r="M1132" s="194">
        <v>3</v>
      </c>
      <c r="N1132" s="194">
        <v>3.5</v>
      </c>
      <c r="O1132" s="194">
        <v>8</v>
      </c>
      <c r="P1132" s="194">
        <v>5</v>
      </c>
    </row>
    <row r="1133" spans="1:16" ht="12.75" customHeight="1" x14ac:dyDescent="0.2">
      <c r="A1133" s="89" t="s">
        <v>3515</v>
      </c>
      <c r="B1133" s="89" t="s">
        <v>3516</v>
      </c>
      <c r="C1133" s="89" t="s">
        <v>1414</v>
      </c>
      <c r="D1133" s="194">
        <v>6.3</v>
      </c>
      <c r="E1133" s="89" t="s">
        <v>100</v>
      </c>
      <c r="F1133" s="194">
        <v>26</v>
      </c>
      <c r="G1133" s="194">
        <v>26</v>
      </c>
      <c r="H1133" s="194">
        <v>2.2999999999999998</v>
      </c>
      <c r="I1133" s="89"/>
      <c r="J1133" s="194">
        <v>0.95</v>
      </c>
      <c r="K1133" s="194">
        <v>1.1200000000000001</v>
      </c>
      <c r="M1133" s="89"/>
    </row>
    <row r="1134" spans="1:16" ht="12.75" customHeight="1" x14ac:dyDescent="0.2">
      <c r="A1134" s="89" t="s">
        <v>3517</v>
      </c>
      <c r="B1134" s="89" t="s">
        <v>3518</v>
      </c>
      <c r="C1134" s="89" t="s">
        <v>1414</v>
      </c>
      <c r="D1134" s="194">
        <v>17.07</v>
      </c>
      <c r="E1134" s="89" t="s">
        <v>100</v>
      </c>
      <c r="F1134" s="194">
        <v>27</v>
      </c>
      <c r="G1134" s="194">
        <v>27</v>
      </c>
      <c r="H1134" s="194">
        <v>2.25</v>
      </c>
      <c r="I1134" s="194">
        <v>1.4</v>
      </c>
      <c r="J1134" s="194">
        <v>0.82</v>
      </c>
      <c r="K1134" s="194">
        <v>1.76</v>
      </c>
      <c r="L1134" s="194">
        <v>7</v>
      </c>
      <c r="M1134" s="194">
        <v>12.5</v>
      </c>
      <c r="N1134" s="194">
        <v>9.5</v>
      </c>
      <c r="O1134" s="194">
        <v>10.5</v>
      </c>
      <c r="P1134" s="194">
        <v>10</v>
      </c>
    </row>
    <row r="1135" spans="1:16" ht="12.75" customHeight="1" x14ac:dyDescent="0.2">
      <c r="A1135" s="89" t="s">
        <v>3519</v>
      </c>
      <c r="B1135" s="89" t="s">
        <v>3520</v>
      </c>
      <c r="C1135" s="89" t="s">
        <v>1379</v>
      </c>
      <c r="D1135" s="194">
        <v>15.44</v>
      </c>
      <c r="E1135" s="89" t="s">
        <v>100</v>
      </c>
      <c r="F1135" s="194">
        <v>27</v>
      </c>
      <c r="G1135" s="194">
        <v>27</v>
      </c>
      <c r="H1135" s="194">
        <v>0</v>
      </c>
      <c r="I1135" s="194">
        <v>0.85</v>
      </c>
      <c r="J1135" s="194">
        <v>0.86</v>
      </c>
      <c r="K1135" s="194">
        <v>1.72</v>
      </c>
      <c r="L1135" s="194">
        <v>15.5</v>
      </c>
      <c r="M1135" s="194">
        <v>9</v>
      </c>
      <c r="N1135" s="194">
        <v>10.5</v>
      </c>
      <c r="P1135" s="194">
        <v>21.5</v>
      </c>
    </row>
    <row r="1136" spans="1:16" ht="12.75" customHeight="1" x14ac:dyDescent="0.2">
      <c r="A1136" s="89" t="s">
        <v>3521</v>
      </c>
      <c r="B1136" s="89" t="s">
        <v>3522</v>
      </c>
      <c r="C1136" s="89" t="s">
        <v>1301</v>
      </c>
      <c r="D1136" s="194">
        <v>35.14</v>
      </c>
      <c r="E1136" s="89" t="s">
        <v>100</v>
      </c>
      <c r="F1136" s="194">
        <v>27</v>
      </c>
      <c r="G1136" s="194">
        <v>27</v>
      </c>
      <c r="H1136" s="194">
        <v>5.42</v>
      </c>
      <c r="I1136" s="194">
        <v>1.45</v>
      </c>
      <c r="J1136" s="194">
        <v>1.79</v>
      </c>
      <c r="K1136" s="194">
        <v>4.9400000000000004</v>
      </c>
      <c r="L1136" s="194">
        <v>3.5</v>
      </c>
      <c r="M1136" s="194">
        <v>5.5</v>
      </c>
      <c r="N1136" s="194">
        <v>5</v>
      </c>
      <c r="O1136" s="194">
        <v>6.5</v>
      </c>
      <c r="P1136" s="194">
        <v>-0.5</v>
      </c>
    </row>
    <row r="1137" spans="1:16" ht="12.75" customHeight="1" x14ac:dyDescent="0.2">
      <c r="A1137" s="89" t="s">
        <v>3523</v>
      </c>
      <c r="B1137" s="89" t="s">
        <v>3524</v>
      </c>
      <c r="C1137" s="89" t="s">
        <v>1414</v>
      </c>
      <c r="D1137" s="194">
        <v>53.47</v>
      </c>
      <c r="E1137" s="89" t="s">
        <v>100</v>
      </c>
      <c r="F1137" s="194">
        <v>27</v>
      </c>
      <c r="G1137" s="194">
        <v>27</v>
      </c>
      <c r="H1137" s="194">
        <v>0</v>
      </c>
      <c r="I1137" s="194">
        <v>1.1000000000000001</v>
      </c>
      <c r="J1137" s="194">
        <v>1.41</v>
      </c>
      <c r="K1137" s="194">
        <v>2.98</v>
      </c>
      <c r="L1137" s="194">
        <v>17</v>
      </c>
      <c r="M1137" s="194">
        <v>18.5</v>
      </c>
      <c r="N1137" s="194">
        <v>16.5</v>
      </c>
      <c r="P1137" s="194">
        <v>2.5</v>
      </c>
    </row>
    <row r="1138" spans="1:16" ht="12.75" customHeight="1" x14ac:dyDescent="0.2">
      <c r="A1138" s="89" t="s">
        <v>3525</v>
      </c>
      <c r="B1138" s="89" t="s">
        <v>3526</v>
      </c>
      <c r="C1138" s="89" t="s">
        <v>1409</v>
      </c>
      <c r="D1138" s="194">
        <v>20.83</v>
      </c>
      <c r="E1138" s="89" t="s">
        <v>100</v>
      </c>
      <c r="F1138" s="194">
        <v>27</v>
      </c>
      <c r="G1138" s="194">
        <v>27</v>
      </c>
      <c r="H1138" s="194">
        <v>0</v>
      </c>
      <c r="I1138" s="194">
        <v>1</v>
      </c>
      <c r="J1138" s="194">
        <v>3.4</v>
      </c>
      <c r="K1138" s="194">
        <v>2.5</v>
      </c>
      <c r="L1138" s="194">
        <v>13.5</v>
      </c>
      <c r="M1138" s="194">
        <v>43.5</v>
      </c>
      <c r="N1138" s="194">
        <v>22</v>
      </c>
      <c r="P1138" s="194">
        <v>8</v>
      </c>
    </row>
    <row r="1139" spans="1:16" ht="12.75" customHeight="1" x14ac:dyDescent="0.2">
      <c r="A1139" s="89" t="s">
        <v>3527</v>
      </c>
      <c r="B1139" s="89" t="s">
        <v>3528</v>
      </c>
      <c r="C1139" s="89" t="s">
        <v>1564</v>
      </c>
      <c r="D1139" s="194">
        <v>13.27</v>
      </c>
      <c r="E1139" s="89" t="s">
        <v>100</v>
      </c>
      <c r="F1139" s="194">
        <v>27</v>
      </c>
      <c r="G1139" s="194">
        <v>27</v>
      </c>
      <c r="H1139" s="194">
        <v>5.08</v>
      </c>
      <c r="I1139" s="194">
        <v>1.35</v>
      </c>
      <c r="J1139" s="194">
        <v>0.2</v>
      </c>
      <c r="K1139" s="194">
        <v>0.63</v>
      </c>
      <c r="L1139" s="194">
        <v>3.5</v>
      </c>
      <c r="M1139" s="194">
        <v>3</v>
      </c>
      <c r="N1139" s="194">
        <v>3.5</v>
      </c>
      <c r="O1139" s="194">
        <v>13</v>
      </c>
      <c r="P1139" s="194">
        <v>4.5</v>
      </c>
    </row>
    <row r="1140" spans="1:16" ht="12.75" customHeight="1" x14ac:dyDescent="0.2">
      <c r="A1140" s="89" t="s">
        <v>3529</v>
      </c>
      <c r="B1140" s="89" t="s">
        <v>3530</v>
      </c>
      <c r="C1140" s="89" t="s">
        <v>1724</v>
      </c>
      <c r="D1140" s="194">
        <v>18.36</v>
      </c>
      <c r="E1140" s="89" t="s">
        <v>100</v>
      </c>
      <c r="F1140" s="194">
        <v>27</v>
      </c>
      <c r="G1140" s="194">
        <v>27</v>
      </c>
      <c r="H1140" s="194">
        <v>4.54</v>
      </c>
      <c r="I1140" s="194">
        <v>1</v>
      </c>
      <c r="J1140" s="194">
        <v>0.67</v>
      </c>
      <c r="K1140" s="194">
        <v>1.3</v>
      </c>
      <c r="L1140" s="194">
        <v>5.5</v>
      </c>
      <c r="M1140" s="194">
        <v>12</v>
      </c>
      <c r="N1140" s="194">
        <v>9</v>
      </c>
      <c r="O1140" s="194">
        <v>6</v>
      </c>
      <c r="P1140" s="194">
        <v>5.5</v>
      </c>
    </row>
    <row r="1141" spans="1:16" ht="12.75" customHeight="1" x14ac:dyDescent="0.2">
      <c r="A1141" s="89" t="s">
        <v>3531</v>
      </c>
      <c r="B1141" s="89" t="s">
        <v>3532</v>
      </c>
      <c r="C1141" s="89" t="s">
        <v>1564</v>
      </c>
      <c r="D1141" s="194">
        <v>33.44</v>
      </c>
      <c r="E1141" s="89" t="s">
        <v>100</v>
      </c>
      <c r="F1141" s="194">
        <v>27</v>
      </c>
      <c r="G1141" s="194">
        <v>27</v>
      </c>
      <c r="H1141" s="194">
        <v>0</v>
      </c>
      <c r="I1141" s="194">
        <v>1.1499999999999999</v>
      </c>
      <c r="J1141" s="194">
        <v>0.17</v>
      </c>
      <c r="K1141" s="194">
        <v>0.79</v>
      </c>
      <c r="L1141" s="194">
        <v>2</v>
      </c>
      <c r="M1141" s="194">
        <v>-2.5</v>
      </c>
      <c r="N1141" s="194">
        <v>1</v>
      </c>
      <c r="P1141" s="194">
        <v>7.5</v>
      </c>
    </row>
    <row r="1142" spans="1:16" ht="12.75" customHeight="1" x14ac:dyDescent="0.2">
      <c r="A1142" s="89" t="s">
        <v>3533</v>
      </c>
      <c r="B1142" s="89" t="s">
        <v>3534</v>
      </c>
      <c r="C1142" s="89" t="s">
        <v>1682</v>
      </c>
      <c r="D1142" s="194">
        <v>62.88</v>
      </c>
      <c r="E1142" s="89" t="s">
        <v>100</v>
      </c>
      <c r="F1142" s="194">
        <v>27</v>
      </c>
      <c r="G1142" s="194">
        <v>27</v>
      </c>
      <c r="H1142" s="194">
        <v>0.73</v>
      </c>
      <c r="I1142" s="194">
        <v>1.65</v>
      </c>
      <c r="J1142" s="194">
        <v>2.77</v>
      </c>
      <c r="K1142" s="194">
        <v>0.66</v>
      </c>
      <c r="L1142" s="194">
        <v>11.5</v>
      </c>
      <c r="M1142" s="194">
        <v>19.5</v>
      </c>
      <c r="N1142" s="194">
        <v>7</v>
      </c>
      <c r="P1142" s="194">
        <v>11</v>
      </c>
    </row>
    <row r="1143" spans="1:16" ht="12.75" customHeight="1" x14ac:dyDescent="0.2">
      <c r="A1143" s="89" t="s">
        <v>3535</v>
      </c>
      <c r="B1143" s="89" t="s">
        <v>3536</v>
      </c>
      <c r="C1143" s="89" t="s">
        <v>1581</v>
      </c>
      <c r="D1143" s="194">
        <v>14.62</v>
      </c>
      <c r="E1143" s="89" t="s">
        <v>100</v>
      </c>
      <c r="F1143" s="194">
        <v>28</v>
      </c>
      <c r="G1143" s="194">
        <v>28</v>
      </c>
      <c r="H1143" s="194">
        <v>1.85</v>
      </c>
      <c r="I1143" s="89"/>
      <c r="J1143" s="194">
        <v>1.41</v>
      </c>
      <c r="K1143" s="194">
        <v>2.34</v>
      </c>
      <c r="L1143" s="194">
        <v>3.5</v>
      </c>
      <c r="M1143" s="194">
        <v>7.5</v>
      </c>
      <c r="N1143" s="194">
        <v>5.5</v>
      </c>
      <c r="O1143" s="194">
        <v>7</v>
      </c>
      <c r="P1143" s="194">
        <v>6.5</v>
      </c>
    </row>
    <row r="1144" spans="1:16" ht="12.75" customHeight="1" x14ac:dyDescent="0.2">
      <c r="A1144" s="89" t="s">
        <v>3537</v>
      </c>
      <c r="B1144" s="89" t="s">
        <v>3538</v>
      </c>
      <c r="C1144" s="89" t="s">
        <v>1517</v>
      </c>
      <c r="D1144" s="194">
        <v>32.96</v>
      </c>
      <c r="E1144" s="89" t="s">
        <v>100</v>
      </c>
      <c r="F1144" s="194">
        <v>28</v>
      </c>
      <c r="G1144" s="194">
        <v>28</v>
      </c>
      <c r="H1144" s="194">
        <v>3.38</v>
      </c>
      <c r="I1144" s="194">
        <v>1.1499999999999999</v>
      </c>
      <c r="J1144" s="89"/>
      <c r="K1144" s="194">
        <v>1.39</v>
      </c>
      <c r="M1144" s="194">
        <v>15</v>
      </c>
      <c r="O1144" s="194">
        <v>16.5</v>
      </c>
      <c r="P1144" s="194">
        <v>11</v>
      </c>
    </row>
    <row r="1145" spans="1:16" ht="12.75" customHeight="1" x14ac:dyDescent="0.2">
      <c r="A1145" s="89" t="s">
        <v>3539</v>
      </c>
      <c r="B1145" s="89" t="s">
        <v>3540</v>
      </c>
      <c r="C1145" s="89" t="s">
        <v>2385</v>
      </c>
      <c r="D1145" s="194">
        <v>20.91</v>
      </c>
      <c r="E1145" s="89" t="s">
        <v>100</v>
      </c>
      <c r="F1145" s="194">
        <v>28</v>
      </c>
      <c r="G1145" s="194">
        <v>28</v>
      </c>
      <c r="H1145" s="194">
        <v>9.33</v>
      </c>
      <c r="I1145" s="194">
        <v>1.2</v>
      </c>
      <c r="J1145" s="194">
        <v>9.23</v>
      </c>
      <c r="K1145" s="89"/>
      <c r="L1145" s="194">
        <v>9.5</v>
      </c>
      <c r="M1145" s="194">
        <v>12.5</v>
      </c>
      <c r="N1145" s="194">
        <v>10.5</v>
      </c>
      <c r="O1145" s="194">
        <v>13.5</v>
      </c>
    </row>
    <row r="1146" spans="1:16" ht="12.75" customHeight="1" x14ac:dyDescent="0.2">
      <c r="A1146" s="89" t="s">
        <v>3541</v>
      </c>
      <c r="B1146" s="89" t="s">
        <v>3542</v>
      </c>
      <c r="C1146" s="89" t="s">
        <v>1473</v>
      </c>
      <c r="D1146" s="194">
        <v>47.5</v>
      </c>
      <c r="E1146" s="89" t="s">
        <v>100</v>
      </c>
      <c r="F1146" s="194">
        <v>28</v>
      </c>
      <c r="G1146" s="194">
        <v>28</v>
      </c>
      <c r="H1146" s="194">
        <v>4.34</v>
      </c>
      <c r="I1146" s="194">
        <v>1.35</v>
      </c>
      <c r="J1146" s="194">
        <v>0.28999999999999998</v>
      </c>
      <c r="K1146" s="194">
        <v>0.86</v>
      </c>
      <c r="L1146" s="194">
        <v>7</v>
      </c>
      <c r="M1146" s="194">
        <v>9.5</v>
      </c>
      <c r="N1146" s="194">
        <v>4.5</v>
      </c>
      <c r="O1146" s="194">
        <v>5.5</v>
      </c>
      <c r="P1146" s="194">
        <v>9.5</v>
      </c>
    </row>
    <row r="1147" spans="1:16" ht="12.75" customHeight="1" x14ac:dyDescent="0.2">
      <c r="A1147" s="89" t="s">
        <v>3543</v>
      </c>
      <c r="B1147" s="89" t="s">
        <v>3544</v>
      </c>
      <c r="C1147" s="89" t="s">
        <v>1325</v>
      </c>
      <c r="D1147" s="194">
        <v>17.37</v>
      </c>
      <c r="E1147" s="89" t="s">
        <v>100</v>
      </c>
      <c r="F1147" s="194">
        <v>28</v>
      </c>
      <c r="G1147" s="194">
        <v>28</v>
      </c>
      <c r="H1147" s="194">
        <v>2.56</v>
      </c>
      <c r="I1147" s="194">
        <v>1.2</v>
      </c>
      <c r="J1147" s="194">
        <v>1.38</v>
      </c>
      <c r="K1147" s="194">
        <v>0.52</v>
      </c>
      <c r="L1147" s="194">
        <v>-5</v>
      </c>
      <c r="M1147" s="194">
        <v>18.5</v>
      </c>
      <c r="N1147" s="194">
        <v>14.5</v>
      </c>
      <c r="O1147" s="194">
        <v>18</v>
      </c>
      <c r="P1147" s="194">
        <v>6</v>
      </c>
    </row>
    <row r="1148" spans="1:16" ht="12.75" customHeight="1" x14ac:dyDescent="0.2">
      <c r="A1148" s="89" t="s">
        <v>3545</v>
      </c>
      <c r="B1148" s="89" t="s">
        <v>3546</v>
      </c>
      <c r="C1148" s="89" t="s">
        <v>1414</v>
      </c>
      <c r="D1148" s="194">
        <v>33.43</v>
      </c>
      <c r="E1148" s="89" t="s">
        <v>100</v>
      </c>
      <c r="F1148" s="194">
        <v>29</v>
      </c>
      <c r="G1148" s="194">
        <v>29</v>
      </c>
      <c r="H1148" s="194">
        <v>1.57</v>
      </c>
      <c r="I1148" s="194">
        <v>1.1000000000000001</v>
      </c>
      <c r="J1148" s="194">
        <v>0.69</v>
      </c>
      <c r="K1148" s="194">
        <v>1.81</v>
      </c>
      <c r="L1148" s="194">
        <v>11.5</v>
      </c>
      <c r="M1148" s="194">
        <v>12.5</v>
      </c>
      <c r="N1148" s="194">
        <v>13.5</v>
      </c>
      <c r="O1148" s="194">
        <v>6</v>
      </c>
      <c r="P1148" s="194">
        <v>17</v>
      </c>
    </row>
    <row r="1149" spans="1:16" ht="12.75" customHeight="1" x14ac:dyDescent="0.2">
      <c r="A1149" s="89" t="s">
        <v>3547</v>
      </c>
      <c r="B1149" s="89" t="s">
        <v>1182</v>
      </c>
      <c r="C1149" s="89" t="s">
        <v>1682</v>
      </c>
      <c r="D1149" s="194">
        <v>43.1</v>
      </c>
      <c r="E1149" s="89" t="s">
        <v>100</v>
      </c>
      <c r="F1149" s="194">
        <v>29</v>
      </c>
      <c r="G1149" s="194">
        <v>29</v>
      </c>
      <c r="H1149" s="194">
        <v>3.68</v>
      </c>
      <c r="I1149" s="194">
        <v>0.95</v>
      </c>
      <c r="J1149" s="194">
        <v>2.21</v>
      </c>
      <c r="K1149" s="194">
        <v>1.92</v>
      </c>
      <c r="L1149" s="194">
        <v>5.5</v>
      </c>
      <c r="M1149" s="194">
        <v>27.5</v>
      </c>
      <c r="N1149" s="194">
        <v>15.5</v>
      </c>
      <c r="O1149" s="194">
        <v>4.5</v>
      </c>
      <c r="P1149" s="194">
        <v>11.5</v>
      </c>
    </row>
    <row r="1150" spans="1:16" ht="12.75" customHeight="1" x14ac:dyDescent="0.2">
      <c r="A1150" s="89" t="s">
        <v>3548</v>
      </c>
      <c r="B1150" s="89" t="s">
        <v>3549</v>
      </c>
      <c r="C1150" s="89" t="s">
        <v>1340</v>
      </c>
      <c r="D1150" s="194">
        <v>27.36</v>
      </c>
      <c r="E1150" s="89" t="s">
        <v>100</v>
      </c>
      <c r="F1150" s="194">
        <v>29</v>
      </c>
      <c r="G1150" s="194">
        <v>29</v>
      </c>
      <c r="H1150" s="194">
        <v>9.5500000000000007</v>
      </c>
      <c r="I1150" s="194">
        <v>0.8</v>
      </c>
      <c r="J1150" s="194">
        <v>4.82</v>
      </c>
      <c r="K1150" s="194">
        <v>1.32</v>
      </c>
      <c r="M1150" s="194">
        <v>3</v>
      </c>
      <c r="O1150" s="194">
        <v>4</v>
      </c>
    </row>
    <row r="1151" spans="1:16" ht="12.75" customHeight="1" x14ac:dyDescent="0.2">
      <c r="A1151" s="89" t="s">
        <v>3550</v>
      </c>
      <c r="B1151" s="89" t="s">
        <v>3551</v>
      </c>
      <c r="C1151" s="89" t="s">
        <v>1325</v>
      </c>
      <c r="D1151" s="194">
        <v>63.13</v>
      </c>
      <c r="E1151" s="89" t="s">
        <v>100</v>
      </c>
      <c r="F1151" s="194">
        <v>29</v>
      </c>
      <c r="G1151" s="194">
        <v>29</v>
      </c>
      <c r="H1151" s="194">
        <v>1.48</v>
      </c>
      <c r="I1151" s="194">
        <v>1.45</v>
      </c>
      <c r="J1151" s="194">
        <v>0.86</v>
      </c>
      <c r="K1151" s="194">
        <v>1.52</v>
      </c>
      <c r="L1151" s="194">
        <v>10.5</v>
      </c>
      <c r="M1151" s="194">
        <v>18</v>
      </c>
      <c r="N1151" s="194">
        <v>11</v>
      </c>
      <c r="O1151" s="194">
        <v>8.5</v>
      </c>
      <c r="P1151" s="194">
        <v>10.5</v>
      </c>
    </row>
    <row r="1152" spans="1:16" ht="12.75" customHeight="1" x14ac:dyDescent="0.2">
      <c r="A1152" s="89" t="s">
        <v>3552</v>
      </c>
      <c r="B1152" s="89" t="s">
        <v>3553</v>
      </c>
      <c r="C1152" s="89" t="s">
        <v>1721</v>
      </c>
      <c r="D1152" s="194">
        <v>35.24</v>
      </c>
      <c r="E1152" s="89" t="s">
        <v>100</v>
      </c>
      <c r="F1152" s="194">
        <v>29</v>
      </c>
      <c r="G1152" s="194">
        <v>29</v>
      </c>
      <c r="H1152" s="194">
        <v>3.15</v>
      </c>
      <c r="I1152" s="194">
        <v>1.6</v>
      </c>
      <c r="J1152" s="194">
        <v>0.26</v>
      </c>
      <c r="K1152" s="194">
        <v>1.64</v>
      </c>
      <c r="L1152" s="194">
        <v>10.5</v>
      </c>
      <c r="M1152" s="194">
        <v>27</v>
      </c>
      <c r="N1152" s="194">
        <v>19</v>
      </c>
      <c r="O1152" s="194">
        <v>17</v>
      </c>
      <c r="P1152" s="194">
        <v>9.5</v>
      </c>
    </row>
    <row r="1153" spans="1:16" ht="12.75" customHeight="1" x14ac:dyDescent="0.2">
      <c r="A1153" s="89" t="s">
        <v>3554</v>
      </c>
      <c r="B1153" s="89" t="s">
        <v>3555</v>
      </c>
      <c r="C1153" s="89" t="s">
        <v>1509</v>
      </c>
      <c r="D1153" s="194">
        <v>23.27</v>
      </c>
      <c r="E1153" s="89" t="s">
        <v>100</v>
      </c>
      <c r="F1153" s="194">
        <v>30</v>
      </c>
      <c r="G1153" s="194">
        <v>30</v>
      </c>
      <c r="H1153" s="194">
        <v>1.71</v>
      </c>
      <c r="I1153" s="194">
        <v>1.65</v>
      </c>
      <c r="J1153" s="194">
        <v>0.33</v>
      </c>
      <c r="K1153" s="194">
        <v>1.88</v>
      </c>
      <c r="L1153" s="194">
        <v>6</v>
      </c>
      <c r="M1153" s="194">
        <v>20</v>
      </c>
      <c r="N1153" s="194">
        <v>14</v>
      </c>
      <c r="O1153" s="194">
        <v>9</v>
      </c>
      <c r="P1153" s="194">
        <v>12.5</v>
      </c>
    </row>
    <row r="1154" spans="1:16" ht="12.75" customHeight="1" x14ac:dyDescent="0.2">
      <c r="A1154" s="89" t="s">
        <v>3556</v>
      </c>
      <c r="B1154" s="89" t="s">
        <v>3557</v>
      </c>
      <c r="C1154" s="89" t="s">
        <v>2414</v>
      </c>
      <c r="D1154" s="194">
        <v>16.309999999999999</v>
      </c>
      <c r="E1154" s="89" t="s">
        <v>100</v>
      </c>
      <c r="F1154" s="194">
        <v>30</v>
      </c>
      <c r="G1154" s="194">
        <v>30</v>
      </c>
      <c r="H1154" s="194">
        <v>0.69</v>
      </c>
      <c r="I1154" s="194">
        <v>1.65</v>
      </c>
      <c r="J1154" s="194">
        <v>2.65</v>
      </c>
      <c r="K1154" s="194">
        <v>0.9</v>
      </c>
      <c r="L1154" s="194">
        <v>15.5</v>
      </c>
      <c r="M1154" s="194">
        <v>34</v>
      </c>
      <c r="N1154" s="194">
        <v>18.5</v>
      </c>
      <c r="P1154" s="194">
        <v>5.5</v>
      </c>
    </row>
    <row r="1155" spans="1:16" ht="12.75" customHeight="1" x14ac:dyDescent="0.2">
      <c r="A1155" s="89" t="s">
        <v>3558</v>
      </c>
      <c r="B1155" s="89" t="s">
        <v>3559</v>
      </c>
      <c r="C1155" s="89" t="s">
        <v>1721</v>
      </c>
      <c r="D1155" s="194">
        <v>8.74</v>
      </c>
      <c r="E1155" s="89" t="s">
        <v>100</v>
      </c>
      <c r="F1155" s="194">
        <v>30</v>
      </c>
      <c r="G1155" s="194">
        <v>30</v>
      </c>
      <c r="H1155" s="194">
        <v>5.18</v>
      </c>
      <c r="I1155" s="194">
        <v>1.2</v>
      </c>
      <c r="J1155" s="194">
        <v>0.46</v>
      </c>
      <c r="K1155" s="194">
        <v>0.49</v>
      </c>
      <c r="L1155" s="194">
        <v>5</v>
      </c>
      <c r="M1155" s="194">
        <v>8.5</v>
      </c>
      <c r="N1155" s="194">
        <v>5</v>
      </c>
      <c r="O1155" s="194">
        <v>32</v>
      </c>
      <c r="P1155" s="194">
        <v>5</v>
      </c>
    </row>
    <row r="1156" spans="1:16" ht="12.75" customHeight="1" x14ac:dyDescent="0.2">
      <c r="A1156" s="89" t="s">
        <v>3560</v>
      </c>
      <c r="B1156" s="89" t="s">
        <v>3561</v>
      </c>
      <c r="C1156" s="89" t="s">
        <v>1567</v>
      </c>
      <c r="D1156" s="194">
        <v>16.59</v>
      </c>
      <c r="E1156" s="89" t="s">
        <v>100</v>
      </c>
      <c r="F1156" s="194">
        <v>30</v>
      </c>
      <c r="G1156" s="194">
        <v>30</v>
      </c>
      <c r="H1156" s="194">
        <v>0</v>
      </c>
      <c r="I1156" s="194">
        <v>1.25</v>
      </c>
      <c r="J1156" s="194">
        <v>5.5</v>
      </c>
      <c r="K1156" s="194">
        <v>3.84</v>
      </c>
      <c r="L1156" s="194">
        <v>18.5</v>
      </c>
      <c r="M1156" s="194">
        <v>29</v>
      </c>
      <c r="N1156" s="194">
        <v>28</v>
      </c>
      <c r="P1156" s="194">
        <v>20.5</v>
      </c>
    </row>
    <row r="1157" spans="1:16" ht="12.75" customHeight="1" x14ac:dyDescent="0.2">
      <c r="A1157" s="89" t="s">
        <v>3562</v>
      </c>
      <c r="B1157" s="89" t="s">
        <v>3563</v>
      </c>
      <c r="C1157" s="89" t="s">
        <v>1799</v>
      </c>
      <c r="D1157" s="194">
        <v>41.96</v>
      </c>
      <c r="E1157" s="89" t="s">
        <v>100</v>
      </c>
      <c r="F1157" s="194">
        <v>30</v>
      </c>
      <c r="G1157" s="194">
        <v>30</v>
      </c>
      <c r="H1157" s="194">
        <v>4.83</v>
      </c>
      <c r="I1157" s="194">
        <v>1.4</v>
      </c>
      <c r="J1157" s="194">
        <v>2.72</v>
      </c>
      <c r="K1157" s="194">
        <v>12.04</v>
      </c>
      <c r="L1157" s="194">
        <v>7.5</v>
      </c>
      <c r="M1157" s="194">
        <v>17</v>
      </c>
      <c r="N1157" s="194">
        <v>14.5</v>
      </c>
      <c r="P1157" s="194">
        <v>19</v>
      </c>
    </row>
    <row r="1158" spans="1:16" ht="12.75" customHeight="1" x14ac:dyDescent="0.2">
      <c r="A1158" s="89" t="s">
        <v>3564</v>
      </c>
      <c r="B1158" s="89" t="s">
        <v>3565</v>
      </c>
      <c r="C1158" s="89" t="s">
        <v>1570</v>
      </c>
      <c r="D1158" s="194">
        <v>21.09</v>
      </c>
      <c r="E1158" s="89" t="s">
        <v>100</v>
      </c>
      <c r="F1158" s="194">
        <v>30</v>
      </c>
      <c r="G1158" s="194">
        <v>30</v>
      </c>
      <c r="H1158" s="194">
        <v>0</v>
      </c>
      <c r="I1158" s="194">
        <v>1.5</v>
      </c>
      <c r="J1158" s="194">
        <v>0.2</v>
      </c>
      <c r="K1158" s="194">
        <v>0.25</v>
      </c>
      <c r="L1158" s="194">
        <v>7.5</v>
      </c>
      <c r="M1158" s="194">
        <v>15</v>
      </c>
      <c r="N1158" s="194">
        <v>15</v>
      </c>
      <c r="P1158" s="194">
        <v>2.5</v>
      </c>
    </row>
    <row r="1159" spans="1:16" ht="12.75" customHeight="1" x14ac:dyDescent="0.2">
      <c r="A1159" s="89" t="s">
        <v>3566</v>
      </c>
      <c r="B1159" s="89" t="s">
        <v>3567</v>
      </c>
      <c r="C1159" s="89" t="s">
        <v>1804</v>
      </c>
      <c r="D1159" s="194">
        <v>6.9</v>
      </c>
      <c r="E1159" s="89" t="s">
        <v>100</v>
      </c>
      <c r="F1159" s="194">
        <v>30</v>
      </c>
      <c r="G1159" s="194">
        <v>30</v>
      </c>
      <c r="H1159" s="194">
        <v>0</v>
      </c>
      <c r="I1159" s="89"/>
      <c r="J1159" s="194">
        <v>2.76</v>
      </c>
      <c r="K1159" s="194">
        <v>2.5499999999999998</v>
      </c>
      <c r="M1159" s="89"/>
    </row>
    <row r="1160" spans="1:16" ht="12.75" customHeight="1" x14ac:dyDescent="0.2">
      <c r="A1160" s="89" t="s">
        <v>3568</v>
      </c>
      <c r="B1160" s="89" t="s">
        <v>3569</v>
      </c>
      <c r="C1160" s="89" t="s">
        <v>2385</v>
      </c>
      <c r="D1160" s="194">
        <v>19.34</v>
      </c>
      <c r="E1160" s="89" t="s">
        <v>100</v>
      </c>
      <c r="F1160" s="194">
        <v>31</v>
      </c>
      <c r="G1160" s="194">
        <v>31</v>
      </c>
      <c r="H1160" s="194">
        <v>7.43</v>
      </c>
      <c r="I1160" s="194">
        <v>1.5</v>
      </c>
      <c r="J1160" s="194">
        <v>0.41</v>
      </c>
      <c r="K1160" s="194">
        <v>1.17</v>
      </c>
      <c r="L1160" s="194">
        <v>11.5</v>
      </c>
      <c r="M1160" s="194">
        <v>12</v>
      </c>
      <c r="N1160" s="194">
        <v>7</v>
      </c>
      <c r="O1160" s="194">
        <v>5.5</v>
      </c>
      <c r="P1160" s="194">
        <v>2.5</v>
      </c>
    </row>
    <row r="1161" spans="1:16" ht="12.75" customHeight="1" x14ac:dyDescent="0.2">
      <c r="A1161" s="89" t="s">
        <v>3570</v>
      </c>
      <c r="B1161" s="89" t="s">
        <v>3571</v>
      </c>
      <c r="C1161" s="89" t="s">
        <v>1283</v>
      </c>
      <c r="D1161" s="194">
        <v>30.43</v>
      </c>
      <c r="E1161" s="89" t="s">
        <v>100</v>
      </c>
      <c r="F1161" s="194">
        <v>31</v>
      </c>
      <c r="G1161" s="194">
        <v>31</v>
      </c>
      <c r="H1161" s="194">
        <v>0</v>
      </c>
      <c r="I1161" s="194">
        <v>1</v>
      </c>
      <c r="J1161" s="194">
        <v>0.77</v>
      </c>
      <c r="K1161" s="194">
        <v>0.95</v>
      </c>
      <c r="L1161" s="194">
        <v>3.5</v>
      </c>
      <c r="M1161" s="194">
        <v>8</v>
      </c>
      <c r="N1161" s="194">
        <v>6</v>
      </c>
      <c r="P1161" s="194">
        <v>4.5</v>
      </c>
    </row>
    <row r="1162" spans="1:16" ht="12.75" customHeight="1" x14ac:dyDescent="0.2">
      <c r="A1162" s="89" t="s">
        <v>3572</v>
      </c>
      <c r="B1162" s="89" t="s">
        <v>3573</v>
      </c>
      <c r="C1162" s="89" t="s">
        <v>1473</v>
      </c>
      <c r="D1162" s="194">
        <v>28.03</v>
      </c>
      <c r="E1162" s="89" t="s">
        <v>100</v>
      </c>
      <c r="F1162" s="194">
        <v>31</v>
      </c>
      <c r="G1162" s="194">
        <v>31</v>
      </c>
      <c r="H1162" s="194">
        <v>1.1299999999999999</v>
      </c>
      <c r="I1162" s="194">
        <v>1.6</v>
      </c>
      <c r="J1162" s="194">
        <v>0.23</v>
      </c>
      <c r="K1162" s="194">
        <v>0.98</v>
      </c>
      <c r="L1162" s="194">
        <v>5.5</v>
      </c>
      <c r="M1162" s="194">
        <v>16</v>
      </c>
      <c r="N1162" s="194">
        <v>8</v>
      </c>
      <c r="O1162" s="194">
        <v>4</v>
      </c>
      <c r="P1162" s="194">
        <v>9.5</v>
      </c>
    </row>
    <row r="1163" spans="1:16" ht="12.75" customHeight="1" x14ac:dyDescent="0.2">
      <c r="A1163" s="89" t="s">
        <v>3574</v>
      </c>
      <c r="B1163" s="89" t="s">
        <v>3575</v>
      </c>
      <c r="C1163" s="89" t="s">
        <v>1452</v>
      </c>
      <c r="D1163" s="194">
        <v>25.18</v>
      </c>
      <c r="E1163" s="89" t="s">
        <v>100</v>
      </c>
      <c r="F1163" s="194">
        <v>31</v>
      </c>
      <c r="G1163" s="194">
        <v>31</v>
      </c>
      <c r="H1163" s="194">
        <v>2.52</v>
      </c>
      <c r="I1163" s="194">
        <v>1.3</v>
      </c>
      <c r="J1163" s="194">
        <v>0.99</v>
      </c>
      <c r="K1163" s="194">
        <v>0.87</v>
      </c>
      <c r="L1163" s="194">
        <v>7</v>
      </c>
      <c r="M1163" s="194">
        <v>17</v>
      </c>
      <c r="N1163" s="194">
        <v>21</v>
      </c>
      <c r="O1163" s="194">
        <v>4.5</v>
      </c>
      <c r="P1163" s="194">
        <v>16.5</v>
      </c>
    </row>
    <row r="1164" spans="1:16" ht="12.75" customHeight="1" x14ac:dyDescent="0.2">
      <c r="A1164" s="89" t="s">
        <v>3576</v>
      </c>
      <c r="B1164" s="89" t="s">
        <v>3577</v>
      </c>
      <c r="C1164" s="89" t="s">
        <v>1753</v>
      </c>
      <c r="D1164" s="194">
        <v>14.01</v>
      </c>
      <c r="E1164" s="89" t="s">
        <v>100</v>
      </c>
      <c r="F1164" s="194">
        <v>31</v>
      </c>
      <c r="G1164" s="194">
        <v>31</v>
      </c>
      <c r="H1164" s="194">
        <v>13.85</v>
      </c>
      <c r="I1164" s="194">
        <v>1.2</v>
      </c>
      <c r="J1164" s="194">
        <v>0.85</v>
      </c>
      <c r="K1164" s="194">
        <v>1.48</v>
      </c>
      <c r="M1164" s="194">
        <v>4.5</v>
      </c>
      <c r="N1164" s="194">
        <v>1</v>
      </c>
      <c r="O1164" s="194">
        <v>4.5</v>
      </c>
      <c r="P1164" s="194">
        <v>2</v>
      </c>
    </row>
    <row r="1165" spans="1:16" ht="12.75" customHeight="1" x14ac:dyDescent="0.2">
      <c r="A1165" s="89" t="s">
        <v>3578</v>
      </c>
      <c r="B1165" s="89" t="s">
        <v>3579</v>
      </c>
      <c r="C1165" s="89" t="s">
        <v>1581</v>
      </c>
      <c r="D1165" s="194">
        <v>22.54</v>
      </c>
      <c r="E1165" s="89" t="s">
        <v>100</v>
      </c>
      <c r="F1165" s="194">
        <v>32</v>
      </c>
      <c r="G1165" s="194">
        <v>32</v>
      </c>
      <c r="H1165" s="194">
        <v>3.33</v>
      </c>
      <c r="I1165" s="194">
        <v>1.1499999999999999</v>
      </c>
      <c r="J1165" s="194">
        <v>0.69</v>
      </c>
      <c r="K1165" s="194">
        <v>1.2</v>
      </c>
      <c r="L1165" s="194">
        <v>3.5</v>
      </c>
      <c r="M1165" s="194">
        <v>6</v>
      </c>
      <c r="N1165" s="194">
        <v>6.5</v>
      </c>
      <c r="O1165" s="194">
        <v>3</v>
      </c>
      <c r="P1165" s="194">
        <v>15</v>
      </c>
    </row>
    <row r="1166" spans="1:16" ht="12.75" customHeight="1" x14ac:dyDescent="0.2">
      <c r="A1166" s="89" t="s">
        <v>3580</v>
      </c>
      <c r="B1166" s="89" t="s">
        <v>3581</v>
      </c>
      <c r="C1166" s="89" t="s">
        <v>2414</v>
      </c>
      <c r="D1166" s="194">
        <v>20.329999999999998</v>
      </c>
      <c r="E1166" s="89" t="s">
        <v>100</v>
      </c>
      <c r="F1166" s="194">
        <v>33</v>
      </c>
      <c r="G1166" s="194">
        <v>33</v>
      </c>
      <c r="H1166" s="194">
        <v>3.96</v>
      </c>
      <c r="I1166" s="194">
        <v>1.65</v>
      </c>
      <c r="J1166" s="194">
        <v>1.1000000000000001</v>
      </c>
      <c r="K1166" s="194">
        <v>1.06</v>
      </c>
      <c r="L1166" s="194">
        <v>6</v>
      </c>
      <c r="M1166" s="194">
        <v>50</v>
      </c>
      <c r="N1166" s="194">
        <v>10.5</v>
      </c>
      <c r="O1166" s="194">
        <v>6</v>
      </c>
      <c r="P1166" s="194">
        <v>7</v>
      </c>
    </row>
    <row r="1167" spans="1:16" ht="12.75" customHeight="1" x14ac:dyDescent="0.2">
      <c r="A1167" s="89" t="s">
        <v>3582</v>
      </c>
      <c r="B1167" s="89" t="s">
        <v>3583</v>
      </c>
      <c r="C1167" s="89" t="s">
        <v>1739</v>
      </c>
      <c r="D1167" s="194">
        <v>19.13</v>
      </c>
      <c r="E1167" s="89" t="s">
        <v>100</v>
      </c>
      <c r="F1167" s="194">
        <v>34</v>
      </c>
      <c r="G1167" s="194"/>
      <c r="H1167" s="194">
        <v>3.81</v>
      </c>
      <c r="I1167" s="194">
        <v>1.45</v>
      </c>
      <c r="J1167" s="194">
        <v>0.23</v>
      </c>
      <c r="K1167" s="194">
        <v>0.78</v>
      </c>
      <c r="L1167" s="194">
        <v>12</v>
      </c>
      <c r="M1167" s="194">
        <v>22</v>
      </c>
      <c r="N1167" s="194">
        <v>14</v>
      </c>
      <c r="O1167" s="194">
        <v>7.5</v>
      </c>
      <c r="P1167" s="194">
        <v>10.5</v>
      </c>
    </row>
    <row r="1168" spans="1:16" ht="12.75" customHeight="1" x14ac:dyDescent="0.2">
      <c r="A1168" s="89" t="s">
        <v>3584</v>
      </c>
      <c r="B1168" s="89" t="s">
        <v>3585</v>
      </c>
      <c r="C1168" s="89" t="s">
        <v>1647</v>
      </c>
      <c r="D1168" s="194">
        <v>9.81</v>
      </c>
      <c r="E1168" s="89" t="s">
        <v>100</v>
      </c>
      <c r="F1168" s="194">
        <v>34</v>
      </c>
      <c r="G1168" s="194"/>
      <c r="H1168" s="194">
        <v>0</v>
      </c>
      <c r="I1168" s="194">
        <v>0.75</v>
      </c>
      <c r="J1168" s="194">
        <v>0.38</v>
      </c>
      <c r="K1168" s="194">
        <v>1.07</v>
      </c>
      <c r="L1168" s="194">
        <v>3.5</v>
      </c>
      <c r="M1168" s="194">
        <v>15.5</v>
      </c>
      <c r="N1168" s="194">
        <v>9</v>
      </c>
      <c r="P1168" s="194">
        <v>3.5</v>
      </c>
    </row>
    <row r="1169" spans="1:16" ht="12.75" customHeight="1" x14ac:dyDescent="0.2">
      <c r="A1169" s="89" t="s">
        <v>3586</v>
      </c>
      <c r="B1169" s="89" t="s">
        <v>3587</v>
      </c>
      <c r="C1169" s="89" t="s">
        <v>1647</v>
      </c>
      <c r="D1169" s="194">
        <v>36.31</v>
      </c>
      <c r="E1169" s="89" t="s">
        <v>100</v>
      </c>
      <c r="F1169" s="194">
        <v>34</v>
      </c>
      <c r="G1169" s="194"/>
      <c r="H1169" s="194">
        <v>1.29</v>
      </c>
      <c r="I1169" s="194">
        <v>0.85</v>
      </c>
      <c r="J1169" s="194">
        <v>0.65</v>
      </c>
      <c r="K1169" s="194">
        <v>2.4700000000000002</v>
      </c>
      <c r="L1169" s="194">
        <v>8</v>
      </c>
      <c r="M1169" s="194">
        <v>13</v>
      </c>
      <c r="N1169" s="194">
        <v>9</v>
      </c>
      <c r="O1169" s="194">
        <v>24.5</v>
      </c>
      <c r="P1169" s="194">
        <v>0.5</v>
      </c>
    </row>
    <row r="1170" spans="1:16" ht="12.75" customHeight="1" x14ac:dyDescent="0.2">
      <c r="A1170" s="89" t="s">
        <v>3588</v>
      </c>
      <c r="B1170" s="89" t="s">
        <v>3589</v>
      </c>
      <c r="C1170" s="89" t="s">
        <v>1369</v>
      </c>
      <c r="D1170" s="194">
        <v>16.32</v>
      </c>
      <c r="E1170" s="89" t="s">
        <v>100</v>
      </c>
      <c r="F1170" s="194">
        <v>35</v>
      </c>
      <c r="G1170" s="194"/>
      <c r="H1170" s="194">
        <v>9.76</v>
      </c>
      <c r="I1170" s="194">
        <v>0.6</v>
      </c>
      <c r="J1170" s="194">
        <v>0.66</v>
      </c>
      <c r="K1170" s="194">
        <v>1.22</v>
      </c>
      <c r="L1170" s="194">
        <v>3</v>
      </c>
      <c r="M1170" s="194">
        <v>8.5</v>
      </c>
      <c r="N1170" s="194">
        <v>7</v>
      </c>
      <c r="O1170" s="194">
        <v>2.5</v>
      </c>
      <c r="P1170" s="194">
        <v>3</v>
      </c>
    </row>
    <row r="1171" spans="1:16" ht="12.75" customHeight="1" x14ac:dyDescent="0.2">
      <c r="A1171" s="89" t="s">
        <v>3590</v>
      </c>
      <c r="B1171" s="89" t="s">
        <v>3591</v>
      </c>
      <c r="C1171" s="89" t="s">
        <v>1682</v>
      </c>
      <c r="D1171" s="194">
        <v>5.25</v>
      </c>
      <c r="E1171" s="89" t="s">
        <v>100</v>
      </c>
      <c r="F1171" s="194">
        <v>37</v>
      </c>
      <c r="G1171" s="194"/>
      <c r="H1171" s="194">
        <v>0</v>
      </c>
      <c r="I1171" s="194">
        <v>2.15</v>
      </c>
      <c r="J1171" s="194">
        <v>1.03</v>
      </c>
      <c r="K1171" s="194">
        <v>0.28999999999999998</v>
      </c>
      <c r="L1171" s="194">
        <v>20</v>
      </c>
      <c r="M1171" s="194">
        <v>39</v>
      </c>
      <c r="N1171" s="194">
        <v>13.5</v>
      </c>
      <c r="P1171" s="194">
        <v>5</v>
      </c>
    </row>
    <row r="1172" spans="1:16" ht="12.75" customHeight="1" x14ac:dyDescent="0.2">
      <c r="A1172" s="89" t="s">
        <v>3592</v>
      </c>
      <c r="B1172" s="89" t="s">
        <v>3593</v>
      </c>
      <c r="C1172" s="89" t="s">
        <v>1721</v>
      </c>
      <c r="D1172" s="194">
        <v>26.81</v>
      </c>
      <c r="E1172" s="89" t="s">
        <v>100</v>
      </c>
      <c r="F1172" s="194">
        <v>38</v>
      </c>
      <c r="G1172" s="194"/>
      <c r="H1172" s="194">
        <v>4.51</v>
      </c>
      <c r="I1172" s="194">
        <v>1.45</v>
      </c>
      <c r="J1172" s="194">
        <v>0.12</v>
      </c>
      <c r="K1172" s="194">
        <v>1.17</v>
      </c>
      <c r="L1172" s="194">
        <v>4.5</v>
      </c>
      <c r="M1172" s="194">
        <v>18</v>
      </c>
      <c r="N1172" s="194">
        <v>13.5</v>
      </c>
      <c r="O1172" s="194">
        <v>2.5</v>
      </c>
      <c r="P1172" s="194">
        <v>6</v>
      </c>
    </row>
    <row r="1173" spans="1:16" ht="12.75" customHeight="1" x14ac:dyDescent="0.2">
      <c r="A1173" s="89" t="s">
        <v>3594</v>
      </c>
      <c r="B1173" s="89" t="s">
        <v>3595</v>
      </c>
      <c r="C1173" s="89" t="s">
        <v>1739</v>
      </c>
      <c r="D1173" s="194">
        <v>13.09</v>
      </c>
      <c r="E1173" s="89" t="s">
        <v>100</v>
      </c>
      <c r="F1173" s="194">
        <v>38</v>
      </c>
      <c r="G1173" s="194"/>
      <c r="H1173" s="194">
        <v>1.43</v>
      </c>
      <c r="I1173" s="194">
        <v>1.75</v>
      </c>
      <c r="J1173" s="194">
        <v>0.19</v>
      </c>
      <c r="K1173" s="194">
        <v>0.31</v>
      </c>
      <c r="L1173" s="194">
        <v>4.5</v>
      </c>
      <c r="M1173" s="194">
        <v>4.5</v>
      </c>
      <c r="N1173" s="194">
        <v>5</v>
      </c>
      <c r="O1173" s="194">
        <v>54</v>
      </c>
      <c r="P1173" s="194">
        <v>6</v>
      </c>
    </row>
    <row r="1174" spans="1:16" ht="12.75" customHeight="1" x14ac:dyDescent="0.2">
      <c r="A1174" s="89" t="s">
        <v>3596</v>
      </c>
      <c r="B1174" s="89" t="s">
        <v>3597</v>
      </c>
      <c r="C1174" s="89" t="s">
        <v>1283</v>
      </c>
      <c r="D1174" s="194">
        <v>18.78</v>
      </c>
      <c r="E1174" s="89" t="s">
        <v>100</v>
      </c>
      <c r="F1174" s="194">
        <v>39</v>
      </c>
      <c r="G1174" s="194"/>
      <c r="H1174" s="194">
        <v>5.03</v>
      </c>
      <c r="I1174" s="194">
        <v>1.1499999999999999</v>
      </c>
      <c r="J1174" s="194">
        <v>0.93</v>
      </c>
      <c r="K1174" s="194">
        <v>1.49</v>
      </c>
      <c r="L1174" s="194">
        <v>-1</v>
      </c>
      <c r="M1174" s="194">
        <v>4</v>
      </c>
      <c r="N1174" s="194">
        <v>3.5</v>
      </c>
      <c r="O1174" s="194">
        <v>8.5</v>
      </c>
      <c r="P1174" s="194">
        <v>-1.5</v>
      </c>
    </row>
    <row r="1175" spans="1:16" ht="12.75" customHeight="1" x14ac:dyDescent="0.2">
      <c r="A1175" s="89" t="s">
        <v>3598</v>
      </c>
      <c r="B1175" s="89" t="s">
        <v>3599</v>
      </c>
      <c r="C1175" s="89" t="s">
        <v>2385</v>
      </c>
      <c r="D1175" s="194">
        <v>11.15</v>
      </c>
      <c r="E1175" s="89" t="s">
        <v>100</v>
      </c>
      <c r="F1175" s="194">
        <v>39</v>
      </c>
      <c r="G1175" s="194"/>
      <c r="H1175" s="194">
        <v>10.78</v>
      </c>
      <c r="I1175" s="194">
        <v>1.2</v>
      </c>
      <c r="J1175" s="194">
        <v>1.42</v>
      </c>
      <c r="K1175" s="194">
        <v>0.7</v>
      </c>
      <c r="L1175" s="194">
        <v>9</v>
      </c>
      <c r="M1175" s="194">
        <v>18.5</v>
      </c>
      <c r="N1175" s="194">
        <v>12.5</v>
      </c>
      <c r="O1175" s="194">
        <v>7.5</v>
      </c>
      <c r="P1175" s="194">
        <v>1</v>
      </c>
    </row>
    <row r="1176" spans="1:16" ht="12.75" customHeight="1" x14ac:dyDescent="0.2">
      <c r="A1176" s="89" t="s">
        <v>3600</v>
      </c>
      <c r="B1176" s="89" t="s">
        <v>3601</v>
      </c>
      <c r="C1176" s="89" t="s">
        <v>1769</v>
      </c>
      <c r="D1176" s="194">
        <v>10.85</v>
      </c>
      <c r="E1176" s="89" t="s">
        <v>100</v>
      </c>
      <c r="F1176" s="194">
        <v>41</v>
      </c>
      <c r="G1176" s="194"/>
      <c r="H1176" s="194">
        <v>0</v>
      </c>
      <c r="I1176" s="194">
        <v>1.35</v>
      </c>
      <c r="J1176" s="194">
        <v>0.35</v>
      </c>
      <c r="K1176" s="194">
        <v>1.2</v>
      </c>
      <c r="L1176" s="194">
        <v>11</v>
      </c>
      <c r="M1176" s="194">
        <v>8</v>
      </c>
      <c r="N1176" s="194">
        <v>4</v>
      </c>
      <c r="P1176" s="194">
        <v>4.5</v>
      </c>
    </row>
    <row r="1177" spans="1:16" ht="12.75" customHeight="1" x14ac:dyDescent="0.2">
      <c r="A1177" s="89" t="s">
        <v>3602</v>
      </c>
      <c r="B1177" s="89" t="s">
        <v>3603</v>
      </c>
      <c r="C1177" s="89" t="s">
        <v>1799</v>
      </c>
      <c r="D1177" s="194">
        <v>8.02</v>
      </c>
      <c r="E1177" s="89" t="s">
        <v>100</v>
      </c>
      <c r="F1177" s="194">
        <v>42</v>
      </c>
      <c r="G1177" s="194"/>
      <c r="H1177" s="194">
        <v>0</v>
      </c>
      <c r="I1177" s="89"/>
      <c r="J1177" s="194">
        <v>0.43</v>
      </c>
      <c r="K1177" s="194">
        <v>1.04</v>
      </c>
      <c r="M1177" s="89"/>
    </row>
    <row r="1178" spans="1:16" ht="12.75" customHeight="1" x14ac:dyDescent="0.2">
      <c r="A1178" s="89" t="s">
        <v>3604</v>
      </c>
      <c r="B1178" s="89" t="s">
        <v>3605</v>
      </c>
      <c r="C1178" s="89" t="s">
        <v>1398</v>
      </c>
      <c r="D1178" s="194">
        <v>15.02</v>
      </c>
      <c r="E1178" s="89" t="s">
        <v>100</v>
      </c>
      <c r="F1178" s="194">
        <v>42</v>
      </c>
      <c r="G1178" s="194"/>
      <c r="H1178" s="194">
        <v>9.9</v>
      </c>
      <c r="I1178" s="194">
        <v>1</v>
      </c>
      <c r="J1178" s="194">
        <v>0.18</v>
      </c>
      <c r="K1178" s="194">
        <v>0.7</v>
      </c>
      <c r="L1178" s="194">
        <v>1.5</v>
      </c>
      <c r="M1178" s="194">
        <v>3.5</v>
      </c>
      <c r="N1178" s="194">
        <v>2</v>
      </c>
      <c r="O1178" s="194">
        <v>2.5</v>
      </c>
      <c r="P1178" s="194">
        <v>6.5</v>
      </c>
    </row>
    <row r="1179" spans="1:16" ht="12.75" customHeight="1" x14ac:dyDescent="0.2">
      <c r="A1179" s="89" t="s">
        <v>3606</v>
      </c>
      <c r="B1179" s="89" t="s">
        <v>3607</v>
      </c>
      <c r="C1179" s="89" t="s">
        <v>1409</v>
      </c>
      <c r="D1179" s="194">
        <v>6.51</v>
      </c>
      <c r="E1179" s="89" t="s">
        <v>100</v>
      </c>
      <c r="F1179" s="194">
        <v>42</v>
      </c>
      <c r="G1179" s="194"/>
      <c r="H1179" s="194">
        <v>0</v>
      </c>
      <c r="I1179" s="194">
        <v>0.75</v>
      </c>
      <c r="J1179" s="194">
        <v>0.53</v>
      </c>
      <c r="K1179" s="194">
        <v>0.73</v>
      </c>
      <c r="L1179" s="194">
        <v>5</v>
      </c>
      <c r="M1179" s="194">
        <v>10.5</v>
      </c>
      <c r="N1179" s="194">
        <v>9.5</v>
      </c>
      <c r="P1179" s="194">
        <v>11.5</v>
      </c>
    </row>
    <row r="1180" spans="1:16" ht="12.75" customHeight="1" x14ac:dyDescent="0.2">
      <c r="A1180" s="89" t="s">
        <v>3608</v>
      </c>
      <c r="B1180" s="89" t="s">
        <v>3609</v>
      </c>
      <c r="C1180" s="89" t="s">
        <v>1567</v>
      </c>
      <c r="D1180" s="194">
        <v>18.350000000000001</v>
      </c>
      <c r="E1180" s="89" t="s">
        <v>100</v>
      </c>
      <c r="F1180" s="194">
        <v>43</v>
      </c>
      <c r="G1180" s="194"/>
      <c r="H1180" s="194">
        <v>0</v>
      </c>
      <c r="I1180" s="194">
        <v>1.35</v>
      </c>
      <c r="J1180" s="194">
        <v>2.66</v>
      </c>
      <c r="K1180" s="194">
        <v>2.4</v>
      </c>
      <c r="L1180" s="194">
        <v>10.5</v>
      </c>
      <c r="M1180" s="194">
        <v>67.5</v>
      </c>
      <c r="N1180" s="194">
        <v>35.5</v>
      </c>
      <c r="P1180" s="194">
        <v>21.5</v>
      </c>
    </row>
    <row r="1181" spans="1:16" ht="12.75" customHeight="1" x14ac:dyDescent="0.2">
      <c r="A1181" s="89" t="s">
        <v>3610</v>
      </c>
      <c r="B1181" s="89" t="s">
        <v>3611</v>
      </c>
      <c r="C1181" s="89" t="s">
        <v>2314</v>
      </c>
      <c r="D1181" s="194">
        <v>12.89</v>
      </c>
      <c r="E1181" s="89" t="s">
        <v>100</v>
      </c>
      <c r="F1181" s="194">
        <v>44</v>
      </c>
      <c r="G1181" s="194"/>
      <c r="H1181" s="194">
        <v>2.2999999999999998</v>
      </c>
      <c r="I1181" s="194">
        <v>1.9</v>
      </c>
      <c r="J1181" s="194">
        <v>2.57</v>
      </c>
      <c r="K1181" s="194">
        <v>0.73</v>
      </c>
      <c r="L1181" s="194">
        <v>23</v>
      </c>
      <c r="M1181" s="89"/>
      <c r="O1181" s="194">
        <v>13.5</v>
      </c>
      <c r="P1181" s="194">
        <v>3.5</v>
      </c>
    </row>
    <row r="1182" spans="1:16" ht="12.75" customHeight="1" x14ac:dyDescent="0.2">
      <c r="A1182" s="89" t="s">
        <v>3612</v>
      </c>
      <c r="B1182" s="89" t="s">
        <v>3613</v>
      </c>
      <c r="C1182" s="89" t="s">
        <v>1682</v>
      </c>
      <c r="D1182" s="194">
        <v>2.4500000000000002</v>
      </c>
      <c r="E1182" s="89" t="s">
        <v>100</v>
      </c>
      <c r="F1182" s="194">
        <v>48</v>
      </c>
      <c r="G1182" s="194"/>
      <c r="H1182" s="194">
        <v>0</v>
      </c>
      <c r="I1182" s="194">
        <v>1.4</v>
      </c>
      <c r="J1182" s="194">
        <v>0.17</v>
      </c>
      <c r="K1182" s="194">
        <v>0.09</v>
      </c>
      <c r="L1182" s="194">
        <v>11.5</v>
      </c>
      <c r="M1182" s="194">
        <v>6</v>
      </c>
      <c r="N1182" s="194">
        <v>6</v>
      </c>
      <c r="P1182" s="194">
        <v>5.5</v>
      </c>
    </row>
    <row r="1183" spans="1:16" ht="12.75" customHeight="1" x14ac:dyDescent="0.2">
      <c r="A1183" s="89"/>
      <c r="B1183" s="89"/>
      <c r="C1183" s="89"/>
      <c r="D1183" s="194"/>
      <c r="E1183" s="89"/>
      <c r="F1183" s="194"/>
      <c r="G1183" s="194"/>
      <c r="H1183" s="194"/>
      <c r="I1183" s="194"/>
      <c r="J1183" s="194"/>
      <c r="K1183" s="194"/>
      <c r="L1183" s="194"/>
      <c r="M1183" s="194"/>
      <c r="N1183" s="194"/>
      <c r="P1183" s="194"/>
    </row>
    <row r="1184" spans="1:16" ht="12.75" customHeight="1" x14ac:dyDescent="0.2">
      <c r="A1184" s="89"/>
      <c r="B1184" s="89"/>
      <c r="C1184" s="75" t="s">
        <v>45</v>
      </c>
      <c r="D1184" s="203"/>
      <c r="E1184" s="204"/>
      <c r="F1184" s="93">
        <f>AVERAGE(F735:F1182)</f>
        <v>14.725446428571429</v>
      </c>
      <c r="G1184" s="93">
        <f t="shared" ref="G1184:P1184" si="16">AVERAGE(G735:G1182)</f>
        <v>15.297650130548304</v>
      </c>
      <c r="H1184" s="93">
        <f t="shared" si="16"/>
        <v>1.9053348214285715</v>
      </c>
      <c r="I1184" s="93">
        <f t="shared" si="16"/>
        <v>1.1446555819477433</v>
      </c>
      <c r="J1184" s="93">
        <f t="shared" si="16"/>
        <v>12.946378896882493</v>
      </c>
      <c r="K1184" s="93">
        <f t="shared" si="16"/>
        <v>4.1200235849056641</v>
      </c>
      <c r="L1184" s="93">
        <f t="shared" si="16"/>
        <v>7.0352303523035227</v>
      </c>
      <c r="M1184" s="93">
        <f t="shared" si="16"/>
        <v>14.189393939393939</v>
      </c>
      <c r="N1184" s="93">
        <f t="shared" si="16"/>
        <v>11.521917808219179</v>
      </c>
      <c r="O1184" s="93">
        <f t="shared" si="16"/>
        <v>8.6548507462686572</v>
      </c>
      <c r="P1184" s="93">
        <f t="shared" si="16"/>
        <v>9.5</v>
      </c>
    </row>
    <row r="1185" spans="1:16" ht="12.75" customHeight="1" x14ac:dyDescent="0.2">
      <c r="A1185" s="89"/>
      <c r="B1185" s="89"/>
      <c r="C1185" s="75" t="s">
        <v>1202</v>
      </c>
      <c r="D1185" s="203"/>
      <c r="E1185" s="204"/>
      <c r="F1185" s="93">
        <f>STDEV(F735:F1182)</f>
        <v>9.4598208276416855</v>
      </c>
      <c r="G1185" s="93">
        <f t="shared" ref="G1185:P1185" si="17">STDEV(G735:G1182)</f>
        <v>7.2419060949270886</v>
      </c>
      <c r="H1185" s="93">
        <f t="shared" si="17"/>
        <v>2.3436948351875881</v>
      </c>
      <c r="I1185" s="93">
        <f t="shared" si="17"/>
        <v>0.27992547928137984</v>
      </c>
      <c r="J1185" s="93">
        <f t="shared" si="17"/>
        <v>206.73834075249923</v>
      </c>
      <c r="K1185" s="93">
        <f t="shared" si="17"/>
        <v>7.5292354541656517</v>
      </c>
      <c r="L1185" s="93">
        <f t="shared" si="17"/>
        <v>5.809250963236039</v>
      </c>
      <c r="M1185" s="93">
        <f t="shared" si="17"/>
        <v>11.428566856402176</v>
      </c>
      <c r="N1185" s="93">
        <f t="shared" si="17"/>
        <v>9.1375064314305536</v>
      </c>
      <c r="O1185" s="93">
        <f t="shared" si="17"/>
        <v>8.6669166689733608</v>
      </c>
      <c r="P1185" s="93">
        <f t="shared" si="17"/>
        <v>9.1053080072358838</v>
      </c>
    </row>
    <row r="1186" spans="1:16" ht="12.75" customHeight="1" x14ac:dyDescent="0.2">
      <c r="A1186" s="89"/>
      <c r="B1186" s="89"/>
      <c r="C1186" s="75" t="s">
        <v>53</v>
      </c>
      <c r="D1186" s="203"/>
      <c r="E1186" s="204"/>
      <c r="F1186" s="93">
        <f>MEDIAN(F735:F1182)</f>
        <v>14</v>
      </c>
      <c r="G1186" s="93">
        <f t="shared" ref="G1186:P1186" si="18">MEDIAN(G735:G1182)</f>
        <v>14</v>
      </c>
      <c r="H1186" s="93">
        <f t="shared" si="18"/>
        <v>1.22</v>
      </c>
      <c r="I1186" s="93">
        <f t="shared" si="18"/>
        <v>1.1499999999999999</v>
      </c>
      <c r="J1186" s="93">
        <f t="shared" si="18"/>
        <v>1.41</v>
      </c>
      <c r="K1186" s="93">
        <f t="shared" si="18"/>
        <v>2.27</v>
      </c>
      <c r="L1186" s="93">
        <f t="shared" si="18"/>
        <v>6</v>
      </c>
      <c r="M1186" s="93">
        <f t="shared" si="18"/>
        <v>11.5</v>
      </c>
      <c r="N1186" s="93">
        <f t="shared" si="18"/>
        <v>10</v>
      </c>
      <c r="O1186" s="93">
        <f t="shared" si="18"/>
        <v>7</v>
      </c>
      <c r="P1186" s="93">
        <f t="shared" si="18"/>
        <v>8</v>
      </c>
    </row>
    <row r="1187" spans="1:16" ht="12.75" customHeight="1" x14ac:dyDescent="0.2">
      <c r="A1187" s="89"/>
      <c r="B1187" s="89"/>
      <c r="C1187" s="75" t="s">
        <v>1813</v>
      </c>
      <c r="D1187" s="203"/>
      <c r="E1187" s="204"/>
      <c r="F1187" s="75">
        <f>COUNT(F735:F1182)</f>
        <v>448</v>
      </c>
      <c r="G1187" s="75">
        <f t="shared" ref="G1187:P1187" si="19">COUNT(G735:G1182)</f>
        <v>383</v>
      </c>
      <c r="H1187" s="75">
        <f t="shared" si="19"/>
        <v>448</v>
      </c>
      <c r="I1187" s="75">
        <f t="shared" si="19"/>
        <v>421</v>
      </c>
      <c r="J1187" s="75">
        <f t="shared" si="19"/>
        <v>417</v>
      </c>
      <c r="K1187" s="75">
        <f t="shared" si="19"/>
        <v>424</v>
      </c>
      <c r="L1187" s="75">
        <f t="shared" si="19"/>
        <v>369</v>
      </c>
      <c r="M1187" s="75">
        <f t="shared" si="19"/>
        <v>396</v>
      </c>
      <c r="N1187" s="75">
        <f t="shared" si="19"/>
        <v>365</v>
      </c>
      <c r="O1187" s="75">
        <f t="shared" si="19"/>
        <v>268</v>
      </c>
      <c r="P1187" s="75">
        <f t="shared" si="19"/>
        <v>408</v>
      </c>
    </row>
    <row r="1188" spans="1:16" ht="12.75" customHeight="1" x14ac:dyDescent="0.2">
      <c r="A1188" s="89"/>
      <c r="B1188" s="89"/>
      <c r="C1188" s="75" t="s">
        <v>1814</v>
      </c>
      <c r="D1188" s="203"/>
      <c r="E1188" s="204"/>
      <c r="F1188" s="205">
        <f>F1184-2*F1185</f>
        <v>-4.1941952267119422</v>
      </c>
      <c r="G1188" s="205">
        <f>F1184+2*F1185</f>
        <v>33.645088083854802</v>
      </c>
      <c r="H1188" s="205"/>
      <c r="J1188" s="93"/>
      <c r="K1188" s="93"/>
      <c r="L1188" s="205"/>
      <c r="M1188" s="206"/>
    </row>
    <row r="1189" spans="1:16" ht="12.75" customHeight="1" x14ac:dyDescent="0.2">
      <c r="A1189" s="89"/>
      <c r="B1189" s="89"/>
      <c r="D1189" s="203"/>
      <c r="E1189" s="204"/>
      <c r="F1189" s="205"/>
      <c r="G1189" s="205"/>
      <c r="H1189" s="206"/>
      <c r="I1189" s="206"/>
      <c r="J1189" s="93"/>
      <c r="K1189" s="93"/>
      <c r="L1189" s="205"/>
      <c r="M1189" s="206"/>
    </row>
    <row r="1190" spans="1:16" ht="12.75" customHeight="1" x14ac:dyDescent="0.25">
      <c r="A1190" s="89"/>
      <c r="B1190" s="89"/>
      <c r="C1190" s="87" t="s">
        <v>1815</v>
      </c>
      <c r="D1190" s="203"/>
      <c r="E1190" s="207">
        <f>+G1186</f>
        <v>14</v>
      </c>
      <c r="F1190" s="208"/>
      <c r="G1190" s="208"/>
      <c r="H1190" s="208"/>
      <c r="I1190" s="208"/>
      <c r="J1190" s="107"/>
      <c r="K1190" s="107"/>
      <c r="M1190" s="206"/>
    </row>
    <row r="1191" spans="1:16" ht="12.75" customHeight="1" x14ac:dyDescent="0.2">
      <c r="A1191" s="89"/>
      <c r="B1191" s="89"/>
      <c r="C1191" s="89"/>
      <c r="D1191" s="194"/>
      <c r="E1191" s="89"/>
      <c r="F1191" s="194"/>
      <c r="G1191" s="194"/>
      <c r="H1191" s="194"/>
      <c r="I1191" s="194"/>
      <c r="J1191" s="194"/>
      <c r="K1191" s="194"/>
      <c r="L1191" s="194"/>
      <c r="M1191" s="194"/>
      <c r="N1191" s="194"/>
      <c r="P1191" s="194"/>
    </row>
    <row r="1192" spans="1:16" ht="12.75" customHeight="1" x14ac:dyDescent="0.2">
      <c r="A1192" s="89" t="s">
        <v>3614</v>
      </c>
      <c r="B1192" s="89" t="s">
        <v>3615</v>
      </c>
      <c r="C1192" s="89" t="s">
        <v>1452</v>
      </c>
      <c r="D1192" s="194">
        <v>154.22999999999999</v>
      </c>
      <c r="E1192" s="89" t="s">
        <v>99</v>
      </c>
      <c r="F1192" s="194">
        <v>-7</v>
      </c>
      <c r="G1192" s="194"/>
      <c r="H1192" s="194">
        <v>0</v>
      </c>
      <c r="I1192" s="194">
        <v>1.05</v>
      </c>
      <c r="J1192" s="194">
        <v>5.37</v>
      </c>
      <c r="K1192" s="194">
        <v>4.41</v>
      </c>
      <c r="L1192" s="194">
        <v>8</v>
      </c>
      <c r="M1192" s="194">
        <v>11</v>
      </c>
      <c r="N1192" s="194">
        <v>10</v>
      </c>
      <c r="P1192" s="194">
        <v>9</v>
      </c>
    </row>
    <row r="1193" spans="1:16" ht="12.75" customHeight="1" x14ac:dyDescent="0.2">
      <c r="A1193" s="89" t="s">
        <v>3616</v>
      </c>
      <c r="B1193" s="89" t="s">
        <v>3617</v>
      </c>
      <c r="C1193" s="89" t="s">
        <v>1446</v>
      </c>
      <c r="D1193" s="194">
        <v>188.95</v>
      </c>
      <c r="E1193" s="89" t="s">
        <v>99</v>
      </c>
      <c r="F1193" s="194">
        <v>-6</v>
      </c>
      <c r="G1193" s="194"/>
      <c r="H1193" s="194">
        <v>0.7</v>
      </c>
      <c r="I1193" s="194">
        <v>0.75</v>
      </c>
      <c r="J1193" s="89"/>
      <c r="K1193" s="194">
        <v>2.11</v>
      </c>
      <c r="M1193" s="194">
        <v>26.5</v>
      </c>
      <c r="O1193" s="194">
        <v>3</v>
      </c>
      <c r="P1193" s="194">
        <v>6.5</v>
      </c>
    </row>
    <row r="1194" spans="1:16" ht="12.75" customHeight="1" x14ac:dyDescent="0.2">
      <c r="A1194" s="89" t="s">
        <v>3618</v>
      </c>
      <c r="B1194" s="89" t="s">
        <v>3619</v>
      </c>
      <c r="C1194" s="89" t="s">
        <v>1298</v>
      </c>
      <c r="D1194" s="194">
        <v>351.82</v>
      </c>
      <c r="E1194" s="89" t="s">
        <v>99</v>
      </c>
      <c r="F1194" s="194">
        <v>-5</v>
      </c>
      <c r="G1194" s="194"/>
      <c r="H1194" s="194">
        <v>0.61</v>
      </c>
      <c r="I1194" s="194">
        <v>0.85</v>
      </c>
      <c r="J1194" s="194">
        <v>28.21</v>
      </c>
      <c r="K1194" s="194">
        <v>21.46</v>
      </c>
      <c r="L1194" s="194">
        <v>14.5</v>
      </c>
      <c r="M1194" s="194">
        <v>14</v>
      </c>
      <c r="O1194" s="194">
        <v>15.5</v>
      </c>
      <c r="P1194" s="194">
        <v>15</v>
      </c>
    </row>
    <row r="1195" spans="1:16" ht="12.75" customHeight="1" x14ac:dyDescent="0.2">
      <c r="A1195" s="89" t="s">
        <v>3620</v>
      </c>
      <c r="B1195" s="89" t="s">
        <v>3621</v>
      </c>
      <c r="C1195" s="89" t="s">
        <v>1490</v>
      </c>
      <c r="D1195" s="194">
        <v>167.63</v>
      </c>
      <c r="E1195" s="89" t="s">
        <v>99</v>
      </c>
      <c r="F1195" s="194">
        <v>-4</v>
      </c>
      <c r="G1195" s="194"/>
      <c r="H1195" s="194">
        <v>0.24</v>
      </c>
      <c r="I1195" s="194">
        <v>1.3</v>
      </c>
      <c r="J1195" s="194">
        <v>21.91</v>
      </c>
      <c r="K1195" s="194">
        <v>11.23</v>
      </c>
      <c r="L1195" s="194">
        <v>23</v>
      </c>
      <c r="M1195" s="194">
        <v>25</v>
      </c>
      <c r="N1195" s="194">
        <v>22.5</v>
      </c>
      <c r="O1195" s="194">
        <v>31</v>
      </c>
      <c r="P1195" s="194">
        <v>12</v>
      </c>
    </row>
    <row r="1196" spans="1:16" ht="12.75" customHeight="1" x14ac:dyDescent="0.2">
      <c r="A1196" s="89" t="s">
        <v>3622</v>
      </c>
      <c r="B1196" s="89" t="s">
        <v>3623</v>
      </c>
      <c r="C1196" s="89" t="s">
        <v>1388</v>
      </c>
      <c r="D1196" s="194">
        <v>104.03</v>
      </c>
      <c r="E1196" s="89" t="s">
        <v>99</v>
      </c>
      <c r="F1196" s="194">
        <v>-4</v>
      </c>
      <c r="G1196" s="194"/>
      <c r="H1196" s="194">
        <v>0</v>
      </c>
      <c r="I1196" s="194">
        <v>0.9</v>
      </c>
      <c r="J1196" s="194">
        <v>6.78</v>
      </c>
      <c r="K1196" s="194">
        <v>17.64</v>
      </c>
      <c r="L1196" s="194">
        <v>6.5</v>
      </c>
      <c r="M1196" s="194">
        <v>10.5</v>
      </c>
      <c r="N1196" s="194">
        <v>8</v>
      </c>
      <c r="P1196" s="194">
        <v>8.5</v>
      </c>
    </row>
    <row r="1197" spans="1:16" ht="12.75" customHeight="1" x14ac:dyDescent="0.2">
      <c r="A1197" s="89" t="s">
        <v>3624</v>
      </c>
      <c r="B1197" s="89" t="s">
        <v>3625</v>
      </c>
      <c r="C1197" s="89" t="s">
        <v>1301</v>
      </c>
      <c r="D1197" s="194">
        <v>131.22</v>
      </c>
      <c r="E1197" s="89" t="s">
        <v>99</v>
      </c>
      <c r="F1197" s="194">
        <v>-4</v>
      </c>
      <c r="G1197" s="194"/>
      <c r="H1197" s="194">
        <v>1.05</v>
      </c>
      <c r="I1197" s="194">
        <v>0.9</v>
      </c>
      <c r="J1197" s="194">
        <v>4.99</v>
      </c>
      <c r="K1197" s="194">
        <v>4.1399999999999997</v>
      </c>
      <c r="L1197" s="194">
        <v>3.5</v>
      </c>
      <c r="M1197" s="194">
        <v>18</v>
      </c>
      <c r="N1197" s="194">
        <v>11</v>
      </c>
      <c r="O1197" s="194">
        <v>8.5</v>
      </c>
      <c r="P1197" s="194">
        <v>4.5</v>
      </c>
    </row>
    <row r="1198" spans="1:16" ht="12.75" customHeight="1" x14ac:dyDescent="0.2">
      <c r="A1198" s="89" t="s">
        <v>3626</v>
      </c>
      <c r="B1198" s="89" t="s">
        <v>3627</v>
      </c>
      <c r="C1198" s="89" t="s">
        <v>1409</v>
      </c>
      <c r="D1198" s="194">
        <v>201.29</v>
      </c>
      <c r="E1198" s="89" t="s">
        <v>99</v>
      </c>
      <c r="F1198" s="194">
        <v>-3</v>
      </c>
      <c r="G1198" s="194"/>
      <c r="H1198" s="194">
        <v>1.1100000000000001</v>
      </c>
      <c r="I1198" s="194">
        <v>0.95</v>
      </c>
      <c r="J1198" s="194">
        <v>2.61</v>
      </c>
      <c r="K1198" s="194">
        <v>35.46</v>
      </c>
      <c r="L1198" s="194">
        <v>9</v>
      </c>
      <c r="M1198" s="194">
        <v>12.5</v>
      </c>
      <c r="N1198" s="194">
        <v>11</v>
      </c>
      <c r="O1198" s="194">
        <v>11.5</v>
      </c>
      <c r="P1198" s="194">
        <v>17</v>
      </c>
    </row>
    <row r="1199" spans="1:16" ht="12.75" customHeight="1" x14ac:dyDescent="0.2">
      <c r="A1199" s="89" t="s">
        <v>3628</v>
      </c>
      <c r="B1199" s="89" t="s">
        <v>3629</v>
      </c>
      <c r="C1199" s="89" t="s">
        <v>1286</v>
      </c>
      <c r="D1199" s="194">
        <v>63.7</v>
      </c>
      <c r="E1199" s="89" t="s">
        <v>99</v>
      </c>
      <c r="F1199" s="194">
        <v>-3</v>
      </c>
      <c r="G1199" s="194"/>
      <c r="H1199" s="194">
        <v>1.48</v>
      </c>
      <c r="I1199" s="194">
        <v>0.7</v>
      </c>
      <c r="J1199" s="194">
        <v>7.75</v>
      </c>
      <c r="K1199" s="194">
        <v>4.24</v>
      </c>
      <c r="L1199" s="194">
        <v>3</v>
      </c>
      <c r="M1199" s="194">
        <v>7.5</v>
      </c>
      <c r="N1199" s="194">
        <v>6.5</v>
      </c>
      <c r="O1199" s="194">
        <v>5</v>
      </c>
      <c r="P1199" s="194">
        <v>3.5</v>
      </c>
    </row>
    <row r="1200" spans="1:16" ht="12.75" customHeight="1" x14ac:dyDescent="0.2">
      <c r="A1200" s="89" t="s">
        <v>3630</v>
      </c>
      <c r="B1200" s="89" t="s">
        <v>3631</v>
      </c>
      <c r="C1200" s="89" t="s">
        <v>1654</v>
      </c>
      <c r="D1200" s="194">
        <v>529.13</v>
      </c>
      <c r="E1200" s="89" t="s">
        <v>99</v>
      </c>
      <c r="F1200" s="194">
        <v>-3</v>
      </c>
      <c r="G1200" s="194"/>
      <c r="H1200" s="194">
        <v>0</v>
      </c>
      <c r="I1200" s="194">
        <v>1.35</v>
      </c>
      <c r="J1200" s="194">
        <v>14.38</v>
      </c>
      <c r="K1200" s="194">
        <v>70.56</v>
      </c>
      <c r="L1200" s="194">
        <v>29</v>
      </c>
      <c r="M1200" s="194">
        <v>38</v>
      </c>
      <c r="N1200" s="194">
        <v>35.5</v>
      </c>
      <c r="P1200" s="194">
        <v>35</v>
      </c>
    </row>
    <row r="1201" spans="1:16" ht="12.75" customHeight="1" x14ac:dyDescent="0.2">
      <c r="A1201" s="89" t="s">
        <v>3632</v>
      </c>
      <c r="B1201" s="89" t="s">
        <v>3633</v>
      </c>
      <c r="C1201" s="89" t="s">
        <v>1322</v>
      </c>
      <c r="D1201" s="194">
        <v>151.15</v>
      </c>
      <c r="E1201" s="89" t="s">
        <v>99</v>
      </c>
      <c r="F1201" s="194">
        <v>-3</v>
      </c>
      <c r="G1201" s="194"/>
      <c r="H1201" s="194">
        <v>0</v>
      </c>
      <c r="I1201" s="194">
        <v>1</v>
      </c>
      <c r="J1201" s="194">
        <v>2.4500000000000002</v>
      </c>
      <c r="K1201" s="194">
        <v>4.05</v>
      </c>
      <c r="L1201" s="194">
        <v>5</v>
      </c>
      <c r="M1201" s="194">
        <v>6.5</v>
      </c>
      <c r="N1201" s="194">
        <v>5.5</v>
      </c>
      <c r="P1201" s="194">
        <v>5</v>
      </c>
    </row>
    <row r="1202" spans="1:16" ht="12.75" customHeight="1" x14ac:dyDescent="0.2">
      <c r="A1202" s="89" t="s">
        <v>3634</v>
      </c>
      <c r="B1202" s="89" t="s">
        <v>3635</v>
      </c>
      <c r="C1202" s="89" t="s">
        <v>1634</v>
      </c>
      <c r="D1202" s="194">
        <v>162.51</v>
      </c>
      <c r="E1202" s="89" t="s">
        <v>99</v>
      </c>
      <c r="F1202" s="194">
        <v>-3</v>
      </c>
      <c r="G1202" s="194"/>
      <c r="H1202" s="194">
        <v>1.07</v>
      </c>
      <c r="I1202" s="194">
        <v>0.85</v>
      </c>
      <c r="J1202" s="194">
        <v>1.73</v>
      </c>
      <c r="K1202" s="194">
        <v>3.79</v>
      </c>
      <c r="L1202" s="194">
        <v>8</v>
      </c>
      <c r="M1202" s="194">
        <v>6.5</v>
      </c>
      <c r="N1202" s="194">
        <v>7.5</v>
      </c>
      <c r="O1202" s="194">
        <v>4.5</v>
      </c>
      <c r="P1202" s="194">
        <v>11.5</v>
      </c>
    </row>
    <row r="1203" spans="1:16" ht="12.75" customHeight="1" x14ac:dyDescent="0.2">
      <c r="A1203" s="89" t="s">
        <v>3636</v>
      </c>
      <c r="B1203" s="89" t="s">
        <v>899</v>
      </c>
      <c r="C1203" s="89" t="s">
        <v>1305</v>
      </c>
      <c r="D1203" s="194">
        <v>67.27</v>
      </c>
      <c r="E1203" s="89" t="s">
        <v>99</v>
      </c>
      <c r="F1203" s="194">
        <v>-3</v>
      </c>
      <c r="G1203" s="194"/>
      <c r="H1203" s="194">
        <v>2.34</v>
      </c>
      <c r="I1203" s="194">
        <v>0.65</v>
      </c>
      <c r="J1203" s="194">
        <v>3.14</v>
      </c>
      <c r="K1203" s="194">
        <v>2.34</v>
      </c>
      <c r="L1203" s="194">
        <v>1.5</v>
      </c>
      <c r="M1203" s="194">
        <v>3</v>
      </c>
      <c r="N1203" s="194">
        <v>3</v>
      </c>
      <c r="O1203" s="194">
        <v>6.5</v>
      </c>
      <c r="P1203" s="194">
        <v>3.5</v>
      </c>
    </row>
    <row r="1204" spans="1:16" ht="12.75" customHeight="1" x14ac:dyDescent="0.2">
      <c r="A1204" s="89" t="s">
        <v>3637</v>
      </c>
      <c r="B1204" s="89" t="s">
        <v>3638</v>
      </c>
      <c r="C1204" s="89" t="s">
        <v>1703</v>
      </c>
      <c r="D1204" s="194">
        <v>107.42</v>
      </c>
      <c r="E1204" s="89" t="s">
        <v>99</v>
      </c>
      <c r="F1204" s="194">
        <v>-3</v>
      </c>
      <c r="G1204" s="194"/>
      <c r="H1204" s="194">
        <v>1.93</v>
      </c>
      <c r="I1204" s="194">
        <v>0.55000000000000004</v>
      </c>
      <c r="J1204" s="194">
        <v>2.2599999999999998</v>
      </c>
      <c r="K1204" s="194">
        <v>2.7</v>
      </c>
      <c r="L1204" s="194">
        <v>2.5</v>
      </c>
      <c r="M1204" s="194">
        <v>8</v>
      </c>
      <c r="N1204" s="194">
        <v>3.5</v>
      </c>
      <c r="O1204" s="194">
        <v>9.5</v>
      </c>
      <c r="P1204" s="194">
        <v>7.5</v>
      </c>
    </row>
    <row r="1205" spans="1:16" ht="12.75" customHeight="1" x14ac:dyDescent="0.2">
      <c r="A1205" s="89" t="s">
        <v>3639</v>
      </c>
      <c r="B1205" s="89" t="s">
        <v>3640</v>
      </c>
      <c r="C1205" s="89" t="s">
        <v>1309</v>
      </c>
      <c r="D1205" s="194">
        <v>114.45</v>
      </c>
      <c r="E1205" s="89" t="s">
        <v>99</v>
      </c>
      <c r="F1205" s="194">
        <v>-3</v>
      </c>
      <c r="G1205" s="194"/>
      <c r="H1205" s="194">
        <v>1.92</v>
      </c>
      <c r="I1205" s="194">
        <v>0.9</v>
      </c>
      <c r="J1205" s="89"/>
      <c r="K1205" s="194">
        <v>2.36</v>
      </c>
      <c r="M1205" s="194">
        <v>8.5</v>
      </c>
      <c r="O1205" s="194">
        <v>3</v>
      </c>
      <c r="P1205" s="194">
        <v>2.5</v>
      </c>
    </row>
    <row r="1206" spans="1:16" ht="12.75" customHeight="1" x14ac:dyDescent="0.2">
      <c r="A1206" s="89" t="s">
        <v>3641</v>
      </c>
      <c r="B1206" s="89" t="s">
        <v>3642</v>
      </c>
      <c r="C1206" s="89" t="s">
        <v>1703</v>
      </c>
      <c r="D1206" s="194">
        <v>429.43</v>
      </c>
      <c r="E1206" s="89" t="s">
        <v>99</v>
      </c>
      <c r="F1206" s="194">
        <v>-3</v>
      </c>
      <c r="G1206" s="194"/>
      <c r="H1206" s="194">
        <v>0</v>
      </c>
      <c r="I1206" s="194">
        <v>1.05</v>
      </c>
      <c r="J1206" s="194">
        <v>2.12</v>
      </c>
      <c r="K1206" s="194">
        <v>2.65</v>
      </c>
      <c r="L1206" s="194">
        <v>11</v>
      </c>
      <c r="M1206" s="194">
        <v>17.5</v>
      </c>
      <c r="N1206" s="194">
        <v>9.5</v>
      </c>
      <c r="P1206" s="194">
        <v>5.5</v>
      </c>
    </row>
    <row r="1207" spans="1:16" ht="12.75" customHeight="1" x14ac:dyDescent="0.2">
      <c r="A1207" s="89" t="s">
        <v>3643</v>
      </c>
      <c r="B1207" s="89" t="s">
        <v>3644</v>
      </c>
      <c r="C1207" s="89" t="s">
        <v>1804</v>
      </c>
      <c r="D1207" s="194">
        <v>226.5</v>
      </c>
      <c r="E1207" s="89" t="s">
        <v>99</v>
      </c>
      <c r="F1207" s="194">
        <v>-2</v>
      </c>
      <c r="G1207" s="194"/>
      <c r="H1207" s="194">
        <v>0</v>
      </c>
      <c r="I1207" s="194">
        <v>1.05</v>
      </c>
      <c r="J1207" s="194">
        <v>4.16</v>
      </c>
      <c r="K1207" s="194">
        <v>6.54</v>
      </c>
      <c r="L1207" s="194">
        <v>12.5</v>
      </c>
      <c r="M1207" s="194">
        <v>21.5</v>
      </c>
      <c r="N1207" s="194">
        <v>18.5</v>
      </c>
      <c r="P1207" s="194">
        <v>6.5</v>
      </c>
    </row>
    <row r="1208" spans="1:16" ht="12.75" customHeight="1" x14ac:dyDescent="0.2">
      <c r="A1208" s="89" t="s">
        <v>3645</v>
      </c>
      <c r="B1208" s="89" t="s">
        <v>3646</v>
      </c>
      <c r="C1208" s="89" t="s">
        <v>1286</v>
      </c>
      <c r="D1208" s="194">
        <v>52.22</v>
      </c>
      <c r="E1208" s="89" t="s">
        <v>99</v>
      </c>
      <c r="F1208" s="194">
        <v>-2</v>
      </c>
      <c r="G1208" s="194"/>
      <c r="H1208" s="194">
        <v>1.48</v>
      </c>
      <c r="I1208" s="194">
        <v>0.7</v>
      </c>
      <c r="J1208" s="194">
        <v>3.62</v>
      </c>
      <c r="K1208" s="194">
        <v>3.43</v>
      </c>
      <c r="L1208" s="194">
        <v>2</v>
      </c>
      <c r="M1208" s="194">
        <v>8</v>
      </c>
      <c r="N1208" s="194">
        <v>4</v>
      </c>
      <c r="O1208" s="194">
        <v>6.5</v>
      </c>
      <c r="P1208" s="194">
        <v>2.5</v>
      </c>
    </row>
    <row r="1209" spans="1:16" ht="12.75" customHeight="1" x14ac:dyDescent="0.2">
      <c r="A1209" s="89" t="s">
        <v>3647</v>
      </c>
      <c r="B1209" s="89" t="s">
        <v>3648</v>
      </c>
      <c r="C1209" s="89" t="s">
        <v>1289</v>
      </c>
      <c r="D1209" s="194">
        <v>324.76</v>
      </c>
      <c r="E1209" s="89" t="s">
        <v>99</v>
      </c>
      <c r="F1209" s="194">
        <v>-2</v>
      </c>
      <c r="G1209" s="194"/>
      <c r="H1209" s="194">
        <v>0</v>
      </c>
      <c r="I1209" s="194">
        <v>1</v>
      </c>
      <c r="J1209" s="194">
        <v>4.16</v>
      </c>
      <c r="K1209" s="194">
        <v>2.37</v>
      </c>
      <c r="L1209" s="194">
        <v>7</v>
      </c>
      <c r="M1209" s="194">
        <v>22.5</v>
      </c>
      <c r="N1209" s="194">
        <v>14</v>
      </c>
      <c r="P1209" s="194">
        <v>3.5</v>
      </c>
    </row>
    <row r="1210" spans="1:16" ht="12.75" customHeight="1" x14ac:dyDescent="0.2">
      <c r="A1210" s="89" t="s">
        <v>3649</v>
      </c>
      <c r="B1210" s="89" t="s">
        <v>3650</v>
      </c>
      <c r="C1210" s="89" t="s">
        <v>1372</v>
      </c>
      <c r="D1210" s="194">
        <v>156.76</v>
      </c>
      <c r="E1210" s="89" t="s">
        <v>99</v>
      </c>
      <c r="F1210" s="194">
        <v>-1</v>
      </c>
      <c r="G1210" s="194"/>
      <c r="H1210" s="194">
        <v>0.63</v>
      </c>
      <c r="I1210" s="194">
        <v>0.9</v>
      </c>
      <c r="J1210" s="194">
        <v>10.19</v>
      </c>
      <c r="K1210" s="194">
        <v>12.26</v>
      </c>
      <c r="L1210" s="194">
        <v>7</v>
      </c>
      <c r="M1210" s="194">
        <v>10</v>
      </c>
      <c r="N1210" s="194">
        <v>9</v>
      </c>
      <c r="P1210" s="194">
        <v>13</v>
      </c>
    </row>
    <row r="1211" spans="1:16" ht="12.75" customHeight="1" x14ac:dyDescent="0.2">
      <c r="A1211" s="89" t="s">
        <v>3651</v>
      </c>
      <c r="B1211" s="89" t="s">
        <v>3652</v>
      </c>
      <c r="C1211" s="89" t="s">
        <v>1804</v>
      </c>
      <c r="D1211" s="194">
        <v>184.23</v>
      </c>
      <c r="E1211" s="89" t="s">
        <v>99</v>
      </c>
      <c r="F1211" s="194">
        <v>-1</v>
      </c>
      <c r="G1211" s="194"/>
      <c r="H1211" s="194">
        <v>0</v>
      </c>
      <c r="I1211" s="194">
        <v>1</v>
      </c>
      <c r="J1211" s="194">
        <v>17.5</v>
      </c>
      <c r="K1211" s="89"/>
      <c r="L1211" s="194">
        <v>4.5</v>
      </c>
      <c r="M1211" s="194">
        <v>11</v>
      </c>
      <c r="N1211" s="194">
        <v>8.5</v>
      </c>
    </row>
    <row r="1212" spans="1:16" ht="12.75" customHeight="1" x14ac:dyDescent="0.2">
      <c r="A1212" s="89" t="s">
        <v>3653</v>
      </c>
      <c r="B1212" s="89" t="s">
        <v>3654</v>
      </c>
      <c r="C1212" s="89" t="s">
        <v>1443</v>
      </c>
      <c r="D1212" s="194">
        <v>59.66</v>
      </c>
      <c r="E1212" s="89" t="s">
        <v>99</v>
      </c>
      <c r="F1212" s="194">
        <v>-1</v>
      </c>
      <c r="G1212" s="194"/>
      <c r="H1212" s="194">
        <v>0.61</v>
      </c>
      <c r="I1212" s="194">
        <v>1.25</v>
      </c>
      <c r="J1212" s="194">
        <v>4.6100000000000003</v>
      </c>
      <c r="K1212" s="194">
        <v>6.69</v>
      </c>
      <c r="L1212" s="194">
        <v>10</v>
      </c>
      <c r="M1212" s="194">
        <v>8</v>
      </c>
      <c r="N1212" s="194">
        <v>9.5</v>
      </c>
      <c r="O1212" s="194">
        <v>5.5</v>
      </c>
      <c r="P1212" s="194">
        <v>7.5</v>
      </c>
    </row>
    <row r="1213" spans="1:16" ht="12.75" customHeight="1" x14ac:dyDescent="0.2">
      <c r="A1213" s="89" t="s">
        <v>3655</v>
      </c>
      <c r="B1213" s="89" t="s">
        <v>3656</v>
      </c>
      <c r="C1213" s="89" t="s">
        <v>1360</v>
      </c>
      <c r="D1213" s="194">
        <v>106.25</v>
      </c>
      <c r="E1213" s="89" t="s">
        <v>99</v>
      </c>
      <c r="F1213" s="194">
        <v>-1</v>
      </c>
      <c r="G1213" s="194"/>
      <c r="H1213" s="194">
        <v>0</v>
      </c>
      <c r="I1213" s="194">
        <v>1.2</v>
      </c>
      <c r="J1213" s="194">
        <v>5.39</v>
      </c>
      <c r="K1213" s="194">
        <v>4.22</v>
      </c>
      <c r="L1213" s="194">
        <v>10</v>
      </c>
      <c r="M1213" s="194">
        <v>16.5</v>
      </c>
      <c r="N1213" s="194">
        <v>15.5</v>
      </c>
      <c r="P1213" s="194">
        <v>9</v>
      </c>
    </row>
    <row r="1214" spans="1:16" ht="12.75" customHeight="1" x14ac:dyDescent="0.2">
      <c r="A1214" s="89" t="s">
        <v>3657</v>
      </c>
      <c r="B1214" s="89" t="s">
        <v>3658</v>
      </c>
      <c r="C1214" s="89" t="s">
        <v>1295</v>
      </c>
      <c r="D1214" s="194">
        <v>671.27</v>
      </c>
      <c r="E1214" s="89" t="s">
        <v>99</v>
      </c>
      <c r="F1214" s="194">
        <v>-1</v>
      </c>
      <c r="G1214" s="194"/>
      <c r="H1214" s="194">
        <v>0</v>
      </c>
      <c r="I1214" s="194">
        <v>1.1000000000000001</v>
      </c>
      <c r="J1214" s="194">
        <v>5.47</v>
      </c>
      <c r="K1214" s="194">
        <v>27.8</v>
      </c>
      <c r="L1214" s="194">
        <v>7.5</v>
      </c>
      <c r="M1214" s="194">
        <v>10</v>
      </c>
      <c r="N1214" s="194">
        <v>8.5</v>
      </c>
      <c r="P1214" s="194">
        <v>26</v>
      </c>
    </row>
    <row r="1215" spans="1:16" ht="12.75" customHeight="1" x14ac:dyDescent="0.2">
      <c r="A1215" s="89" t="s">
        <v>3659</v>
      </c>
      <c r="B1215" s="89" t="s">
        <v>3660</v>
      </c>
      <c r="C1215" s="89" t="s">
        <v>1393</v>
      </c>
      <c r="D1215" s="194">
        <v>107.13</v>
      </c>
      <c r="E1215" s="89" t="s">
        <v>99</v>
      </c>
      <c r="F1215" s="194">
        <v>-1</v>
      </c>
      <c r="G1215" s="194"/>
      <c r="H1215" s="194">
        <v>0</v>
      </c>
      <c r="I1215" s="194">
        <v>0.9</v>
      </c>
      <c r="J1215" s="194">
        <v>1.85</v>
      </c>
      <c r="K1215" s="194">
        <v>3.02</v>
      </c>
      <c r="L1215" s="194">
        <v>5</v>
      </c>
      <c r="M1215" s="194">
        <v>13.5</v>
      </c>
      <c r="N1215" s="194">
        <v>12.5</v>
      </c>
      <c r="P1215" s="194">
        <v>7</v>
      </c>
    </row>
    <row r="1216" spans="1:16" ht="12.75" customHeight="1" x14ac:dyDescent="0.2">
      <c r="A1216" s="89" t="s">
        <v>3661</v>
      </c>
      <c r="B1216" s="89" t="s">
        <v>3662</v>
      </c>
      <c r="C1216" s="89" t="s">
        <v>1388</v>
      </c>
      <c r="D1216" s="194">
        <v>307.42</v>
      </c>
      <c r="E1216" s="89" t="s">
        <v>99</v>
      </c>
      <c r="F1216" s="194">
        <v>-1</v>
      </c>
      <c r="G1216" s="194"/>
      <c r="H1216" s="194">
        <v>0</v>
      </c>
      <c r="I1216" s="194">
        <v>1.1499999999999999</v>
      </c>
      <c r="J1216" s="194">
        <v>7.67</v>
      </c>
      <c r="K1216" s="194">
        <v>33.08</v>
      </c>
      <c r="L1216" s="194">
        <v>11</v>
      </c>
      <c r="M1216" s="194">
        <v>13</v>
      </c>
      <c r="N1216" s="194">
        <v>12.5</v>
      </c>
      <c r="P1216" s="194">
        <v>12</v>
      </c>
    </row>
    <row r="1217" spans="1:16" ht="12.75" customHeight="1" x14ac:dyDescent="0.2">
      <c r="A1217" s="89" t="s">
        <v>3663</v>
      </c>
      <c r="B1217" s="89" t="s">
        <v>3664</v>
      </c>
      <c r="C1217" s="89" t="s">
        <v>1309</v>
      </c>
      <c r="D1217" s="194">
        <v>181.04</v>
      </c>
      <c r="E1217" s="89" t="s">
        <v>99</v>
      </c>
      <c r="F1217" s="194">
        <v>-1</v>
      </c>
      <c r="G1217" s="194"/>
      <c r="H1217" s="194">
        <v>1.9</v>
      </c>
      <c r="I1217" s="194">
        <v>0.8</v>
      </c>
      <c r="J1217" s="194">
        <v>3.4</v>
      </c>
      <c r="K1217" s="194">
        <v>8.49</v>
      </c>
      <c r="L1217" s="194">
        <v>9</v>
      </c>
      <c r="M1217" s="194">
        <v>12.5</v>
      </c>
      <c r="O1217" s="194">
        <v>5.5</v>
      </c>
      <c r="P1217" s="194">
        <v>10.5</v>
      </c>
    </row>
    <row r="1218" spans="1:16" ht="12.75" customHeight="1" x14ac:dyDescent="0.2">
      <c r="A1218" s="89" t="s">
        <v>3665</v>
      </c>
      <c r="B1218" s="89" t="s">
        <v>436</v>
      </c>
      <c r="C1218" s="89" t="s">
        <v>1303</v>
      </c>
      <c r="D1218" s="194">
        <v>64.209999999999994</v>
      </c>
      <c r="E1218" s="89" t="s">
        <v>99</v>
      </c>
      <c r="F1218" s="194">
        <v>-1</v>
      </c>
      <c r="G1218" s="194"/>
      <c r="H1218" s="194">
        <v>2.4700000000000002</v>
      </c>
      <c r="I1218" s="194">
        <v>0.55000000000000004</v>
      </c>
      <c r="J1218" s="194">
        <v>2.63</v>
      </c>
      <c r="K1218" s="194">
        <v>3.85</v>
      </c>
      <c r="L1218" s="194">
        <v>2.5</v>
      </c>
      <c r="M1218" s="194">
        <v>7</v>
      </c>
      <c r="N1218" s="194">
        <v>6</v>
      </c>
      <c r="O1218" s="194">
        <v>7</v>
      </c>
      <c r="P1218" s="194">
        <v>7.5</v>
      </c>
    </row>
    <row r="1219" spans="1:16" ht="12.75" customHeight="1" x14ac:dyDescent="0.2">
      <c r="A1219" s="89" t="s">
        <v>3666</v>
      </c>
      <c r="B1219" s="89" t="s">
        <v>3667</v>
      </c>
      <c r="C1219" s="89" t="s">
        <v>1325</v>
      </c>
      <c r="D1219" s="194">
        <v>408.25</v>
      </c>
      <c r="E1219" s="89" t="s">
        <v>99</v>
      </c>
      <c r="F1219" s="194">
        <v>-1</v>
      </c>
      <c r="G1219" s="194"/>
      <c r="H1219" s="194">
        <v>0.31</v>
      </c>
      <c r="I1219" s="194">
        <v>0.85</v>
      </c>
      <c r="J1219" s="194">
        <v>3.48</v>
      </c>
      <c r="K1219" s="194">
        <v>10.82</v>
      </c>
      <c r="L1219" s="194">
        <v>8</v>
      </c>
      <c r="M1219" s="194">
        <v>11.5</v>
      </c>
      <c r="N1219" s="194">
        <v>11.5</v>
      </c>
      <c r="O1219" s="194">
        <v>12.5</v>
      </c>
      <c r="P1219" s="194">
        <v>14</v>
      </c>
    </row>
    <row r="1220" spans="1:16" ht="12.75" customHeight="1" x14ac:dyDescent="0.2">
      <c r="A1220" s="89" t="s">
        <v>3668</v>
      </c>
      <c r="B1220" s="89" t="s">
        <v>3669</v>
      </c>
      <c r="C1220" s="89" t="s">
        <v>1325</v>
      </c>
      <c r="D1220" s="194">
        <v>48.74</v>
      </c>
      <c r="E1220" s="89" t="s">
        <v>99</v>
      </c>
      <c r="F1220" s="194">
        <v>-1</v>
      </c>
      <c r="G1220" s="194"/>
      <c r="H1220" s="194">
        <v>4.08</v>
      </c>
      <c r="I1220" s="194">
        <v>0.9</v>
      </c>
      <c r="J1220" s="194">
        <v>2.33</v>
      </c>
      <c r="K1220" s="194">
        <v>2.98</v>
      </c>
      <c r="L1220" s="194">
        <v>5</v>
      </c>
      <c r="M1220" s="194">
        <v>18</v>
      </c>
      <c r="N1220" s="194">
        <v>4</v>
      </c>
      <c r="O1220" s="194">
        <v>7.5</v>
      </c>
      <c r="P1220" s="194">
        <v>2.5</v>
      </c>
    </row>
    <row r="1221" spans="1:16" ht="12.75" customHeight="1" x14ac:dyDescent="0.2">
      <c r="A1221" s="89" t="s">
        <v>3670</v>
      </c>
      <c r="B1221" s="89" t="s">
        <v>3671</v>
      </c>
      <c r="C1221" s="89" t="s">
        <v>1301</v>
      </c>
      <c r="D1221" s="194">
        <v>195.38</v>
      </c>
      <c r="E1221" s="89" t="s">
        <v>99</v>
      </c>
      <c r="F1221" s="194">
        <v>1</v>
      </c>
      <c r="G1221" s="194"/>
      <c r="H1221" s="194">
        <v>0</v>
      </c>
      <c r="I1221" s="194">
        <v>1.35</v>
      </c>
      <c r="J1221" s="194">
        <v>5.24</v>
      </c>
      <c r="K1221" s="194">
        <v>4.6500000000000004</v>
      </c>
      <c r="L1221" s="194">
        <v>9.5</v>
      </c>
      <c r="M1221" s="194">
        <v>10.5</v>
      </c>
      <c r="N1221" s="194">
        <v>8</v>
      </c>
      <c r="P1221" s="194">
        <v>15</v>
      </c>
    </row>
    <row r="1222" spans="1:16" ht="12.75" customHeight="1" x14ac:dyDescent="0.2">
      <c r="A1222" s="89" t="s">
        <v>3672</v>
      </c>
      <c r="B1222" s="89" t="s">
        <v>3673</v>
      </c>
      <c r="C1222" s="89" t="s">
        <v>1570</v>
      </c>
      <c r="D1222" s="194">
        <v>30.66</v>
      </c>
      <c r="E1222" s="89" t="s">
        <v>99</v>
      </c>
      <c r="F1222" s="194">
        <v>1</v>
      </c>
      <c r="G1222" s="194"/>
      <c r="H1222" s="194">
        <v>1.83</v>
      </c>
      <c r="I1222" s="194">
        <v>0.8</v>
      </c>
      <c r="J1222" s="194">
        <v>0.71</v>
      </c>
      <c r="K1222" s="194">
        <v>2.06</v>
      </c>
      <c r="L1222" s="194">
        <v>8</v>
      </c>
      <c r="M1222" s="194">
        <v>7</v>
      </c>
      <c r="N1222" s="194">
        <v>8</v>
      </c>
      <c r="O1222" s="194">
        <v>2.5</v>
      </c>
      <c r="P1222" s="194">
        <v>8.5</v>
      </c>
    </row>
    <row r="1223" spans="1:16" ht="12.75" customHeight="1" x14ac:dyDescent="0.2">
      <c r="A1223" s="89" t="s">
        <v>3674</v>
      </c>
      <c r="B1223" s="89" t="s">
        <v>3675</v>
      </c>
      <c r="C1223" s="89" t="s">
        <v>1414</v>
      </c>
      <c r="D1223" s="194">
        <v>130.16999999999999</v>
      </c>
      <c r="E1223" s="89" t="s">
        <v>99</v>
      </c>
      <c r="F1223" s="194">
        <v>1</v>
      </c>
      <c r="G1223" s="194"/>
      <c r="H1223" s="194">
        <v>0</v>
      </c>
      <c r="I1223" s="194">
        <v>1.25</v>
      </c>
      <c r="J1223" s="194">
        <v>2.6</v>
      </c>
      <c r="K1223" s="194">
        <v>2.82</v>
      </c>
      <c r="L1223" s="194">
        <v>9.5</v>
      </c>
      <c r="M1223" s="194">
        <v>9</v>
      </c>
      <c r="N1223" s="194">
        <v>8.5</v>
      </c>
      <c r="P1223" s="194">
        <v>10.5</v>
      </c>
    </row>
    <row r="1224" spans="1:16" ht="12.75" customHeight="1" x14ac:dyDescent="0.2">
      <c r="A1224" s="89" t="s">
        <v>3676</v>
      </c>
      <c r="B1224" s="89" t="s">
        <v>774</v>
      </c>
      <c r="C1224" s="89" t="s">
        <v>1305</v>
      </c>
      <c r="D1224" s="194">
        <v>56.11</v>
      </c>
      <c r="E1224" s="89" t="s">
        <v>99</v>
      </c>
      <c r="F1224" s="194">
        <v>1</v>
      </c>
      <c r="G1224" s="194"/>
      <c r="H1224" s="194">
        <v>2.76</v>
      </c>
      <c r="I1224" s="194">
        <v>0.6</v>
      </c>
      <c r="J1224" s="194">
        <v>2.41</v>
      </c>
      <c r="K1224" s="194">
        <v>1.99</v>
      </c>
      <c r="L1224" s="194">
        <v>3.5</v>
      </c>
      <c r="M1224" s="194">
        <v>4.5</v>
      </c>
      <c r="N1224" s="194">
        <v>6</v>
      </c>
      <c r="O1224" s="194">
        <v>6.5</v>
      </c>
      <c r="P1224" s="194">
        <v>3</v>
      </c>
    </row>
    <row r="1225" spans="1:16" ht="12.75" customHeight="1" x14ac:dyDescent="0.2">
      <c r="A1225" s="89" t="s">
        <v>3677</v>
      </c>
      <c r="B1225" s="89" t="s">
        <v>3678</v>
      </c>
      <c r="C1225" s="89" t="s">
        <v>1559</v>
      </c>
      <c r="D1225" s="194">
        <v>214.05</v>
      </c>
      <c r="E1225" s="89" t="s">
        <v>99</v>
      </c>
      <c r="F1225" s="194">
        <v>1</v>
      </c>
      <c r="G1225" s="194"/>
      <c r="H1225" s="194">
        <v>0</v>
      </c>
      <c r="I1225" s="194">
        <v>1.45</v>
      </c>
      <c r="J1225" s="194">
        <v>18.329999999999998</v>
      </c>
      <c r="K1225" s="194">
        <v>35.520000000000003</v>
      </c>
      <c r="L1225" s="194">
        <v>19</v>
      </c>
      <c r="M1225" s="194">
        <v>24</v>
      </c>
      <c r="N1225" s="194">
        <v>22.5</v>
      </c>
      <c r="P1225" s="194">
        <v>41</v>
      </c>
    </row>
    <row r="1226" spans="1:16" ht="12.75" customHeight="1" x14ac:dyDescent="0.2">
      <c r="A1226" s="89" t="s">
        <v>3679</v>
      </c>
      <c r="B1226" s="89" t="s">
        <v>3680</v>
      </c>
      <c r="C1226" s="89" t="s">
        <v>1301</v>
      </c>
      <c r="D1226" s="194">
        <v>90.18</v>
      </c>
      <c r="E1226" s="89" t="s">
        <v>99</v>
      </c>
      <c r="F1226" s="194">
        <v>1</v>
      </c>
      <c r="G1226" s="194"/>
      <c r="H1226" s="194">
        <v>1.07</v>
      </c>
      <c r="I1226" s="194">
        <v>0.85</v>
      </c>
      <c r="J1226" s="194">
        <v>2.09</v>
      </c>
      <c r="K1226" s="194">
        <v>2.94</v>
      </c>
      <c r="L1226" s="194">
        <v>7.5</v>
      </c>
      <c r="M1226" s="194">
        <v>13.5</v>
      </c>
      <c r="N1226" s="194">
        <v>12.5</v>
      </c>
      <c r="O1226" s="194">
        <v>10.5</v>
      </c>
      <c r="P1226" s="194">
        <v>7</v>
      </c>
    </row>
    <row r="1227" spans="1:16" ht="12.75" customHeight="1" x14ac:dyDescent="0.2">
      <c r="A1227" s="89" t="s">
        <v>3681</v>
      </c>
      <c r="B1227" s="89" t="s">
        <v>3682</v>
      </c>
      <c r="C1227" s="89" t="s">
        <v>1398</v>
      </c>
      <c r="D1227" s="194">
        <v>160.97999999999999</v>
      </c>
      <c r="E1227" s="89" t="s">
        <v>99</v>
      </c>
      <c r="F1227" s="194">
        <v>1</v>
      </c>
      <c r="G1227" s="194"/>
      <c r="H1227" s="194">
        <v>0.8</v>
      </c>
      <c r="I1227" s="194">
        <v>0.85</v>
      </c>
      <c r="J1227" s="194">
        <v>1.54</v>
      </c>
      <c r="K1227" s="194">
        <v>6.46</v>
      </c>
      <c r="L1227" s="194">
        <v>9</v>
      </c>
      <c r="M1227" s="194">
        <v>12</v>
      </c>
      <c r="N1227" s="194">
        <v>11</v>
      </c>
      <c r="O1227" s="194">
        <v>8</v>
      </c>
      <c r="P1227" s="194">
        <v>10.5</v>
      </c>
    </row>
    <row r="1228" spans="1:16" ht="12.75" customHeight="1" x14ac:dyDescent="0.2">
      <c r="A1228" s="89" t="s">
        <v>3683</v>
      </c>
      <c r="B1228" s="89" t="s">
        <v>3684</v>
      </c>
      <c r="C1228" s="89" t="s">
        <v>1283</v>
      </c>
      <c r="D1228" s="194">
        <v>149.68</v>
      </c>
      <c r="E1228" s="89" t="s">
        <v>99</v>
      </c>
      <c r="F1228" s="194">
        <v>1</v>
      </c>
      <c r="G1228" s="194"/>
      <c r="H1228" s="194">
        <v>2.82</v>
      </c>
      <c r="I1228" s="194">
        <v>0.65</v>
      </c>
      <c r="J1228" s="194">
        <v>3.03</v>
      </c>
      <c r="K1228" s="194">
        <v>33.68</v>
      </c>
      <c r="L1228" s="194">
        <v>3.5</v>
      </c>
      <c r="M1228" s="194">
        <v>5</v>
      </c>
      <c r="N1228" s="194">
        <v>4.5</v>
      </c>
      <c r="O1228" s="194">
        <v>5</v>
      </c>
      <c r="P1228" s="194">
        <v>15</v>
      </c>
    </row>
    <row r="1229" spans="1:16" ht="12.75" customHeight="1" x14ac:dyDescent="0.2">
      <c r="A1229" s="89" t="s">
        <v>3685</v>
      </c>
      <c r="B1229" s="89" t="s">
        <v>3686</v>
      </c>
      <c r="C1229" s="89" t="s">
        <v>1455</v>
      </c>
      <c r="D1229" s="194">
        <v>116.15</v>
      </c>
      <c r="E1229" s="89" t="s">
        <v>99</v>
      </c>
      <c r="F1229" s="194">
        <v>1</v>
      </c>
      <c r="G1229" s="194"/>
      <c r="H1229" s="194">
        <v>1.21</v>
      </c>
      <c r="I1229" s="194">
        <v>0.9</v>
      </c>
      <c r="J1229" s="194">
        <v>2.59</v>
      </c>
      <c r="K1229" s="194">
        <v>5.07</v>
      </c>
      <c r="L1229" s="194">
        <v>6.5</v>
      </c>
      <c r="M1229" s="194">
        <v>9</v>
      </c>
      <c r="N1229" s="194">
        <v>8</v>
      </c>
      <c r="O1229" s="194">
        <v>8</v>
      </c>
      <c r="P1229" s="194">
        <v>7.5</v>
      </c>
    </row>
    <row r="1230" spans="1:16" ht="12.75" customHeight="1" x14ac:dyDescent="0.2">
      <c r="A1230" s="89" t="s">
        <v>3687</v>
      </c>
      <c r="B1230" s="89" t="s">
        <v>3688</v>
      </c>
      <c r="C1230" s="89" t="s">
        <v>1295</v>
      </c>
      <c r="D1230" s="194">
        <v>105.23</v>
      </c>
      <c r="E1230" s="89" t="s">
        <v>99</v>
      </c>
      <c r="F1230" s="194">
        <v>2</v>
      </c>
      <c r="G1230" s="194"/>
      <c r="H1230" s="194">
        <v>0.52</v>
      </c>
      <c r="I1230" s="194">
        <v>1.1499999999999999</v>
      </c>
      <c r="J1230" s="194">
        <v>2.23</v>
      </c>
      <c r="K1230" s="194">
        <v>4.16</v>
      </c>
      <c r="L1230" s="194">
        <v>8</v>
      </c>
      <c r="M1230" s="194">
        <v>13.5</v>
      </c>
      <c r="N1230" s="194">
        <v>11</v>
      </c>
      <c r="O1230" s="194">
        <v>12</v>
      </c>
      <c r="P1230" s="194">
        <v>11.5</v>
      </c>
    </row>
    <row r="1231" spans="1:16" ht="12.75" customHeight="1" x14ac:dyDescent="0.2">
      <c r="A1231" s="89" t="s">
        <v>3689</v>
      </c>
      <c r="B1231" s="89" t="s">
        <v>3690</v>
      </c>
      <c r="C1231" s="89" t="s">
        <v>1369</v>
      </c>
      <c r="D1231" s="194">
        <v>67.680000000000007</v>
      </c>
      <c r="E1231" s="89" t="s">
        <v>99</v>
      </c>
      <c r="F1231" s="194">
        <v>2</v>
      </c>
      <c r="G1231" s="194"/>
      <c r="H1231" s="194">
        <v>0</v>
      </c>
      <c r="I1231" s="194">
        <v>0.8</v>
      </c>
      <c r="J1231" s="194">
        <v>1.35</v>
      </c>
      <c r="K1231" s="194">
        <v>3.99</v>
      </c>
      <c r="L1231" s="194">
        <v>4.5</v>
      </c>
      <c r="M1231" s="194">
        <v>4</v>
      </c>
      <c r="N1231" s="194">
        <v>4</v>
      </c>
      <c r="P1231" s="194">
        <v>18.5</v>
      </c>
    </row>
    <row r="1232" spans="1:16" ht="12.75" customHeight="1" x14ac:dyDescent="0.2">
      <c r="A1232" s="89" t="s">
        <v>3691</v>
      </c>
      <c r="B1232" s="89" t="s">
        <v>3692</v>
      </c>
      <c r="C1232" s="89" t="s">
        <v>1283</v>
      </c>
      <c r="D1232" s="194">
        <v>102.73</v>
      </c>
      <c r="E1232" s="89" t="s">
        <v>99</v>
      </c>
      <c r="F1232" s="194">
        <v>2</v>
      </c>
      <c r="G1232" s="194"/>
      <c r="H1232" s="194">
        <v>2.2599999999999998</v>
      </c>
      <c r="I1232" s="194">
        <v>1</v>
      </c>
      <c r="J1232" s="194">
        <v>1.83</v>
      </c>
      <c r="K1232" s="194">
        <v>15.92</v>
      </c>
      <c r="L1232" s="194">
        <v>4</v>
      </c>
      <c r="M1232" s="194">
        <v>12</v>
      </c>
      <c r="N1232" s="194">
        <v>10</v>
      </c>
      <c r="O1232" s="194">
        <v>6</v>
      </c>
      <c r="P1232" s="194">
        <v>16.5</v>
      </c>
    </row>
    <row r="1233" spans="1:16" ht="12.75" customHeight="1" x14ac:dyDescent="0.2">
      <c r="A1233" s="89" t="s">
        <v>3693</v>
      </c>
      <c r="B1233" s="89" t="s">
        <v>3694</v>
      </c>
      <c r="C1233" s="89" t="s">
        <v>1309</v>
      </c>
      <c r="D1233" s="194">
        <v>91.49</v>
      </c>
      <c r="E1233" s="89" t="s">
        <v>99</v>
      </c>
      <c r="F1233" s="194">
        <v>2</v>
      </c>
      <c r="G1233" s="194"/>
      <c r="H1233" s="194">
        <v>0.98</v>
      </c>
      <c r="I1233" s="194">
        <v>0.9</v>
      </c>
      <c r="J1233" s="89"/>
      <c r="K1233" s="194">
        <v>5.0199999999999996</v>
      </c>
      <c r="M1233" s="194">
        <v>14.5</v>
      </c>
      <c r="O1233" s="194">
        <v>5</v>
      </c>
      <c r="P1233" s="194">
        <v>7.5</v>
      </c>
    </row>
    <row r="1234" spans="1:16" ht="12.75" customHeight="1" x14ac:dyDescent="0.2">
      <c r="A1234" s="89" t="s">
        <v>283</v>
      </c>
      <c r="B1234" s="89" t="s">
        <v>284</v>
      </c>
      <c r="C1234" s="89" t="s">
        <v>1305</v>
      </c>
      <c r="D1234" s="194">
        <v>74.5</v>
      </c>
      <c r="E1234" s="89" t="s">
        <v>99</v>
      </c>
      <c r="F1234" s="194">
        <v>2</v>
      </c>
      <c r="G1234" s="194"/>
      <c r="H1234" s="194">
        <v>3.09</v>
      </c>
      <c r="I1234" s="194">
        <v>0.6</v>
      </c>
      <c r="J1234" s="194">
        <v>3.22</v>
      </c>
      <c r="K1234" s="194">
        <v>1.92</v>
      </c>
      <c r="L1234" s="194">
        <v>2</v>
      </c>
      <c r="M1234" s="194">
        <v>3</v>
      </c>
      <c r="N1234" s="194">
        <v>3</v>
      </c>
      <c r="O1234" s="194">
        <v>4.5</v>
      </c>
      <c r="P1234" s="194">
        <v>3.5</v>
      </c>
    </row>
    <row r="1235" spans="1:16" ht="12.75" customHeight="1" x14ac:dyDescent="0.2">
      <c r="A1235" s="89" t="s">
        <v>3695</v>
      </c>
      <c r="B1235" s="89" t="s">
        <v>3696</v>
      </c>
      <c r="C1235" s="89" t="s">
        <v>1642</v>
      </c>
      <c r="D1235" s="194">
        <v>57.8</v>
      </c>
      <c r="E1235" s="89" t="s">
        <v>99</v>
      </c>
      <c r="F1235" s="194">
        <v>2</v>
      </c>
      <c r="G1235" s="194"/>
      <c r="H1235" s="194">
        <v>1.37</v>
      </c>
      <c r="I1235" s="194">
        <v>0.55000000000000004</v>
      </c>
      <c r="J1235" s="194">
        <v>0.89</v>
      </c>
      <c r="K1235" s="194">
        <v>2.61</v>
      </c>
      <c r="L1235" s="194">
        <v>6</v>
      </c>
      <c r="M1235" s="194">
        <v>8</v>
      </c>
      <c r="N1235" s="194">
        <v>7.5</v>
      </c>
      <c r="O1235" s="194">
        <v>11.5</v>
      </c>
      <c r="P1235" s="194">
        <v>13</v>
      </c>
    </row>
    <row r="1236" spans="1:16" ht="12.75" customHeight="1" x14ac:dyDescent="0.2">
      <c r="A1236" s="89" t="s">
        <v>3697</v>
      </c>
      <c r="B1236" s="89" t="s">
        <v>3698</v>
      </c>
      <c r="C1236" s="89" t="s">
        <v>1369</v>
      </c>
      <c r="D1236" s="194">
        <v>155.79</v>
      </c>
      <c r="E1236" s="89" t="s">
        <v>99</v>
      </c>
      <c r="F1236" s="194">
        <v>2</v>
      </c>
      <c r="G1236" s="194"/>
      <c r="H1236" s="194">
        <v>2</v>
      </c>
      <c r="I1236" s="194">
        <v>0.7</v>
      </c>
      <c r="J1236" s="194">
        <v>4.17</v>
      </c>
      <c r="K1236" s="194">
        <v>23.43</v>
      </c>
      <c r="L1236" s="194">
        <v>2.5</v>
      </c>
      <c r="M1236" s="194">
        <v>6.5</v>
      </c>
      <c r="N1236" s="194">
        <v>5.5</v>
      </c>
      <c r="O1236" s="194">
        <v>6.5</v>
      </c>
      <c r="P1236" s="194">
        <v>23</v>
      </c>
    </row>
    <row r="1237" spans="1:16" ht="12.75" customHeight="1" x14ac:dyDescent="0.2">
      <c r="A1237" s="89" t="s">
        <v>3699</v>
      </c>
      <c r="B1237" s="89" t="s">
        <v>3700</v>
      </c>
      <c r="C1237" s="89" t="s">
        <v>1309</v>
      </c>
      <c r="D1237" s="194">
        <v>132.44</v>
      </c>
      <c r="E1237" s="89" t="s">
        <v>99</v>
      </c>
      <c r="F1237" s="194">
        <v>2</v>
      </c>
      <c r="G1237" s="194"/>
      <c r="H1237" s="194">
        <v>1.77</v>
      </c>
      <c r="I1237" s="194">
        <v>0.9</v>
      </c>
      <c r="J1237" s="89"/>
      <c r="K1237" s="194">
        <v>1.82</v>
      </c>
      <c r="M1237" s="194">
        <v>13.5</v>
      </c>
      <c r="O1237" s="194">
        <v>6</v>
      </c>
      <c r="P1237" s="194">
        <v>8</v>
      </c>
    </row>
    <row r="1238" spans="1:16" ht="12.75" customHeight="1" x14ac:dyDescent="0.2">
      <c r="A1238" s="89" t="s">
        <v>3701</v>
      </c>
      <c r="B1238" s="89" t="s">
        <v>764</v>
      </c>
      <c r="C1238" s="89" t="s">
        <v>1303</v>
      </c>
      <c r="D1238" s="194">
        <v>117.79</v>
      </c>
      <c r="E1238" s="89" t="s">
        <v>99</v>
      </c>
      <c r="F1238" s="194">
        <v>2</v>
      </c>
      <c r="G1238" s="194"/>
      <c r="H1238" s="194">
        <v>3.16</v>
      </c>
      <c r="I1238" s="194">
        <v>0.6</v>
      </c>
      <c r="J1238" s="194">
        <v>2.15</v>
      </c>
      <c r="K1238" s="194">
        <v>2.57</v>
      </c>
      <c r="L1238" s="194">
        <v>-2.5</v>
      </c>
      <c r="M1238" s="194">
        <v>0.5</v>
      </c>
      <c r="N1238" s="194">
        <v>0.5</v>
      </c>
      <c r="O1238" s="194">
        <v>4</v>
      </c>
      <c r="P1238" s="194">
        <v>4</v>
      </c>
    </row>
    <row r="1239" spans="1:16" ht="12.75" customHeight="1" x14ac:dyDescent="0.2">
      <c r="A1239" s="89" t="s">
        <v>3702</v>
      </c>
      <c r="B1239" s="89" t="s">
        <v>3703</v>
      </c>
      <c r="C1239" s="89" t="s">
        <v>1642</v>
      </c>
      <c r="D1239" s="194">
        <v>36.299999999999997</v>
      </c>
      <c r="E1239" s="89" t="s">
        <v>99</v>
      </c>
      <c r="F1239" s="194">
        <v>2</v>
      </c>
      <c r="G1239" s="194"/>
      <c r="H1239" s="194">
        <v>1.33</v>
      </c>
      <c r="I1239" s="194">
        <v>0.55000000000000004</v>
      </c>
      <c r="J1239" s="194">
        <v>0.38</v>
      </c>
      <c r="K1239" s="194">
        <v>2.4700000000000002</v>
      </c>
      <c r="L1239" s="194">
        <v>3</v>
      </c>
      <c r="M1239" s="89"/>
      <c r="O1239" s="194">
        <v>6.5</v>
      </c>
      <c r="P1239" s="194">
        <v>0.5</v>
      </c>
    </row>
    <row r="1240" spans="1:16" ht="12.75" customHeight="1" x14ac:dyDescent="0.2">
      <c r="A1240" s="89" t="s">
        <v>3704</v>
      </c>
      <c r="B1240" s="89" t="s">
        <v>330</v>
      </c>
      <c r="C1240" s="89" t="s">
        <v>1303</v>
      </c>
      <c r="D1240" s="194">
        <v>129.38</v>
      </c>
      <c r="E1240" s="89" t="s">
        <v>99</v>
      </c>
      <c r="F1240" s="194">
        <v>2</v>
      </c>
      <c r="G1240" s="194"/>
      <c r="H1240" s="194">
        <v>3.03</v>
      </c>
      <c r="I1240" s="194">
        <v>0.55000000000000004</v>
      </c>
      <c r="J1240" s="194">
        <v>1.74</v>
      </c>
      <c r="K1240" s="194">
        <v>2.31</v>
      </c>
      <c r="L1240" s="194">
        <v>2.5</v>
      </c>
      <c r="M1240" s="194">
        <v>5.5</v>
      </c>
      <c r="N1240" s="194">
        <v>5.5</v>
      </c>
      <c r="O1240" s="194">
        <v>6</v>
      </c>
      <c r="P1240" s="194">
        <v>5.5</v>
      </c>
    </row>
    <row r="1241" spans="1:16" ht="12.75" customHeight="1" x14ac:dyDescent="0.2">
      <c r="A1241" s="89" t="s">
        <v>3705</v>
      </c>
      <c r="B1241" s="89" t="s">
        <v>3706</v>
      </c>
      <c r="C1241" s="89" t="s">
        <v>1393</v>
      </c>
      <c r="D1241" s="194">
        <v>262.35000000000002</v>
      </c>
      <c r="E1241" s="89" t="s">
        <v>99</v>
      </c>
      <c r="F1241" s="194">
        <v>2</v>
      </c>
      <c r="G1241" s="194"/>
      <c r="H1241" s="194">
        <v>0.84</v>
      </c>
      <c r="I1241" s="194">
        <v>1</v>
      </c>
      <c r="J1241" s="194">
        <v>3.84</v>
      </c>
      <c r="K1241" s="194">
        <v>8.9499999999999993</v>
      </c>
      <c r="L1241" s="194">
        <v>10</v>
      </c>
      <c r="M1241" s="194">
        <v>15</v>
      </c>
      <c r="N1241" s="194">
        <v>13.5</v>
      </c>
      <c r="O1241" s="194">
        <v>12.5</v>
      </c>
      <c r="P1241" s="194">
        <v>6</v>
      </c>
    </row>
    <row r="1242" spans="1:16" ht="12.75" customHeight="1" x14ac:dyDescent="0.2">
      <c r="A1242" s="89" t="s">
        <v>3707</v>
      </c>
      <c r="B1242" s="89" t="s">
        <v>3708</v>
      </c>
      <c r="C1242" s="89" t="s">
        <v>1369</v>
      </c>
      <c r="D1242" s="194">
        <v>46.55</v>
      </c>
      <c r="E1242" s="89" t="s">
        <v>99</v>
      </c>
      <c r="F1242" s="194">
        <v>2</v>
      </c>
      <c r="G1242" s="194"/>
      <c r="H1242" s="194">
        <v>3</v>
      </c>
      <c r="I1242" s="194">
        <v>0.65</v>
      </c>
      <c r="J1242" s="194">
        <v>1.5</v>
      </c>
      <c r="K1242" s="194">
        <v>10.32</v>
      </c>
      <c r="L1242" s="194">
        <v>2.5</v>
      </c>
      <c r="M1242" s="194">
        <v>0.5</v>
      </c>
      <c r="N1242" s="194">
        <v>1.5</v>
      </c>
      <c r="O1242" s="194">
        <v>1</v>
      </c>
      <c r="P1242" s="194">
        <v>11</v>
      </c>
    </row>
    <row r="1243" spans="1:16" ht="12.75" customHeight="1" x14ac:dyDescent="0.2">
      <c r="A1243" s="89" t="s">
        <v>3709</v>
      </c>
      <c r="B1243" s="89" t="s">
        <v>3710</v>
      </c>
      <c r="C1243" s="89" t="s">
        <v>1369</v>
      </c>
      <c r="D1243" s="194">
        <v>91.43</v>
      </c>
      <c r="E1243" s="89" t="s">
        <v>99</v>
      </c>
      <c r="F1243" s="194">
        <v>2</v>
      </c>
      <c r="G1243" s="194"/>
      <c r="H1243" s="194">
        <v>1.05</v>
      </c>
      <c r="I1243" s="194">
        <v>0.65</v>
      </c>
      <c r="J1243" s="194">
        <v>1.34</v>
      </c>
      <c r="K1243" s="194">
        <v>6.02</v>
      </c>
      <c r="L1243" s="194">
        <v>5.5</v>
      </c>
      <c r="M1243" s="194">
        <v>12.5</v>
      </c>
      <c r="N1243" s="194">
        <v>11.5</v>
      </c>
      <c r="O1243" s="194">
        <v>4</v>
      </c>
      <c r="P1243" s="194">
        <v>14</v>
      </c>
    </row>
    <row r="1244" spans="1:16" ht="12.75" customHeight="1" x14ac:dyDescent="0.2">
      <c r="A1244" s="89" t="s">
        <v>3711</v>
      </c>
      <c r="B1244" s="89" t="s">
        <v>3712</v>
      </c>
      <c r="C1244" s="89" t="s">
        <v>1473</v>
      </c>
      <c r="D1244" s="194">
        <v>371.05</v>
      </c>
      <c r="E1244" s="89" t="s">
        <v>99</v>
      </c>
      <c r="F1244" s="194">
        <v>2</v>
      </c>
      <c r="G1244" s="194"/>
      <c r="H1244" s="194">
        <v>0</v>
      </c>
      <c r="I1244" s="194">
        <v>0.9</v>
      </c>
      <c r="J1244" s="194">
        <v>1.9</v>
      </c>
      <c r="K1244" s="194">
        <v>1.97</v>
      </c>
      <c r="L1244" s="194">
        <v>5</v>
      </c>
      <c r="M1244" s="194">
        <v>7.5</v>
      </c>
      <c r="N1244" s="194">
        <v>4.5</v>
      </c>
      <c r="P1244" s="194">
        <v>11</v>
      </c>
    </row>
    <row r="1245" spans="1:16" ht="12.75" customHeight="1" x14ac:dyDescent="0.2">
      <c r="A1245" s="89" t="s">
        <v>3713</v>
      </c>
      <c r="B1245" s="89" t="s">
        <v>3714</v>
      </c>
      <c r="C1245" s="89" t="s">
        <v>1530</v>
      </c>
      <c r="D1245" s="194">
        <v>54.35</v>
      </c>
      <c r="E1245" s="89" t="s">
        <v>99</v>
      </c>
      <c r="F1245" s="194">
        <v>2</v>
      </c>
      <c r="G1245" s="194"/>
      <c r="H1245" s="194">
        <v>0.74</v>
      </c>
      <c r="I1245" s="194">
        <v>1.1000000000000001</v>
      </c>
      <c r="J1245" s="194">
        <v>5.83</v>
      </c>
      <c r="K1245" s="194">
        <v>3.63</v>
      </c>
      <c r="L1245" s="194">
        <v>5</v>
      </c>
      <c r="M1245" s="194">
        <v>9.5</v>
      </c>
      <c r="N1245" s="194">
        <v>7</v>
      </c>
      <c r="O1245" s="194">
        <v>9</v>
      </c>
      <c r="P1245" s="194">
        <v>9.5</v>
      </c>
    </row>
    <row r="1246" spans="1:16" ht="12.75" customHeight="1" x14ac:dyDescent="0.2">
      <c r="A1246" s="89" t="s">
        <v>3715</v>
      </c>
      <c r="B1246" s="89" t="s">
        <v>3716</v>
      </c>
      <c r="C1246" s="89" t="s">
        <v>1452</v>
      </c>
      <c r="D1246" s="194">
        <v>71.010000000000005</v>
      </c>
      <c r="E1246" s="89" t="s">
        <v>99</v>
      </c>
      <c r="F1246" s="194">
        <v>3</v>
      </c>
      <c r="G1246" s="194"/>
      <c r="H1246" s="194">
        <v>1.34</v>
      </c>
      <c r="I1246" s="194">
        <v>0.95</v>
      </c>
      <c r="J1246" s="194">
        <v>2.5499999999999998</v>
      </c>
      <c r="K1246" s="194">
        <v>11.13</v>
      </c>
      <c r="L1246" s="194">
        <v>10</v>
      </c>
      <c r="M1246" s="194">
        <v>10.5</v>
      </c>
      <c r="N1246" s="194">
        <v>8.5</v>
      </c>
      <c r="O1246" s="194">
        <v>11</v>
      </c>
      <c r="P1246" s="194">
        <v>8</v>
      </c>
    </row>
    <row r="1247" spans="1:16" ht="12.75" customHeight="1" x14ac:dyDescent="0.2">
      <c r="A1247" s="89" t="s">
        <v>3717</v>
      </c>
      <c r="B1247" s="89" t="s">
        <v>3718</v>
      </c>
      <c r="C1247" s="89" t="s">
        <v>1343</v>
      </c>
      <c r="D1247" s="194">
        <v>96.57</v>
      </c>
      <c r="E1247" s="89" t="s">
        <v>99</v>
      </c>
      <c r="F1247" s="194">
        <v>3</v>
      </c>
      <c r="G1247" s="194"/>
      <c r="H1247" s="194">
        <v>0</v>
      </c>
      <c r="I1247" s="194">
        <v>1.2</v>
      </c>
      <c r="J1247" s="194">
        <v>1.28</v>
      </c>
      <c r="K1247" s="194">
        <v>3.07</v>
      </c>
      <c r="L1247" s="194">
        <v>9</v>
      </c>
      <c r="M1247" s="194">
        <v>13.5</v>
      </c>
      <c r="N1247" s="194">
        <v>13.5</v>
      </c>
      <c r="P1247" s="194">
        <v>6</v>
      </c>
    </row>
    <row r="1248" spans="1:16" ht="12.75" customHeight="1" x14ac:dyDescent="0.2">
      <c r="A1248" s="89" t="s">
        <v>58</v>
      </c>
      <c r="B1248" s="89" t="s">
        <v>60</v>
      </c>
      <c r="C1248" s="89" t="s">
        <v>1260</v>
      </c>
      <c r="D1248" s="194">
        <v>89.73</v>
      </c>
      <c r="E1248" s="89" t="s">
        <v>99</v>
      </c>
      <c r="F1248" s="194">
        <v>3</v>
      </c>
      <c r="G1248" s="194"/>
      <c r="H1248" s="194">
        <v>2.4900000000000002</v>
      </c>
      <c r="I1248" s="194">
        <v>0.7</v>
      </c>
      <c r="J1248" s="194">
        <v>1.63</v>
      </c>
      <c r="K1248" s="194">
        <v>2.12</v>
      </c>
      <c r="L1248" s="194">
        <v>4.5</v>
      </c>
      <c r="M1248" s="194">
        <v>9</v>
      </c>
      <c r="N1248" s="194">
        <v>7.5</v>
      </c>
      <c r="O1248" s="194">
        <v>5</v>
      </c>
      <c r="P1248" s="194">
        <v>7.5</v>
      </c>
    </row>
    <row r="1249" spans="1:16" ht="12.75" customHeight="1" x14ac:dyDescent="0.2">
      <c r="A1249" s="89" t="s">
        <v>3719</v>
      </c>
      <c r="B1249" s="89" t="s">
        <v>3720</v>
      </c>
      <c r="C1249" s="89" t="s">
        <v>1379</v>
      </c>
      <c r="D1249" s="194">
        <v>79.17</v>
      </c>
      <c r="E1249" s="89" t="s">
        <v>99</v>
      </c>
      <c r="F1249" s="194">
        <v>3</v>
      </c>
      <c r="G1249" s="194"/>
      <c r="H1249" s="194">
        <v>0</v>
      </c>
      <c r="I1249" s="194">
        <v>1.25</v>
      </c>
      <c r="J1249" s="194">
        <v>3.52</v>
      </c>
      <c r="K1249" s="194">
        <v>4.66</v>
      </c>
      <c r="L1249" s="194">
        <v>18.5</v>
      </c>
      <c r="M1249" s="194">
        <v>27.5</v>
      </c>
      <c r="N1249" s="194">
        <v>19</v>
      </c>
      <c r="P1249" s="194">
        <v>14.5</v>
      </c>
    </row>
    <row r="1250" spans="1:16" ht="12.75" customHeight="1" x14ac:dyDescent="0.2">
      <c r="A1250" s="89" t="s">
        <v>3721</v>
      </c>
      <c r="B1250" s="89" t="s">
        <v>3722</v>
      </c>
      <c r="C1250" s="89" t="s">
        <v>1388</v>
      </c>
      <c r="D1250" s="194">
        <v>84.65</v>
      </c>
      <c r="E1250" s="89" t="s">
        <v>99</v>
      </c>
      <c r="F1250" s="194">
        <v>3</v>
      </c>
      <c r="G1250" s="194"/>
      <c r="H1250" s="194">
        <v>0</v>
      </c>
      <c r="I1250" s="194">
        <v>1.25</v>
      </c>
      <c r="J1250" s="194">
        <v>9.1199999999999992</v>
      </c>
      <c r="K1250" s="194">
        <v>36.82</v>
      </c>
      <c r="L1250" s="194">
        <v>6.5</v>
      </c>
      <c r="M1250" s="194">
        <v>8.5</v>
      </c>
      <c r="N1250" s="194">
        <v>8.5</v>
      </c>
      <c r="P1250" s="194">
        <v>6</v>
      </c>
    </row>
    <row r="1251" spans="1:16" ht="12.75" customHeight="1" x14ac:dyDescent="0.2">
      <c r="A1251" s="89" t="s">
        <v>3723</v>
      </c>
      <c r="B1251" s="89" t="s">
        <v>3724</v>
      </c>
      <c r="C1251" s="89" t="s">
        <v>1337</v>
      </c>
      <c r="D1251" s="194">
        <v>86.78</v>
      </c>
      <c r="E1251" s="89" t="s">
        <v>99</v>
      </c>
      <c r="F1251" s="194">
        <v>3</v>
      </c>
      <c r="G1251" s="194"/>
      <c r="H1251" s="194">
        <v>1.2</v>
      </c>
      <c r="I1251" s="194">
        <v>1.05</v>
      </c>
      <c r="J1251" s="194">
        <v>1.41</v>
      </c>
      <c r="K1251" s="194">
        <v>2.57</v>
      </c>
      <c r="L1251" s="194">
        <v>4.5</v>
      </c>
      <c r="M1251" s="194">
        <v>11.5</v>
      </c>
      <c r="N1251" s="194">
        <v>8</v>
      </c>
      <c r="O1251" s="194">
        <v>6.5</v>
      </c>
      <c r="P1251" s="194">
        <v>6.5</v>
      </c>
    </row>
    <row r="1252" spans="1:16" ht="12.75" customHeight="1" x14ac:dyDescent="0.2">
      <c r="A1252" s="89" t="s">
        <v>3725</v>
      </c>
      <c r="B1252" s="89" t="s">
        <v>307</v>
      </c>
      <c r="C1252" s="89" t="s">
        <v>1329</v>
      </c>
      <c r="D1252" s="194">
        <v>47.63</v>
      </c>
      <c r="E1252" s="89" t="s">
        <v>99</v>
      </c>
      <c r="F1252" s="194">
        <v>3</v>
      </c>
      <c r="G1252" s="194"/>
      <c r="H1252" s="194">
        <v>3.07</v>
      </c>
      <c r="I1252" s="194">
        <v>0.7</v>
      </c>
      <c r="J1252" s="194">
        <v>1.31</v>
      </c>
      <c r="K1252" s="194">
        <v>1.5</v>
      </c>
      <c r="L1252" s="194">
        <v>3.5</v>
      </c>
      <c r="M1252" s="194">
        <v>9</v>
      </c>
      <c r="N1252" s="194">
        <v>5.5</v>
      </c>
      <c r="O1252" s="194">
        <v>5.5</v>
      </c>
      <c r="P1252" s="194">
        <v>5</v>
      </c>
    </row>
    <row r="1253" spans="1:16" ht="12.75" customHeight="1" x14ac:dyDescent="0.2">
      <c r="A1253" s="89" t="s">
        <v>3726</v>
      </c>
      <c r="B1253" s="89" t="s">
        <v>777</v>
      </c>
      <c r="C1253" s="89" t="s">
        <v>1303</v>
      </c>
      <c r="D1253" s="194">
        <v>64.09</v>
      </c>
      <c r="E1253" s="89" t="s">
        <v>99</v>
      </c>
      <c r="F1253" s="194">
        <v>3</v>
      </c>
      <c r="G1253" s="194"/>
      <c r="H1253" s="194">
        <v>3.03</v>
      </c>
      <c r="I1253" s="89"/>
      <c r="J1253" s="194">
        <v>2.93</v>
      </c>
      <c r="K1253" s="194">
        <v>1.65</v>
      </c>
      <c r="M1253" s="89"/>
    </row>
    <row r="1254" spans="1:16" ht="12.75" customHeight="1" x14ac:dyDescent="0.2">
      <c r="A1254" s="89" t="s">
        <v>3727</v>
      </c>
      <c r="B1254" s="89" t="s">
        <v>3728</v>
      </c>
      <c r="C1254" s="89" t="s">
        <v>1340</v>
      </c>
      <c r="D1254" s="194">
        <v>87.6</v>
      </c>
      <c r="E1254" s="89" t="s">
        <v>99</v>
      </c>
      <c r="F1254" s="194">
        <v>3</v>
      </c>
      <c r="G1254" s="194"/>
      <c r="H1254" s="194">
        <v>2.69</v>
      </c>
      <c r="I1254" s="194">
        <v>0.75</v>
      </c>
      <c r="J1254" s="194">
        <v>0.4</v>
      </c>
      <c r="K1254" s="194">
        <v>3.2</v>
      </c>
      <c r="M1254" s="194">
        <v>-13.5</v>
      </c>
      <c r="O1254" s="194">
        <v>4</v>
      </c>
      <c r="P1254" s="194">
        <v>3.5</v>
      </c>
    </row>
    <row r="1255" spans="1:16" ht="12.75" customHeight="1" x14ac:dyDescent="0.2">
      <c r="A1255" s="89" t="s">
        <v>3729</v>
      </c>
      <c r="B1255" s="89" t="s">
        <v>3730</v>
      </c>
      <c r="C1255" s="89" t="s">
        <v>1289</v>
      </c>
      <c r="D1255" s="194">
        <v>131.59</v>
      </c>
      <c r="E1255" s="89" t="s">
        <v>99</v>
      </c>
      <c r="F1255" s="194">
        <v>3</v>
      </c>
      <c r="G1255" s="194"/>
      <c r="H1255" s="194">
        <v>0</v>
      </c>
      <c r="I1255" s="194">
        <v>1.1000000000000001</v>
      </c>
      <c r="J1255" s="194">
        <v>2.58</v>
      </c>
      <c r="K1255" s="194">
        <v>4.7300000000000004</v>
      </c>
      <c r="L1255" s="194">
        <v>11.5</v>
      </c>
      <c r="M1255" s="194">
        <v>11.5</v>
      </c>
      <c r="N1255" s="194">
        <v>9</v>
      </c>
      <c r="P1255" s="194">
        <v>8</v>
      </c>
    </row>
    <row r="1256" spans="1:16" ht="12.75" customHeight="1" x14ac:dyDescent="0.2">
      <c r="A1256" s="89" t="s">
        <v>3731</v>
      </c>
      <c r="B1256" s="89" t="s">
        <v>3732</v>
      </c>
      <c r="C1256" s="89" t="s">
        <v>1608</v>
      </c>
      <c r="D1256" s="194">
        <v>56.81</v>
      </c>
      <c r="E1256" s="89" t="s">
        <v>99</v>
      </c>
      <c r="F1256" s="194">
        <v>3</v>
      </c>
      <c r="G1256" s="194"/>
      <c r="H1256" s="194">
        <v>1.1299999999999999</v>
      </c>
      <c r="I1256" s="194">
        <v>0.75</v>
      </c>
      <c r="J1256" s="194">
        <v>2.0499999999999998</v>
      </c>
      <c r="K1256" s="194">
        <v>1.29</v>
      </c>
      <c r="L1256" s="194">
        <v>3.5</v>
      </c>
      <c r="M1256" s="194">
        <v>16</v>
      </c>
      <c r="N1256" s="194">
        <v>4.5</v>
      </c>
      <c r="O1256" s="194">
        <v>-4</v>
      </c>
      <c r="P1256" s="194">
        <v>4</v>
      </c>
    </row>
    <row r="1257" spans="1:16" ht="12.75" customHeight="1" x14ac:dyDescent="0.2">
      <c r="A1257" s="89" t="s">
        <v>3733</v>
      </c>
      <c r="B1257" s="89" t="s">
        <v>3734</v>
      </c>
      <c r="C1257" s="89" t="s">
        <v>1379</v>
      </c>
      <c r="D1257" s="194">
        <v>125.51</v>
      </c>
      <c r="E1257" s="89" t="s">
        <v>99</v>
      </c>
      <c r="F1257" s="194">
        <v>3</v>
      </c>
      <c r="G1257" s="194"/>
      <c r="H1257" s="194">
        <v>0</v>
      </c>
      <c r="I1257" s="194">
        <v>1.1000000000000001</v>
      </c>
      <c r="J1257" s="194">
        <v>2.21</v>
      </c>
      <c r="K1257" s="194">
        <v>8.2799999999999994</v>
      </c>
      <c r="L1257" s="194">
        <v>8</v>
      </c>
      <c r="M1257" s="194">
        <v>16.5</v>
      </c>
      <c r="N1257" s="194">
        <v>14.5</v>
      </c>
      <c r="P1257" s="194">
        <v>17.5</v>
      </c>
    </row>
    <row r="1258" spans="1:16" ht="12.75" customHeight="1" x14ac:dyDescent="0.2">
      <c r="A1258" s="89" t="s">
        <v>3735</v>
      </c>
      <c r="B1258" s="89" t="s">
        <v>3736</v>
      </c>
      <c r="C1258" s="89" t="s">
        <v>1452</v>
      </c>
      <c r="D1258" s="194">
        <v>45.64</v>
      </c>
      <c r="E1258" s="89" t="s">
        <v>99</v>
      </c>
      <c r="F1258" s="194">
        <v>3</v>
      </c>
      <c r="G1258" s="194"/>
      <c r="H1258" s="194">
        <v>0.7</v>
      </c>
      <c r="I1258" s="194">
        <v>1.25</v>
      </c>
      <c r="J1258" s="194">
        <v>5.0999999999999996</v>
      </c>
      <c r="K1258" s="194">
        <v>9.42</v>
      </c>
      <c r="L1258" s="194">
        <v>9</v>
      </c>
      <c r="M1258" s="194">
        <v>16.5</v>
      </c>
      <c r="N1258" s="194">
        <v>15</v>
      </c>
      <c r="O1258" s="194">
        <v>5.5</v>
      </c>
      <c r="P1258" s="194">
        <v>15.5</v>
      </c>
    </row>
    <row r="1259" spans="1:16" ht="12.75" customHeight="1" x14ac:dyDescent="0.2">
      <c r="A1259" s="89" t="s">
        <v>3737</v>
      </c>
      <c r="B1259" s="89" t="s">
        <v>3738</v>
      </c>
      <c r="C1259" s="89" t="s">
        <v>1319</v>
      </c>
      <c r="D1259" s="194">
        <v>39.19</v>
      </c>
      <c r="E1259" s="89" t="s">
        <v>99</v>
      </c>
      <c r="F1259" s="194">
        <v>4</v>
      </c>
      <c r="G1259" s="194">
        <v>4</v>
      </c>
      <c r="H1259" s="194">
        <v>1.1399999999999999</v>
      </c>
      <c r="I1259" s="194">
        <v>1.1499999999999999</v>
      </c>
      <c r="J1259" s="194">
        <v>0.77</v>
      </c>
      <c r="K1259" s="194">
        <v>1.2</v>
      </c>
      <c r="L1259" s="194">
        <v>6</v>
      </c>
      <c r="M1259" s="194">
        <v>5</v>
      </c>
      <c r="N1259" s="194">
        <v>5</v>
      </c>
      <c r="O1259" s="194">
        <v>18.5</v>
      </c>
      <c r="P1259" s="194">
        <v>10</v>
      </c>
    </row>
    <row r="1260" spans="1:16" ht="12.75" customHeight="1" x14ac:dyDescent="0.2">
      <c r="A1260" s="89" t="s">
        <v>129</v>
      </c>
      <c r="B1260" s="89" t="s">
        <v>130</v>
      </c>
      <c r="C1260" s="89" t="s">
        <v>1260</v>
      </c>
      <c r="D1260" s="194">
        <v>84.48</v>
      </c>
      <c r="E1260" s="89" t="s">
        <v>99</v>
      </c>
      <c r="F1260" s="194">
        <v>4</v>
      </c>
      <c r="G1260" s="194">
        <v>4</v>
      </c>
      <c r="H1260" s="194">
        <v>2.72</v>
      </c>
      <c r="I1260" s="194">
        <v>0.65</v>
      </c>
      <c r="J1260" s="194">
        <v>2.19</v>
      </c>
      <c r="K1260" s="194">
        <v>1.9</v>
      </c>
      <c r="L1260" s="194">
        <v>7</v>
      </c>
      <c r="M1260" s="194">
        <v>5.5</v>
      </c>
      <c r="N1260" s="194">
        <v>6</v>
      </c>
      <c r="O1260" s="194">
        <v>4</v>
      </c>
      <c r="P1260" s="194">
        <v>4.5</v>
      </c>
    </row>
    <row r="1261" spans="1:16" ht="12.75" customHeight="1" x14ac:dyDescent="0.2">
      <c r="A1261" s="89" t="s">
        <v>3739</v>
      </c>
      <c r="B1261" s="89" t="s">
        <v>3740</v>
      </c>
      <c r="C1261" s="89" t="s">
        <v>1298</v>
      </c>
      <c r="D1261" s="194">
        <v>97.69</v>
      </c>
      <c r="E1261" s="89" t="s">
        <v>99</v>
      </c>
      <c r="F1261" s="194">
        <v>4</v>
      </c>
      <c r="G1261" s="194">
        <v>4</v>
      </c>
      <c r="H1261" s="194">
        <v>1.85</v>
      </c>
      <c r="I1261" s="194">
        <v>0.9</v>
      </c>
      <c r="J1261" s="194">
        <v>3.82</v>
      </c>
      <c r="K1261" s="194">
        <v>2.94</v>
      </c>
      <c r="L1261" s="194">
        <v>4.5</v>
      </c>
      <c r="M1261" s="194">
        <v>8</v>
      </c>
      <c r="N1261" s="194">
        <v>7</v>
      </c>
      <c r="O1261" s="194">
        <v>5.5</v>
      </c>
      <c r="P1261" s="194">
        <v>10</v>
      </c>
    </row>
    <row r="1262" spans="1:16" ht="12.75" customHeight="1" x14ac:dyDescent="0.2">
      <c r="A1262" s="89" t="s">
        <v>3741</v>
      </c>
      <c r="B1262" s="89" t="s">
        <v>3742</v>
      </c>
      <c r="C1262" s="89" t="s">
        <v>1295</v>
      </c>
      <c r="D1262" s="194">
        <v>157.94999999999999</v>
      </c>
      <c r="E1262" s="89" t="s">
        <v>99</v>
      </c>
      <c r="F1262" s="194">
        <v>4</v>
      </c>
      <c r="G1262" s="194">
        <v>4</v>
      </c>
      <c r="H1262" s="194">
        <v>2.1</v>
      </c>
      <c r="I1262" s="194">
        <v>1.2</v>
      </c>
      <c r="J1262" s="194">
        <v>5.47</v>
      </c>
      <c r="K1262" s="194">
        <v>14.87</v>
      </c>
      <c r="L1262" s="194">
        <v>8.5</v>
      </c>
      <c r="M1262" s="194">
        <v>11.5</v>
      </c>
      <c r="N1262" s="194">
        <v>11</v>
      </c>
      <c r="O1262" s="194">
        <v>10</v>
      </c>
      <c r="P1262" s="194">
        <v>26.5</v>
      </c>
    </row>
    <row r="1263" spans="1:16" ht="12.75" customHeight="1" x14ac:dyDescent="0.2">
      <c r="A1263" s="89" t="s">
        <v>3743</v>
      </c>
      <c r="B1263" s="89" t="s">
        <v>3744</v>
      </c>
      <c r="C1263" s="89" t="s">
        <v>1289</v>
      </c>
      <c r="D1263" s="194">
        <v>271.33999999999997</v>
      </c>
      <c r="E1263" s="89" t="s">
        <v>99</v>
      </c>
      <c r="F1263" s="194">
        <v>4</v>
      </c>
      <c r="G1263" s="194">
        <v>4</v>
      </c>
      <c r="H1263" s="194">
        <v>0</v>
      </c>
      <c r="I1263" s="194">
        <v>0.95</v>
      </c>
      <c r="J1263" s="194">
        <v>10.06</v>
      </c>
      <c r="K1263" s="89"/>
      <c r="L1263" s="194">
        <v>9.5</v>
      </c>
      <c r="M1263" s="194">
        <v>13</v>
      </c>
      <c r="N1263" s="194">
        <v>11</v>
      </c>
    </row>
    <row r="1264" spans="1:16" ht="12.75" customHeight="1" x14ac:dyDescent="0.2">
      <c r="A1264" s="89" t="s">
        <v>3745</v>
      </c>
      <c r="B1264" s="89" t="s">
        <v>3746</v>
      </c>
      <c r="C1264" s="89" t="s">
        <v>1353</v>
      </c>
      <c r="D1264" s="194">
        <v>49.51</v>
      </c>
      <c r="E1264" s="89" t="s">
        <v>99</v>
      </c>
      <c r="F1264" s="194">
        <v>4</v>
      </c>
      <c r="G1264" s="194">
        <v>4</v>
      </c>
      <c r="H1264" s="194">
        <v>0</v>
      </c>
      <c r="I1264" s="194">
        <v>0.9</v>
      </c>
      <c r="J1264" s="194">
        <v>6.61</v>
      </c>
      <c r="K1264" s="194">
        <v>4.1100000000000003</v>
      </c>
      <c r="L1264" s="194">
        <v>6.5</v>
      </c>
      <c r="M1264" s="194">
        <v>11</v>
      </c>
      <c r="N1264" s="194">
        <v>9</v>
      </c>
      <c r="P1264" s="194">
        <v>14.5</v>
      </c>
    </row>
    <row r="1265" spans="1:16" ht="12.75" customHeight="1" x14ac:dyDescent="0.2">
      <c r="A1265" s="89" t="s">
        <v>3747</v>
      </c>
      <c r="B1265" s="89" t="s">
        <v>3748</v>
      </c>
      <c r="C1265" s="89" t="s">
        <v>1588</v>
      </c>
      <c r="D1265" s="194">
        <v>26.88</v>
      </c>
      <c r="E1265" s="89" t="s">
        <v>99</v>
      </c>
      <c r="F1265" s="194">
        <v>4</v>
      </c>
      <c r="G1265" s="194">
        <v>4</v>
      </c>
      <c r="H1265" s="194">
        <v>0</v>
      </c>
      <c r="I1265" s="89"/>
      <c r="J1265" s="194">
        <v>3.19</v>
      </c>
      <c r="K1265" s="194">
        <v>1.88</v>
      </c>
      <c r="M1265" s="89"/>
    </row>
    <row r="1266" spans="1:16" ht="12.75" customHeight="1" x14ac:dyDescent="0.2">
      <c r="A1266" s="89" t="s">
        <v>3749</v>
      </c>
      <c r="B1266" s="89" t="s">
        <v>3750</v>
      </c>
      <c r="C1266" s="89" t="s">
        <v>1295</v>
      </c>
      <c r="D1266" s="194">
        <v>52.33</v>
      </c>
      <c r="E1266" s="89" t="s">
        <v>99</v>
      </c>
      <c r="F1266" s="194">
        <v>4</v>
      </c>
      <c r="G1266" s="194">
        <v>4</v>
      </c>
      <c r="H1266" s="194">
        <v>1.29</v>
      </c>
      <c r="I1266" s="194">
        <v>1</v>
      </c>
      <c r="J1266" s="194">
        <v>3.57</v>
      </c>
      <c r="K1266" s="194">
        <v>4.97</v>
      </c>
      <c r="L1266" s="194">
        <v>6.5</v>
      </c>
      <c r="M1266" s="194">
        <v>10.5</v>
      </c>
      <c r="N1266" s="194">
        <v>8</v>
      </c>
      <c r="O1266" s="194">
        <v>8</v>
      </c>
      <c r="P1266" s="194">
        <v>5</v>
      </c>
    </row>
    <row r="1267" spans="1:16" ht="12.75" customHeight="1" x14ac:dyDescent="0.2">
      <c r="A1267" s="89" t="s">
        <v>3751</v>
      </c>
      <c r="B1267" s="89" t="s">
        <v>3752</v>
      </c>
      <c r="C1267" s="89" t="s">
        <v>1329</v>
      </c>
      <c r="D1267" s="194">
        <v>49.95</v>
      </c>
      <c r="E1267" s="89" t="s">
        <v>99</v>
      </c>
      <c r="F1267" s="194">
        <v>4</v>
      </c>
      <c r="G1267" s="194">
        <v>4</v>
      </c>
      <c r="H1267" s="194">
        <v>3.38</v>
      </c>
      <c r="I1267" s="194">
        <v>0.4</v>
      </c>
      <c r="J1267" s="194">
        <v>2.4300000000000002</v>
      </c>
      <c r="K1267" s="194">
        <v>1.03</v>
      </c>
      <c r="L1267" s="194">
        <v>3.5</v>
      </c>
      <c r="M1267" s="194">
        <v>10</v>
      </c>
      <c r="N1267" s="194">
        <v>6</v>
      </c>
      <c r="O1267" s="194">
        <v>3</v>
      </c>
      <c r="P1267" s="194">
        <v>1.5</v>
      </c>
    </row>
    <row r="1268" spans="1:16" ht="12.75" customHeight="1" x14ac:dyDescent="0.2">
      <c r="A1268" s="89" t="s">
        <v>3753</v>
      </c>
      <c r="B1268" s="89" t="s">
        <v>3754</v>
      </c>
      <c r="C1268" s="89" t="s">
        <v>1356</v>
      </c>
      <c r="D1268" s="194">
        <v>91.62</v>
      </c>
      <c r="E1268" s="89" t="s">
        <v>99</v>
      </c>
      <c r="F1268" s="194">
        <v>5</v>
      </c>
      <c r="G1268" s="194">
        <v>5</v>
      </c>
      <c r="H1268" s="194">
        <v>0.69</v>
      </c>
      <c r="I1268" s="194">
        <v>0.85</v>
      </c>
      <c r="J1268" s="194">
        <v>4.6500000000000004</v>
      </c>
      <c r="K1268" s="194">
        <v>3.7</v>
      </c>
      <c r="L1268" s="194">
        <v>6</v>
      </c>
      <c r="M1268" s="194">
        <v>15.5</v>
      </c>
      <c r="N1268" s="194">
        <v>9.5</v>
      </c>
      <c r="O1268" s="194">
        <v>11.5</v>
      </c>
      <c r="P1268" s="194">
        <v>6</v>
      </c>
    </row>
    <row r="1269" spans="1:16" ht="12.75" customHeight="1" x14ac:dyDescent="0.2">
      <c r="A1269" s="89" t="s">
        <v>3755</v>
      </c>
      <c r="B1269" s="89" t="s">
        <v>3756</v>
      </c>
      <c r="C1269" s="89" t="s">
        <v>1343</v>
      </c>
      <c r="D1269" s="194">
        <v>148.05000000000001</v>
      </c>
      <c r="E1269" s="89" t="s">
        <v>99</v>
      </c>
      <c r="F1269" s="194">
        <v>5</v>
      </c>
      <c r="G1269" s="194">
        <v>5</v>
      </c>
      <c r="H1269" s="194">
        <v>0.82</v>
      </c>
      <c r="I1269" s="194">
        <v>1.2</v>
      </c>
      <c r="J1269" s="194">
        <v>4.1900000000000004</v>
      </c>
      <c r="K1269" s="194">
        <v>3.73</v>
      </c>
      <c r="L1269" s="194">
        <v>6.5</v>
      </c>
      <c r="M1269" s="194">
        <v>14.5</v>
      </c>
      <c r="N1269" s="194">
        <v>11</v>
      </c>
      <c r="O1269" s="194">
        <v>10.5</v>
      </c>
      <c r="P1269" s="194">
        <v>3.5</v>
      </c>
    </row>
    <row r="1270" spans="1:16" ht="12.75" customHeight="1" x14ac:dyDescent="0.2">
      <c r="A1270" s="89" t="s">
        <v>3757</v>
      </c>
      <c r="B1270" s="89" t="s">
        <v>3758</v>
      </c>
      <c r="C1270" s="89" t="s">
        <v>1340</v>
      </c>
      <c r="D1270" s="194">
        <v>85.25</v>
      </c>
      <c r="E1270" s="89" t="s">
        <v>99</v>
      </c>
      <c r="F1270" s="194">
        <v>5</v>
      </c>
      <c r="G1270" s="194">
        <v>5</v>
      </c>
      <c r="H1270" s="194">
        <v>2.6</v>
      </c>
      <c r="I1270" s="194">
        <v>1</v>
      </c>
      <c r="J1270" s="194">
        <v>17.8</v>
      </c>
      <c r="K1270" s="194">
        <v>2.41</v>
      </c>
      <c r="M1270" s="194">
        <v>6.5</v>
      </c>
      <c r="O1270" s="194">
        <v>8</v>
      </c>
      <c r="P1270" s="194">
        <v>5</v>
      </c>
    </row>
    <row r="1271" spans="1:16" ht="12.75" customHeight="1" x14ac:dyDescent="0.2">
      <c r="A1271" s="89" t="s">
        <v>3759</v>
      </c>
      <c r="B1271" s="89" t="s">
        <v>3760</v>
      </c>
      <c r="C1271" s="89" t="s">
        <v>1295</v>
      </c>
      <c r="D1271" s="194">
        <v>97.03</v>
      </c>
      <c r="E1271" s="89" t="s">
        <v>99</v>
      </c>
      <c r="F1271" s="194">
        <v>5</v>
      </c>
      <c r="G1271" s="194">
        <v>5</v>
      </c>
      <c r="H1271" s="194">
        <v>0</v>
      </c>
      <c r="I1271" s="194">
        <v>0.9</v>
      </c>
      <c r="J1271" s="194">
        <v>1.49</v>
      </c>
      <c r="K1271" s="194">
        <v>3.57</v>
      </c>
      <c r="L1271" s="194">
        <v>7.5</v>
      </c>
      <c r="M1271" s="194">
        <v>26.5</v>
      </c>
      <c r="N1271" s="194">
        <v>12.5</v>
      </c>
      <c r="P1271" s="194">
        <v>8.5</v>
      </c>
    </row>
    <row r="1272" spans="1:16" ht="12.75" customHeight="1" x14ac:dyDescent="0.2">
      <c r="A1272" s="89" t="s">
        <v>3761</v>
      </c>
      <c r="B1272" s="89" t="s">
        <v>3762</v>
      </c>
      <c r="C1272" s="89" t="s">
        <v>1292</v>
      </c>
      <c r="D1272" s="194">
        <v>394.18</v>
      </c>
      <c r="E1272" s="89" t="s">
        <v>99</v>
      </c>
      <c r="F1272" s="194">
        <v>5</v>
      </c>
      <c r="G1272" s="194">
        <v>5</v>
      </c>
      <c r="H1272" s="194">
        <v>0</v>
      </c>
      <c r="I1272" s="194">
        <v>0.9</v>
      </c>
      <c r="J1272" s="194">
        <v>3.03</v>
      </c>
      <c r="K1272" s="194">
        <v>86.63</v>
      </c>
      <c r="L1272" s="194">
        <v>7.5</v>
      </c>
      <c r="M1272" s="194">
        <v>12</v>
      </c>
      <c r="N1272" s="194">
        <v>8.5</v>
      </c>
      <c r="P1272" s="194">
        <v>29.5</v>
      </c>
    </row>
    <row r="1273" spans="1:16" ht="12.75" customHeight="1" x14ac:dyDescent="0.2">
      <c r="A1273" s="89" t="s">
        <v>3763</v>
      </c>
      <c r="B1273" s="89" t="s">
        <v>3764</v>
      </c>
      <c r="C1273" s="89" t="s">
        <v>2364</v>
      </c>
      <c r="D1273" s="194">
        <v>109.97</v>
      </c>
      <c r="E1273" s="89" t="s">
        <v>99</v>
      </c>
      <c r="F1273" s="194">
        <v>5</v>
      </c>
      <c r="G1273" s="194">
        <v>5</v>
      </c>
      <c r="H1273" s="194">
        <v>0</v>
      </c>
      <c r="I1273" s="194">
        <v>1.1000000000000001</v>
      </c>
      <c r="J1273" s="194">
        <v>5.81</v>
      </c>
      <c r="K1273" s="194">
        <v>8.7100000000000009</v>
      </c>
      <c r="L1273" s="194">
        <v>16.5</v>
      </c>
      <c r="M1273" s="194">
        <v>16.5</v>
      </c>
      <c r="N1273" s="194">
        <v>17.5</v>
      </c>
      <c r="P1273" s="194">
        <v>11.5</v>
      </c>
    </row>
    <row r="1274" spans="1:16" ht="12.75" customHeight="1" x14ac:dyDescent="0.2">
      <c r="A1274" s="89" t="s">
        <v>3765</v>
      </c>
      <c r="B1274" s="89" t="s">
        <v>3766</v>
      </c>
      <c r="C1274" s="89" t="s">
        <v>1452</v>
      </c>
      <c r="D1274" s="194">
        <v>86.85</v>
      </c>
      <c r="E1274" s="89" t="s">
        <v>99</v>
      </c>
      <c r="F1274" s="194">
        <v>5</v>
      </c>
      <c r="G1274" s="194">
        <v>5</v>
      </c>
      <c r="H1274" s="194">
        <v>1.33</v>
      </c>
      <c r="I1274" s="194">
        <v>0.95</v>
      </c>
      <c r="J1274" s="194">
        <v>1.99</v>
      </c>
      <c r="K1274" s="194">
        <v>3.33</v>
      </c>
      <c r="L1274" s="194">
        <v>5</v>
      </c>
      <c r="M1274" s="194">
        <v>11.5</v>
      </c>
      <c r="N1274" s="194">
        <v>11</v>
      </c>
      <c r="O1274" s="194">
        <v>3.5</v>
      </c>
      <c r="P1274" s="194">
        <v>4.5</v>
      </c>
    </row>
    <row r="1275" spans="1:16" ht="12.75" customHeight="1" x14ac:dyDescent="0.2">
      <c r="A1275" s="89" t="s">
        <v>3767</v>
      </c>
      <c r="B1275" s="89" t="s">
        <v>3768</v>
      </c>
      <c r="C1275" s="89" t="s">
        <v>1634</v>
      </c>
      <c r="D1275" s="194">
        <v>125.91</v>
      </c>
      <c r="E1275" s="89" t="s">
        <v>99</v>
      </c>
      <c r="F1275" s="194">
        <v>5</v>
      </c>
      <c r="G1275" s="194">
        <v>5</v>
      </c>
      <c r="H1275" s="194">
        <v>0.11</v>
      </c>
      <c r="I1275" s="194">
        <v>0.95</v>
      </c>
      <c r="J1275" s="194">
        <v>8.2200000000000006</v>
      </c>
      <c r="K1275" s="194">
        <v>11.59</v>
      </c>
      <c r="L1275" s="194">
        <v>8</v>
      </c>
      <c r="M1275" s="194">
        <v>14</v>
      </c>
      <c r="N1275" s="194">
        <v>13</v>
      </c>
      <c r="O1275" s="194">
        <v>16</v>
      </c>
      <c r="P1275" s="194">
        <v>18</v>
      </c>
    </row>
    <row r="1276" spans="1:16" ht="12.75" customHeight="1" x14ac:dyDescent="0.2">
      <c r="A1276" s="89" t="s">
        <v>3769</v>
      </c>
      <c r="B1276" s="89" t="s">
        <v>722</v>
      </c>
      <c r="C1276" s="89" t="s">
        <v>1329</v>
      </c>
      <c r="D1276" s="194">
        <v>47.62</v>
      </c>
      <c r="E1276" s="89" t="s">
        <v>99</v>
      </c>
      <c r="F1276" s="194">
        <v>5</v>
      </c>
      <c r="G1276" s="194">
        <v>5</v>
      </c>
      <c r="H1276" s="194">
        <v>3.24</v>
      </c>
      <c r="I1276" s="194">
        <v>0.6</v>
      </c>
      <c r="J1276" s="194">
        <v>2.27</v>
      </c>
      <c r="K1276" s="194">
        <v>3.65</v>
      </c>
      <c r="L1276" s="194">
        <v>-3</v>
      </c>
      <c r="M1276" s="194">
        <v>8</v>
      </c>
      <c r="N1276" s="194">
        <v>1.5</v>
      </c>
      <c r="O1276" s="194">
        <v>3.5</v>
      </c>
      <c r="P1276" s="194">
        <v>8.5</v>
      </c>
    </row>
    <row r="1277" spans="1:16" ht="12.75" customHeight="1" x14ac:dyDescent="0.2">
      <c r="A1277" s="89" t="s">
        <v>3770</v>
      </c>
      <c r="B1277" s="89" t="s">
        <v>3771</v>
      </c>
      <c r="C1277" s="89" t="s">
        <v>1614</v>
      </c>
      <c r="D1277" s="194">
        <v>149.63999999999999</v>
      </c>
      <c r="E1277" s="89" t="s">
        <v>99</v>
      </c>
      <c r="F1277" s="194">
        <v>5</v>
      </c>
      <c r="G1277" s="194">
        <v>5</v>
      </c>
      <c r="H1277" s="194">
        <v>0.82</v>
      </c>
      <c r="I1277" s="194">
        <v>1.1000000000000001</v>
      </c>
      <c r="J1277" s="194">
        <v>6.93</v>
      </c>
      <c r="K1277" s="194">
        <v>17.87</v>
      </c>
      <c r="L1277" s="194">
        <v>7</v>
      </c>
      <c r="M1277" s="194">
        <v>11</v>
      </c>
      <c r="N1277" s="194">
        <v>9.5</v>
      </c>
      <c r="O1277" s="194">
        <v>14</v>
      </c>
      <c r="P1277" s="194">
        <v>26.5</v>
      </c>
    </row>
    <row r="1278" spans="1:16" ht="12.75" customHeight="1" x14ac:dyDescent="0.2">
      <c r="A1278" s="89" t="s">
        <v>3772</v>
      </c>
      <c r="B1278" s="89" t="s">
        <v>3773</v>
      </c>
      <c r="C1278" s="89" t="s">
        <v>1340</v>
      </c>
      <c r="D1278" s="194">
        <v>117.1</v>
      </c>
      <c r="E1278" s="89" t="s">
        <v>99</v>
      </c>
      <c r="F1278" s="194">
        <v>5</v>
      </c>
      <c r="G1278" s="194">
        <v>5</v>
      </c>
      <c r="H1278" s="194">
        <v>3.12</v>
      </c>
      <c r="I1278" s="194">
        <v>0.7</v>
      </c>
      <c r="J1278" s="194">
        <v>12</v>
      </c>
      <c r="K1278" s="194">
        <v>6.15</v>
      </c>
      <c r="M1278" s="194">
        <v>4</v>
      </c>
      <c r="O1278" s="194">
        <v>5.5</v>
      </c>
      <c r="P1278" s="194">
        <v>7</v>
      </c>
    </row>
    <row r="1279" spans="1:16" ht="12.75" customHeight="1" x14ac:dyDescent="0.2">
      <c r="A1279" s="89" t="s">
        <v>3774</v>
      </c>
      <c r="B1279" s="89" t="s">
        <v>3775</v>
      </c>
      <c r="C1279" s="89" t="s">
        <v>1388</v>
      </c>
      <c r="D1279" s="194">
        <v>185.19</v>
      </c>
      <c r="E1279" s="89" t="s">
        <v>99</v>
      </c>
      <c r="F1279" s="194">
        <v>5</v>
      </c>
      <c r="G1279" s="194">
        <v>5</v>
      </c>
      <c r="H1279" s="194">
        <v>0</v>
      </c>
      <c r="I1279" s="194">
        <v>1.2</v>
      </c>
      <c r="J1279" s="194">
        <v>4.9400000000000004</v>
      </c>
      <c r="K1279" s="194">
        <v>7.9</v>
      </c>
      <c r="L1279" s="194">
        <v>18.5</v>
      </c>
      <c r="M1279" s="194">
        <v>22</v>
      </c>
      <c r="N1279" s="194">
        <v>21.5</v>
      </c>
      <c r="P1279" s="194">
        <v>24</v>
      </c>
    </row>
    <row r="1280" spans="1:16" ht="12.75" customHeight="1" x14ac:dyDescent="0.2">
      <c r="A1280" s="89" t="s">
        <v>3776</v>
      </c>
      <c r="B1280" s="89" t="s">
        <v>3777</v>
      </c>
      <c r="C1280" s="89" t="s">
        <v>1703</v>
      </c>
      <c r="D1280" s="194">
        <v>1267.5999999999999</v>
      </c>
      <c r="E1280" s="89" t="s">
        <v>99</v>
      </c>
      <c r="F1280" s="194">
        <v>5</v>
      </c>
      <c r="G1280" s="194">
        <v>5</v>
      </c>
      <c r="H1280" s="194">
        <v>0.72</v>
      </c>
      <c r="I1280" s="194">
        <v>0.8</v>
      </c>
      <c r="J1280" s="194">
        <v>6.5</v>
      </c>
      <c r="K1280" s="194">
        <v>9.24</v>
      </c>
      <c r="L1280" s="194">
        <v>8.5</v>
      </c>
      <c r="M1280" s="194">
        <v>15</v>
      </c>
      <c r="N1280" s="194">
        <v>10.5</v>
      </c>
      <c r="O1280" s="194">
        <v>9.5</v>
      </c>
      <c r="P1280" s="194">
        <v>14.5</v>
      </c>
    </row>
    <row r="1281" spans="1:16" ht="12.75" customHeight="1" x14ac:dyDescent="0.2">
      <c r="A1281" s="89" t="s">
        <v>3778</v>
      </c>
      <c r="B1281" s="89" t="s">
        <v>3779</v>
      </c>
      <c r="C1281" s="89" t="s">
        <v>1446</v>
      </c>
      <c r="D1281" s="194">
        <v>62.73</v>
      </c>
      <c r="E1281" s="89" t="s">
        <v>99</v>
      </c>
      <c r="F1281" s="194">
        <v>5</v>
      </c>
      <c r="G1281" s="194">
        <v>5</v>
      </c>
      <c r="H1281" s="194">
        <v>2.38</v>
      </c>
      <c r="I1281" s="194">
        <v>0.85</v>
      </c>
      <c r="J1281" s="89"/>
      <c r="K1281" s="194">
        <v>1.54</v>
      </c>
      <c r="M1281" s="194">
        <v>34</v>
      </c>
      <c r="O1281" s="194">
        <v>2.5</v>
      </c>
      <c r="P1281" s="194">
        <v>4.5</v>
      </c>
    </row>
    <row r="1282" spans="1:16" ht="12.75" customHeight="1" x14ac:dyDescent="0.2">
      <c r="A1282" s="89" t="s">
        <v>3780</v>
      </c>
      <c r="B1282" s="89" t="s">
        <v>3781</v>
      </c>
      <c r="C1282" s="89" t="s">
        <v>1312</v>
      </c>
      <c r="D1282" s="194">
        <v>118.44</v>
      </c>
      <c r="E1282" s="89" t="s">
        <v>99</v>
      </c>
      <c r="F1282" s="194">
        <v>6</v>
      </c>
      <c r="G1282" s="194">
        <v>6</v>
      </c>
      <c r="H1282" s="194">
        <v>1.04</v>
      </c>
      <c r="I1282" s="194">
        <v>0.9</v>
      </c>
      <c r="J1282" s="194">
        <v>6.97</v>
      </c>
      <c r="K1282" s="194">
        <v>26.89</v>
      </c>
      <c r="L1282" s="194">
        <v>19</v>
      </c>
      <c r="M1282" s="194">
        <v>16.5</v>
      </c>
      <c r="N1282" s="194">
        <v>16.5</v>
      </c>
    </row>
    <row r="1283" spans="1:16" ht="12.75" customHeight="1" x14ac:dyDescent="0.2">
      <c r="A1283" s="89" t="s">
        <v>3782</v>
      </c>
      <c r="B1283" s="89" t="s">
        <v>3783</v>
      </c>
      <c r="C1283" s="89" t="s">
        <v>2134</v>
      </c>
      <c r="D1283" s="194">
        <v>36.33</v>
      </c>
      <c r="E1283" s="89" t="s">
        <v>99</v>
      </c>
      <c r="F1283" s="194">
        <v>6</v>
      </c>
      <c r="G1283" s="194">
        <v>6</v>
      </c>
      <c r="H1283" s="194">
        <v>1.61</v>
      </c>
      <c r="I1283" s="194">
        <v>0.9</v>
      </c>
      <c r="J1283" s="194">
        <v>0.52</v>
      </c>
      <c r="K1283" s="194">
        <v>0.95</v>
      </c>
      <c r="L1283" s="194">
        <v>3.5</v>
      </c>
      <c r="M1283" s="194">
        <v>8</v>
      </c>
      <c r="N1283" s="194">
        <v>9</v>
      </c>
      <c r="O1283" s="194">
        <v>6.5</v>
      </c>
      <c r="P1283" s="194">
        <v>1.5</v>
      </c>
    </row>
    <row r="1284" spans="1:16" ht="12.75" customHeight="1" x14ac:dyDescent="0.2">
      <c r="A1284" s="89" t="s">
        <v>3784</v>
      </c>
      <c r="B1284" s="89" t="s">
        <v>3785</v>
      </c>
      <c r="C1284" s="89" t="s">
        <v>1319</v>
      </c>
      <c r="D1284" s="194">
        <v>36.78</v>
      </c>
      <c r="E1284" s="89" t="s">
        <v>99</v>
      </c>
      <c r="F1284" s="194">
        <v>6</v>
      </c>
      <c r="G1284" s="194">
        <v>6</v>
      </c>
      <c r="H1284" s="194">
        <v>1.27</v>
      </c>
      <c r="I1284" s="194">
        <v>1.1000000000000001</v>
      </c>
      <c r="J1284" s="194">
        <v>0.99</v>
      </c>
      <c r="K1284" s="194">
        <v>2.1</v>
      </c>
      <c r="L1284" s="194">
        <v>6.5</v>
      </c>
      <c r="M1284" s="194">
        <v>8</v>
      </c>
      <c r="N1284" s="194">
        <v>7</v>
      </c>
      <c r="O1284" s="194">
        <v>9.5</v>
      </c>
      <c r="P1284" s="194">
        <v>13</v>
      </c>
    </row>
    <row r="1285" spans="1:16" ht="12.75" customHeight="1" x14ac:dyDescent="0.2">
      <c r="A1285" s="89" t="s">
        <v>3786</v>
      </c>
      <c r="B1285" s="89" t="s">
        <v>3787</v>
      </c>
      <c r="C1285" s="89" t="s">
        <v>1289</v>
      </c>
      <c r="D1285" s="194">
        <v>63.74</v>
      </c>
      <c r="E1285" s="89" t="s">
        <v>99</v>
      </c>
      <c r="F1285" s="194">
        <v>6</v>
      </c>
      <c r="G1285" s="194">
        <v>6</v>
      </c>
      <c r="H1285" s="194">
        <v>0</v>
      </c>
      <c r="I1285" s="194">
        <v>1</v>
      </c>
      <c r="J1285" s="194">
        <v>7.89</v>
      </c>
      <c r="K1285" s="194">
        <v>5.81</v>
      </c>
      <c r="L1285" s="194">
        <v>6.5</v>
      </c>
      <c r="M1285" s="194">
        <v>10.5</v>
      </c>
      <c r="N1285" s="194">
        <v>9.5</v>
      </c>
      <c r="P1285" s="194">
        <v>12</v>
      </c>
    </row>
    <row r="1286" spans="1:16" ht="12.75" customHeight="1" x14ac:dyDescent="0.2">
      <c r="A1286" s="89" t="s">
        <v>3788</v>
      </c>
      <c r="B1286" s="89" t="s">
        <v>3789</v>
      </c>
      <c r="C1286" s="89" t="s">
        <v>1769</v>
      </c>
      <c r="D1286" s="194">
        <v>171.6</v>
      </c>
      <c r="E1286" s="89" t="s">
        <v>99</v>
      </c>
      <c r="F1286" s="194">
        <v>6</v>
      </c>
      <c r="G1286" s="194">
        <v>6</v>
      </c>
      <c r="H1286" s="194">
        <v>1.43</v>
      </c>
      <c r="I1286" s="194">
        <v>0.95</v>
      </c>
      <c r="J1286" s="194">
        <v>3.69</v>
      </c>
      <c r="K1286" s="89"/>
      <c r="L1286" s="194">
        <v>5.5</v>
      </c>
      <c r="M1286" s="194">
        <v>10.5</v>
      </c>
      <c r="N1286" s="194">
        <v>7.5</v>
      </c>
      <c r="O1286" s="194">
        <v>11.5</v>
      </c>
    </row>
    <row r="1287" spans="1:16" ht="12.75" customHeight="1" x14ac:dyDescent="0.2">
      <c r="A1287" s="89" t="s">
        <v>3790</v>
      </c>
      <c r="B1287" s="89" t="s">
        <v>3791</v>
      </c>
      <c r="C1287" s="89" t="s">
        <v>1634</v>
      </c>
      <c r="D1287" s="194">
        <v>80</v>
      </c>
      <c r="E1287" s="89" t="s">
        <v>99</v>
      </c>
      <c r="F1287" s="194">
        <v>6</v>
      </c>
      <c r="G1287" s="194">
        <v>6</v>
      </c>
      <c r="H1287" s="194">
        <v>1.19</v>
      </c>
      <c r="I1287" s="194">
        <v>1.25</v>
      </c>
      <c r="J1287" s="194">
        <v>1.04</v>
      </c>
      <c r="K1287" s="194">
        <v>2.2599999999999998</v>
      </c>
      <c r="L1287" s="194">
        <v>8.5</v>
      </c>
      <c r="M1287" s="194">
        <v>13.5</v>
      </c>
      <c r="N1287" s="194">
        <v>13</v>
      </c>
      <c r="O1287" s="194">
        <v>42.5</v>
      </c>
      <c r="P1287" s="194">
        <v>7</v>
      </c>
    </row>
    <row r="1288" spans="1:16" ht="12.75" customHeight="1" x14ac:dyDescent="0.2">
      <c r="A1288" s="89" t="s">
        <v>3792</v>
      </c>
      <c r="B1288" s="89" t="s">
        <v>3793</v>
      </c>
      <c r="C1288" s="89" t="s">
        <v>1372</v>
      </c>
      <c r="D1288" s="194">
        <v>209.91</v>
      </c>
      <c r="E1288" s="89" t="s">
        <v>99</v>
      </c>
      <c r="F1288" s="194">
        <v>6</v>
      </c>
      <c r="G1288" s="194">
        <v>6</v>
      </c>
      <c r="H1288" s="194">
        <v>0.94</v>
      </c>
      <c r="I1288" s="194">
        <v>1.1499999999999999</v>
      </c>
      <c r="J1288" s="194">
        <v>8.66</v>
      </c>
      <c r="K1288" s="194">
        <v>85.62</v>
      </c>
      <c r="L1288" s="194">
        <v>7</v>
      </c>
      <c r="M1288" s="194">
        <v>11</v>
      </c>
      <c r="N1288" s="194">
        <v>10.5</v>
      </c>
      <c r="O1288" s="194">
        <v>11</v>
      </c>
    </row>
    <row r="1289" spans="1:16" ht="12.75" customHeight="1" x14ac:dyDescent="0.2">
      <c r="A1289" s="89" t="s">
        <v>3794</v>
      </c>
      <c r="B1289" s="89" t="s">
        <v>3795</v>
      </c>
      <c r="C1289" s="89" t="s">
        <v>1452</v>
      </c>
      <c r="D1289" s="194">
        <v>153.55000000000001</v>
      </c>
      <c r="E1289" s="89" t="s">
        <v>99</v>
      </c>
      <c r="F1289" s="194">
        <v>6</v>
      </c>
      <c r="G1289" s="194">
        <v>6</v>
      </c>
      <c r="H1289" s="194">
        <v>1.22</v>
      </c>
      <c r="I1289" s="194">
        <v>1.1000000000000001</v>
      </c>
      <c r="J1289" s="194">
        <v>4.62</v>
      </c>
      <c r="K1289" s="194">
        <v>5.79</v>
      </c>
      <c r="L1289" s="194">
        <v>6</v>
      </c>
      <c r="M1289" s="194">
        <v>9.5</v>
      </c>
      <c r="N1289" s="194">
        <v>8.5</v>
      </c>
      <c r="O1289" s="194">
        <v>11</v>
      </c>
      <c r="P1289" s="194">
        <v>12.5</v>
      </c>
    </row>
    <row r="1290" spans="1:16" ht="12.75" customHeight="1" x14ac:dyDescent="0.2">
      <c r="A1290" s="89" t="s">
        <v>3796</v>
      </c>
      <c r="B1290" s="89" t="s">
        <v>3797</v>
      </c>
      <c r="C1290" s="89" t="s">
        <v>1289</v>
      </c>
      <c r="D1290" s="194">
        <v>100.12</v>
      </c>
      <c r="E1290" s="89" t="s">
        <v>99</v>
      </c>
      <c r="F1290" s="194">
        <v>6</v>
      </c>
      <c r="G1290" s="194">
        <v>6</v>
      </c>
      <c r="H1290" s="194">
        <v>0.8</v>
      </c>
      <c r="I1290" s="194">
        <v>1</v>
      </c>
      <c r="J1290" s="194">
        <v>2.31</v>
      </c>
      <c r="K1290" s="194">
        <v>4.1399999999999997</v>
      </c>
      <c r="L1290" s="194">
        <v>4</v>
      </c>
      <c r="M1290" s="194">
        <v>10</v>
      </c>
      <c r="N1290" s="194">
        <v>7.5</v>
      </c>
      <c r="O1290" s="194">
        <v>8</v>
      </c>
      <c r="P1290" s="194">
        <v>13.5</v>
      </c>
    </row>
    <row r="1291" spans="1:16" ht="12.75" customHeight="1" x14ac:dyDescent="0.2">
      <c r="A1291" s="89" t="s">
        <v>3798</v>
      </c>
      <c r="B1291" s="89" t="s">
        <v>3799</v>
      </c>
      <c r="C1291" s="89" t="s">
        <v>1762</v>
      </c>
      <c r="D1291" s="194">
        <v>76.489999999999995</v>
      </c>
      <c r="E1291" s="89" t="s">
        <v>99</v>
      </c>
      <c r="F1291" s="194">
        <v>6</v>
      </c>
      <c r="G1291" s="194">
        <v>6</v>
      </c>
      <c r="H1291" s="194">
        <v>0.83</v>
      </c>
      <c r="I1291" s="194">
        <v>1.1000000000000001</v>
      </c>
      <c r="J1291" s="194">
        <v>2.78</v>
      </c>
      <c r="K1291" s="194">
        <v>4.87</v>
      </c>
      <c r="L1291" s="194">
        <v>7</v>
      </c>
      <c r="M1291" s="194">
        <v>10</v>
      </c>
      <c r="N1291" s="194">
        <v>11</v>
      </c>
      <c r="O1291" s="194">
        <v>12.5</v>
      </c>
      <c r="P1291" s="194">
        <v>6</v>
      </c>
    </row>
    <row r="1292" spans="1:16" ht="12.75" customHeight="1" x14ac:dyDescent="0.2">
      <c r="A1292" s="89" t="s">
        <v>3800</v>
      </c>
      <c r="B1292" s="89" t="s">
        <v>3801</v>
      </c>
      <c r="C1292" s="89" t="s">
        <v>1289</v>
      </c>
      <c r="D1292" s="194">
        <v>123.86</v>
      </c>
      <c r="E1292" s="89" t="s">
        <v>99</v>
      </c>
      <c r="F1292" s="194">
        <v>6</v>
      </c>
      <c r="G1292" s="194">
        <v>6</v>
      </c>
      <c r="H1292" s="194">
        <v>0</v>
      </c>
      <c r="I1292" s="194">
        <v>0.85</v>
      </c>
      <c r="J1292" s="194">
        <v>6.32</v>
      </c>
      <c r="K1292" s="194">
        <v>8.4600000000000009</v>
      </c>
      <c r="L1292" s="194">
        <v>8</v>
      </c>
      <c r="M1292" s="194">
        <v>17.5</v>
      </c>
      <c r="N1292" s="194">
        <v>14</v>
      </c>
      <c r="P1292" s="194">
        <v>5</v>
      </c>
    </row>
    <row r="1293" spans="1:16" ht="12.75" customHeight="1" x14ac:dyDescent="0.2">
      <c r="A1293" s="89" t="s">
        <v>3802</v>
      </c>
      <c r="B1293" s="89" t="s">
        <v>3803</v>
      </c>
      <c r="C1293" s="89" t="s">
        <v>2364</v>
      </c>
      <c r="D1293" s="194">
        <v>97.95</v>
      </c>
      <c r="E1293" s="89" t="s">
        <v>99</v>
      </c>
      <c r="F1293" s="194">
        <v>6</v>
      </c>
      <c r="G1293" s="194">
        <v>6</v>
      </c>
      <c r="H1293" s="194">
        <v>0</v>
      </c>
      <c r="I1293" s="194">
        <v>1</v>
      </c>
      <c r="J1293" s="194">
        <v>6.65</v>
      </c>
      <c r="K1293" s="194">
        <v>3.84</v>
      </c>
      <c r="L1293" s="194">
        <v>2.5</v>
      </c>
      <c r="M1293" s="194">
        <v>10</v>
      </c>
      <c r="N1293" s="194">
        <v>8</v>
      </c>
      <c r="P1293" s="194">
        <v>14</v>
      </c>
    </row>
    <row r="1294" spans="1:16" ht="12.75" customHeight="1" x14ac:dyDescent="0.2">
      <c r="A1294" s="89" t="s">
        <v>3804</v>
      </c>
      <c r="B1294" s="89" t="s">
        <v>3805</v>
      </c>
      <c r="C1294" s="89" t="s">
        <v>1303</v>
      </c>
      <c r="D1294" s="194">
        <v>56.37</v>
      </c>
      <c r="E1294" s="89" t="s">
        <v>99</v>
      </c>
      <c r="F1294" s="194">
        <v>6</v>
      </c>
      <c r="G1294" s="194"/>
      <c r="H1294" s="194">
        <v>3.38</v>
      </c>
      <c r="I1294" s="194">
        <v>0.65</v>
      </c>
      <c r="J1294" s="194">
        <v>2.8</v>
      </c>
      <c r="K1294" s="194">
        <v>1.82</v>
      </c>
      <c r="L1294" s="194">
        <v>2.5</v>
      </c>
      <c r="M1294" s="194">
        <v>4</v>
      </c>
      <c r="N1294" s="194">
        <v>5.5</v>
      </c>
      <c r="O1294" s="194">
        <v>6</v>
      </c>
      <c r="P1294" s="194">
        <v>5</v>
      </c>
    </row>
    <row r="1295" spans="1:16" ht="12.75" customHeight="1" x14ac:dyDescent="0.2">
      <c r="A1295" s="89" t="s">
        <v>3806</v>
      </c>
      <c r="B1295" s="89" t="s">
        <v>3807</v>
      </c>
      <c r="C1295" s="89" t="s">
        <v>1360</v>
      </c>
      <c r="D1295" s="194">
        <v>274.14</v>
      </c>
      <c r="E1295" s="89" t="s">
        <v>99</v>
      </c>
      <c r="F1295" s="194">
        <v>6</v>
      </c>
      <c r="G1295" s="194">
        <v>6</v>
      </c>
      <c r="H1295" s="194">
        <v>3.83</v>
      </c>
      <c r="I1295" s="194">
        <v>1.1000000000000001</v>
      </c>
      <c r="J1295" s="194">
        <v>4.83</v>
      </c>
      <c r="K1295" s="194">
        <v>4.13</v>
      </c>
      <c r="L1295" s="194">
        <v>11.5</v>
      </c>
      <c r="M1295" s="194">
        <v>33.5</v>
      </c>
      <c r="N1295" s="194">
        <v>13.5</v>
      </c>
      <c r="O1295" s="194">
        <v>22</v>
      </c>
      <c r="P1295" s="194">
        <v>6</v>
      </c>
    </row>
    <row r="1296" spans="1:16" ht="12.75" customHeight="1" x14ac:dyDescent="0.2">
      <c r="A1296" s="89" t="s">
        <v>3808</v>
      </c>
      <c r="B1296" s="89" t="s">
        <v>3809</v>
      </c>
      <c r="C1296" s="89" t="s">
        <v>1325</v>
      </c>
      <c r="D1296" s="194">
        <v>51.69</v>
      </c>
      <c r="E1296" s="89" t="s">
        <v>99</v>
      </c>
      <c r="F1296" s="194">
        <v>6</v>
      </c>
      <c r="G1296" s="194">
        <v>6</v>
      </c>
      <c r="H1296" s="194">
        <v>1.63</v>
      </c>
      <c r="I1296" s="194">
        <v>1.1000000000000001</v>
      </c>
      <c r="J1296" s="194">
        <v>2.34</v>
      </c>
      <c r="K1296" s="194">
        <v>3.19</v>
      </c>
      <c r="L1296" s="194">
        <v>3.5</v>
      </c>
      <c r="M1296" s="194">
        <v>9.5</v>
      </c>
      <c r="N1296" s="194">
        <v>8</v>
      </c>
      <c r="O1296" s="194">
        <v>4.5</v>
      </c>
      <c r="P1296" s="194">
        <v>10.5</v>
      </c>
    </row>
    <row r="1297" spans="1:16" ht="12.75" customHeight="1" x14ac:dyDescent="0.2">
      <c r="A1297" s="89" t="s">
        <v>3810</v>
      </c>
      <c r="B1297" s="89" t="s">
        <v>3811</v>
      </c>
      <c r="C1297" s="89" t="s">
        <v>2480</v>
      </c>
      <c r="D1297" s="194">
        <v>46.43</v>
      </c>
      <c r="E1297" s="89" t="s">
        <v>99</v>
      </c>
      <c r="F1297" s="194">
        <v>6</v>
      </c>
      <c r="G1297" s="194">
        <v>6</v>
      </c>
      <c r="H1297" s="194">
        <v>3.65</v>
      </c>
      <c r="I1297" s="194">
        <v>1.25</v>
      </c>
      <c r="J1297" s="194">
        <v>5.87</v>
      </c>
      <c r="K1297" s="194">
        <v>4.74</v>
      </c>
      <c r="M1297" s="194">
        <v>9</v>
      </c>
      <c r="O1297" s="194">
        <v>12</v>
      </c>
      <c r="P1297" s="194">
        <v>6.5</v>
      </c>
    </row>
    <row r="1298" spans="1:16" ht="12.75" customHeight="1" x14ac:dyDescent="0.2">
      <c r="A1298" s="89" t="s">
        <v>3812</v>
      </c>
      <c r="B1298" s="89" t="s">
        <v>3813</v>
      </c>
      <c r="C1298" s="89" t="s">
        <v>1340</v>
      </c>
      <c r="D1298" s="194">
        <v>218.3</v>
      </c>
      <c r="E1298" s="89" t="s">
        <v>99</v>
      </c>
      <c r="F1298" s="194">
        <v>6</v>
      </c>
      <c r="G1298" s="194">
        <v>6</v>
      </c>
      <c r="H1298" s="194">
        <v>2.95</v>
      </c>
      <c r="I1298" s="194">
        <v>0.7</v>
      </c>
      <c r="J1298" s="194">
        <v>12.99</v>
      </c>
      <c r="K1298" s="194">
        <v>2.83</v>
      </c>
      <c r="M1298" s="194">
        <v>2.5</v>
      </c>
      <c r="O1298" s="194">
        <v>6.5</v>
      </c>
      <c r="P1298" s="194">
        <v>3</v>
      </c>
    </row>
    <row r="1299" spans="1:16" ht="12.75" customHeight="1" x14ac:dyDescent="0.2">
      <c r="A1299" s="89" t="s">
        <v>3814</v>
      </c>
      <c r="B1299" s="89" t="s">
        <v>3815</v>
      </c>
      <c r="C1299" s="89" t="s">
        <v>1398</v>
      </c>
      <c r="D1299" s="194">
        <v>62.49</v>
      </c>
      <c r="E1299" s="89" t="s">
        <v>99</v>
      </c>
      <c r="F1299" s="194">
        <v>6</v>
      </c>
      <c r="G1299" s="194">
        <v>6</v>
      </c>
      <c r="H1299" s="194">
        <v>0.22</v>
      </c>
      <c r="I1299" s="194">
        <v>1.1000000000000001</v>
      </c>
      <c r="J1299" s="194">
        <v>1.06</v>
      </c>
      <c r="K1299" s="194">
        <v>2.35</v>
      </c>
      <c r="L1299" s="194">
        <v>7</v>
      </c>
      <c r="M1299" s="194">
        <v>10.5</v>
      </c>
      <c r="N1299" s="194">
        <v>8.5</v>
      </c>
      <c r="O1299" s="194">
        <v>10</v>
      </c>
      <c r="P1299" s="194">
        <v>9.5</v>
      </c>
    </row>
    <row r="1300" spans="1:16" ht="12.75" customHeight="1" x14ac:dyDescent="0.2">
      <c r="A1300" s="89" t="s">
        <v>3816</v>
      </c>
      <c r="B1300" s="89" t="s">
        <v>3817</v>
      </c>
      <c r="C1300" s="89" t="s">
        <v>1312</v>
      </c>
      <c r="D1300" s="194">
        <v>193.55</v>
      </c>
      <c r="E1300" s="89" t="s">
        <v>99</v>
      </c>
      <c r="F1300" s="194">
        <v>7</v>
      </c>
      <c r="G1300" s="194">
        <v>7</v>
      </c>
      <c r="H1300" s="194">
        <v>0</v>
      </c>
      <c r="I1300" s="194">
        <v>1.4</v>
      </c>
      <c r="J1300" s="194">
        <v>2.44</v>
      </c>
      <c r="K1300" s="194">
        <v>7.99</v>
      </c>
      <c r="L1300" s="194">
        <v>7.5</v>
      </c>
      <c r="M1300" s="194">
        <v>15.5</v>
      </c>
      <c r="N1300" s="194">
        <v>11</v>
      </c>
      <c r="P1300" s="194">
        <v>31.5</v>
      </c>
    </row>
    <row r="1301" spans="1:16" ht="12.75" customHeight="1" x14ac:dyDescent="0.2">
      <c r="A1301" s="89" t="s">
        <v>3818</v>
      </c>
      <c r="B1301" s="89" t="s">
        <v>3819</v>
      </c>
      <c r="C1301" s="89" t="s">
        <v>1642</v>
      </c>
      <c r="D1301" s="194">
        <v>111.24</v>
      </c>
      <c r="E1301" s="89" t="s">
        <v>99</v>
      </c>
      <c r="F1301" s="194">
        <v>7</v>
      </c>
      <c r="G1301" s="194"/>
      <c r="H1301" s="194">
        <v>1.87</v>
      </c>
      <c r="I1301" s="194">
        <v>0.65</v>
      </c>
      <c r="J1301" s="194">
        <v>0.35</v>
      </c>
      <c r="K1301" s="194">
        <v>2.64</v>
      </c>
      <c r="L1301" s="194">
        <v>-0.5</v>
      </c>
      <c r="M1301" s="194">
        <v>3</v>
      </c>
      <c r="N1301" s="194">
        <v>1</v>
      </c>
      <c r="O1301" s="194">
        <v>3.5</v>
      </c>
      <c r="P1301" s="194">
        <v>5.5</v>
      </c>
    </row>
    <row r="1302" spans="1:16" ht="12.75" customHeight="1" x14ac:dyDescent="0.2">
      <c r="A1302" s="89" t="s">
        <v>3820</v>
      </c>
      <c r="B1302" s="89" t="s">
        <v>3821</v>
      </c>
      <c r="C1302" s="89" t="s">
        <v>1388</v>
      </c>
      <c r="D1302" s="194">
        <v>265.58999999999997</v>
      </c>
      <c r="E1302" s="89" t="s">
        <v>99</v>
      </c>
      <c r="F1302" s="194">
        <v>7</v>
      </c>
      <c r="G1302" s="194">
        <v>7</v>
      </c>
      <c r="H1302" s="194">
        <v>0</v>
      </c>
      <c r="I1302" s="194">
        <v>0.95</v>
      </c>
      <c r="J1302" s="194">
        <v>12.49</v>
      </c>
      <c r="K1302" s="194">
        <v>7.52</v>
      </c>
      <c r="L1302" s="194">
        <v>10.5</v>
      </c>
      <c r="M1302" s="194">
        <v>11.5</v>
      </c>
      <c r="N1302" s="194">
        <v>11</v>
      </c>
      <c r="P1302" s="194">
        <v>12</v>
      </c>
    </row>
    <row r="1303" spans="1:16" ht="12.75" customHeight="1" x14ac:dyDescent="0.2">
      <c r="A1303" s="89" t="s">
        <v>3822</v>
      </c>
      <c r="B1303" s="89" t="s">
        <v>3823</v>
      </c>
      <c r="C1303" s="89" t="s">
        <v>1325</v>
      </c>
      <c r="D1303" s="194">
        <v>36.619999999999997</v>
      </c>
      <c r="E1303" s="89" t="s">
        <v>99</v>
      </c>
      <c r="F1303" s="194">
        <v>7</v>
      </c>
      <c r="G1303" s="194">
        <v>7</v>
      </c>
      <c r="H1303" s="194">
        <v>0</v>
      </c>
      <c r="I1303" s="194">
        <v>1.6</v>
      </c>
      <c r="J1303" s="194">
        <v>1.06</v>
      </c>
      <c r="K1303" s="194">
        <v>3.85</v>
      </c>
      <c r="L1303" s="194">
        <v>5.5</v>
      </c>
      <c r="M1303" s="194">
        <v>19</v>
      </c>
      <c r="N1303" s="194">
        <v>15.5</v>
      </c>
      <c r="P1303" s="194">
        <v>13</v>
      </c>
    </row>
    <row r="1304" spans="1:16" ht="12.75" customHeight="1" x14ac:dyDescent="0.2">
      <c r="A1304" s="89" t="s">
        <v>3824</v>
      </c>
      <c r="B1304" s="89" t="s">
        <v>3825</v>
      </c>
      <c r="C1304" s="89" t="s">
        <v>1591</v>
      </c>
      <c r="D1304" s="194">
        <v>57.92</v>
      </c>
      <c r="E1304" s="89" t="s">
        <v>99</v>
      </c>
      <c r="F1304" s="194">
        <v>7</v>
      </c>
      <c r="G1304" s="194">
        <v>7</v>
      </c>
      <c r="H1304" s="194">
        <v>0.67</v>
      </c>
      <c r="I1304" s="194">
        <v>1.1499999999999999</v>
      </c>
      <c r="J1304" s="194">
        <v>0.95</v>
      </c>
      <c r="K1304" s="194">
        <v>1.78</v>
      </c>
      <c r="L1304" s="194">
        <v>0.5</v>
      </c>
      <c r="M1304" s="194">
        <v>12.5</v>
      </c>
      <c r="N1304" s="194">
        <v>8.5</v>
      </c>
      <c r="O1304" s="194">
        <v>20</v>
      </c>
      <c r="P1304" s="194">
        <v>4.5</v>
      </c>
    </row>
    <row r="1305" spans="1:16" ht="12.75" customHeight="1" x14ac:dyDescent="0.2">
      <c r="A1305" s="89" t="s">
        <v>3826</v>
      </c>
      <c r="B1305" s="89" t="s">
        <v>3827</v>
      </c>
      <c r="C1305" s="89" t="s">
        <v>1654</v>
      </c>
      <c r="D1305" s="194">
        <v>147.21</v>
      </c>
      <c r="E1305" s="89" t="s">
        <v>99</v>
      </c>
      <c r="F1305" s="194">
        <v>7</v>
      </c>
      <c r="G1305" s="194">
        <v>7</v>
      </c>
      <c r="H1305" s="194">
        <v>0</v>
      </c>
      <c r="I1305" s="194">
        <v>1.1499999999999999</v>
      </c>
      <c r="J1305" s="194">
        <v>7.73</v>
      </c>
      <c r="K1305" s="194">
        <v>7.19</v>
      </c>
      <c r="L1305" s="194">
        <v>14.5</v>
      </c>
      <c r="M1305" s="194">
        <v>29</v>
      </c>
      <c r="N1305" s="194">
        <v>19</v>
      </c>
      <c r="P1305" s="194">
        <v>8.5</v>
      </c>
    </row>
    <row r="1306" spans="1:16" ht="12.75" customHeight="1" x14ac:dyDescent="0.2">
      <c r="A1306" s="89" t="s">
        <v>3828</v>
      </c>
      <c r="B1306" s="89" t="s">
        <v>3829</v>
      </c>
      <c r="C1306" s="89" t="s">
        <v>1393</v>
      </c>
      <c r="D1306" s="194">
        <v>39.380000000000003</v>
      </c>
      <c r="E1306" s="89" t="s">
        <v>99</v>
      </c>
      <c r="F1306" s="194">
        <v>7</v>
      </c>
      <c r="G1306" s="194">
        <v>7</v>
      </c>
      <c r="H1306" s="194">
        <v>2.04</v>
      </c>
      <c r="I1306" s="194">
        <v>0.85</v>
      </c>
      <c r="J1306" s="194">
        <v>3.25</v>
      </c>
      <c r="K1306" s="194">
        <v>5.12</v>
      </c>
      <c r="L1306" s="194">
        <v>13</v>
      </c>
      <c r="M1306" s="194">
        <v>11.5</v>
      </c>
      <c r="N1306" s="194">
        <v>9.5</v>
      </c>
      <c r="O1306" s="194">
        <v>6.5</v>
      </c>
      <c r="P1306" s="194">
        <v>7.5</v>
      </c>
    </row>
    <row r="1307" spans="1:16" ht="12.75" customHeight="1" x14ac:dyDescent="0.2">
      <c r="A1307" s="89" t="s">
        <v>3830</v>
      </c>
      <c r="B1307" s="89" t="s">
        <v>3831</v>
      </c>
      <c r="C1307" s="89" t="s">
        <v>1356</v>
      </c>
      <c r="D1307" s="194">
        <v>85.86</v>
      </c>
      <c r="E1307" s="89" t="s">
        <v>99</v>
      </c>
      <c r="F1307" s="194">
        <v>7</v>
      </c>
      <c r="G1307" s="194">
        <v>7</v>
      </c>
      <c r="H1307" s="194">
        <v>1.87</v>
      </c>
      <c r="I1307" s="194">
        <v>0.75</v>
      </c>
      <c r="J1307" s="194">
        <v>2.97</v>
      </c>
      <c r="K1307" s="194">
        <v>3.48</v>
      </c>
      <c r="L1307" s="194">
        <v>6</v>
      </c>
      <c r="M1307" s="194">
        <v>11.5</v>
      </c>
      <c r="N1307" s="194">
        <v>8</v>
      </c>
      <c r="O1307" s="194">
        <v>10</v>
      </c>
      <c r="P1307" s="194">
        <v>6</v>
      </c>
    </row>
    <row r="1308" spans="1:16" ht="12.75" customHeight="1" x14ac:dyDescent="0.2">
      <c r="A1308" s="89" t="s">
        <v>3832</v>
      </c>
      <c r="B1308" s="89" t="s">
        <v>3833</v>
      </c>
      <c r="C1308" s="89" t="s">
        <v>1379</v>
      </c>
      <c r="D1308" s="194">
        <v>103.33</v>
      </c>
      <c r="E1308" s="89" t="s">
        <v>99</v>
      </c>
      <c r="F1308" s="194">
        <v>7</v>
      </c>
      <c r="G1308" s="194">
        <v>7</v>
      </c>
      <c r="H1308" s="194">
        <v>1.99</v>
      </c>
      <c r="I1308" s="194">
        <v>0.95</v>
      </c>
      <c r="J1308" s="194">
        <v>1.82</v>
      </c>
      <c r="K1308" s="194">
        <v>2.64</v>
      </c>
      <c r="L1308" s="194">
        <v>5</v>
      </c>
      <c r="M1308" s="194">
        <v>8.5</v>
      </c>
      <c r="N1308" s="194">
        <v>8.5</v>
      </c>
      <c r="O1308" s="194">
        <v>8.5</v>
      </c>
      <c r="P1308" s="194">
        <v>8.5</v>
      </c>
    </row>
    <row r="1309" spans="1:16" ht="12.75" customHeight="1" x14ac:dyDescent="0.2">
      <c r="A1309" s="89" t="s">
        <v>3834</v>
      </c>
      <c r="B1309" s="89" t="s">
        <v>3835</v>
      </c>
      <c r="C1309" s="89" t="s">
        <v>1295</v>
      </c>
      <c r="D1309" s="194">
        <v>39.19</v>
      </c>
      <c r="E1309" s="89" t="s">
        <v>99</v>
      </c>
      <c r="F1309" s="194">
        <v>7</v>
      </c>
      <c r="G1309" s="194">
        <v>7</v>
      </c>
      <c r="H1309" s="194">
        <v>2.38</v>
      </c>
      <c r="I1309" s="194">
        <v>1.05</v>
      </c>
      <c r="J1309" s="194">
        <v>3.8</v>
      </c>
      <c r="K1309" s="194">
        <v>4.17</v>
      </c>
      <c r="L1309" s="194">
        <v>4</v>
      </c>
      <c r="M1309" s="194">
        <v>14.5</v>
      </c>
      <c r="N1309" s="194">
        <v>10.5</v>
      </c>
      <c r="O1309" s="194">
        <v>6</v>
      </c>
      <c r="P1309" s="194">
        <v>2</v>
      </c>
    </row>
    <row r="1310" spans="1:16" ht="12.75" customHeight="1" x14ac:dyDescent="0.2">
      <c r="A1310" s="89" t="s">
        <v>3836</v>
      </c>
      <c r="B1310" s="89" t="s">
        <v>3837</v>
      </c>
      <c r="C1310" s="89" t="s">
        <v>1360</v>
      </c>
      <c r="D1310" s="194">
        <v>56.26</v>
      </c>
      <c r="E1310" s="89" t="s">
        <v>99</v>
      </c>
      <c r="F1310" s="194">
        <v>7</v>
      </c>
      <c r="G1310" s="194">
        <v>7</v>
      </c>
      <c r="H1310" s="194">
        <v>3.29</v>
      </c>
      <c r="I1310" s="194">
        <v>1.1000000000000001</v>
      </c>
      <c r="J1310" s="194">
        <v>6.53</v>
      </c>
      <c r="K1310" s="194">
        <v>8</v>
      </c>
      <c r="L1310" s="194">
        <v>3</v>
      </c>
      <c r="M1310" s="194">
        <v>6</v>
      </c>
      <c r="N1310" s="194">
        <v>4</v>
      </c>
      <c r="O1310" s="194">
        <v>9.5</v>
      </c>
      <c r="P1310" s="194">
        <v>1.5</v>
      </c>
    </row>
    <row r="1311" spans="1:16" ht="12.75" customHeight="1" x14ac:dyDescent="0.2">
      <c r="A1311" s="89" t="s">
        <v>3838</v>
      </c>
      <c r="B1311" s="89" t="s">
        <v>3839</v>
      </c>
      <c r="C1311" s="89" t="s">
        <v>1581</v>
      </c>
      <c r="D1311" s="194">
        <v>261.76</v>
      </c>
      <c r="E1311" s="89" t="s">
        <v>99</v>
      </c>
      <c r="F1311" s="194">
        <v>7</v>
      </c>
      <c r="G1311" s="194">
        <v>7</v>
      </c>
      <c r="H1311" s="194">
        <v>0</v>
      </c>
      <c r="I1311" s="89"/>
      <c r="J1311" s="194">
        <v>3.82</v>
      </c>
      <c r="K1311" s="194">
        <v>2.44</v>
      </c>
      <c r="L1311" s="194">
        <v>5.5</v>
      </c>
      <c r="M1311" s="194">
        <v>39</v>
      </c>
      <c r="N1311" s="194">
        <v>10</v>
      </c>
      <c r="P1311" s="194">
        <v>3.5</v>
      </c>
    </row>
    <row r="1312" spans="1:16" ht="12.75" customHeight="1" x14ac:dyDescent="0.2">
      <c r="A1312" s="89" t="s">
        <v>3840</v>
      </c>
      <c r="B1312" s="89" t="s">
        <v>3841</v>
      </c>
      <c r="C1312" s="89" t="s">
        <v>1642</v>
      </c>
      <c r="D1312" s="194">
        <v>74.19</v>
      </c>
      <c r="E1312" s="89" t="s">
        <v>99</v>
      </c>
      <c r="F1312" s="194">
        <v>7</v>
      </c>
      <c r="G1312" s="194"/>
      <c r="H1312" s="194">
        <v>1.68</v>
      </c>
      <c r="I1312" s="194">
        <v>0.55000000000000004</v>
      </c>
      <c r="J1312" s="194">
        <v>0.59</v>
      </c>
      <c r="K1312" s="194">
        <v>2.35</v>
      </c>
      <c r="L1312" s="194">
        <v>4</v>
      </c>
      <c r="M1312" s="194">
        <v>12.5</v>
      </c>
      <c r="N1312" s="194">
        <v>7.5</v>
      </c>
      <c r="O1312" s="194">
        <v>8.5</v>
      </c>
      <c r="P1312" s="194">
        <v>4</v>
      </c>
    </row>
    <row r="1313" spans="1:16" ht="12.75" customHeight="1" x14ac:dyDescent="0.2">
      <c r="A1313" s="89" t="s">
        <v>3842</v>
      </c>
      <c r="B1313" s="89" t="s">
        <v>3843</v>
      </c>
      <c r="C1313" s="89" t="s">
        <v>1393</v>
      </c>
      <c r="D1313" s="194">
        <v>82.43</v>
      </c>
      <c r="E1313" s="89" t="s">
        <v>99</v>
      </c>
      <c r="F1313" s="194">
        <v>7</v>
      </c>
      <c r="G1313" s="194">
        <v>7</v>
      </c>
      <c r="H1313" s="194">
        <v>1.56</v>
      </c>
      <c r="I1313" s="194">
        <v>1.05</v>
      </c>
      <c r="J1313" s="194">
        <v>1.1200000000000001</v>
      </c>
      <c r="K1313" s="194">
        <v>3.61</v>
      </c>
      <c r="L1313" s="194">
        <v>6.5</v>
      </c>
      <c r="M1313" s="194">
        <v>9</v>
      </c>
      <c r="N1313" s="194">
        <v>10</v>
      </c>
      <c r="O1313" s="194">
        <v>3</v>
      </c>
      <c r="P1313" s="194">
        <v>11</v>
      </c>
    </row>
    <row r="1314" spans="1:16" ht="12.75" customHeight="1" x14ac:dyDescent="0.2">
      <c r="A1314" s="89" t="s">
        <v>3844</v>
      </c>
      <c r="B1314" s="89" t="s">
        <v>3845</v>
      </c>
      <c r="C1314" s="89" t="s">
        <v>1372</v>
      </c>
      <c r="D1314" s="194">
        <v>67.64</v>
      </c>
      <c r="E1314" s="89" t="s">
        <v>99</v>
      </c>
      <c r="F1314" s="194">
        <v>7</v>
      </c>
      <c r="G1314" s="194">
        <v>7</v>
      </c>
      <c r="H1314" s="194">
        <v>0</v>
      </c>
      <c r="I1314" s="194">
        <v>1.05</v>
      </c>
      <c r="J1314" s="194">
        <v>6.06</v>
      </c>
      <c r="K1314" s="194">
        <v>3.29</v>
      </c>
      <c r="L1314" s="194">
        <v>9.5</v>
      </c>
      <c r="M1314" s="194">
        <v>17</v>
      </c>
      <c r="N1314" s="194">
        <v>14.5</v>
      </c>
      <c r="P1314" s="194">
        <v>9.5</v>
      </c>
    </row>
    <row r="1315" spans="1:16" ht="12.75" customHeight="1" x14ac:dyDescent="0.2">
      <c r="A1315" s="89" t="s">
        <v>3846</v>
      </c>
      <c r="B1315" s="89" t="s">
        <v>3847</v>
      </c>
      <c r="C1315" s="89" t="s">
        <v>1340</v>
      </c>
      <c r="D1315" s="194">
        <v>36.49</v>
      </c>
      <c r="E1315" s="89" t="s">
        <v>99</v>
      </c>
      <c r="F1315" s="194">
        <v>7</v>
      </c>
      <c r="G1315" s="194">
        <v>7</v>
      </c>
      <c r="H1315" s="194">
        <v>4.18</v>
      </c>
      <c r="I1315" s="194">
        <v>0.75</v>
      </c>
      <c r="J1315" s="194">
        <v>9.25</v>
      </c>
      <c r="K1315" s="194">
        <v>2.92</v>
      </c>
      <c r="M1315" s="194">
        <v>-3.5</v>
      </c>
      <c r="O1315" s="194">
        <v>1</v>
      </c>
      <c r="P1315" s="194">
        <v>3</v>
      </c>
    </row>
    <row r="1316" spans="1:16" ht="12.75" customHeight="1" x14ac:dyDescent="0.2">
      <c r="A1316" s="89" t="s">
        <v>3848</v>
      </c>
      <c r="B1316" s="89" t="s">
        <v>3849</v>
      </c>
      <c r="C1316" s="89" t="s">
        <v>1393</v>
      </c>
      <c r="D1316" s="194">
        <v>82.47</v>
      </c>
      <c r="E1316" s="89" t="s">
        <v>99</v>
      </c>
      <c r="F1316" s="194">
        <v>7</v>
      </c>
      <c r="G1316" s="194">
        <v>7</v>
      </c>
      <c r="H1316" s="194">
        <v>0.37</v>
      </c>
      <c r="I1316" s="194">
        <v>1.1000000000000001</v>
      </c>
      <c r="J1316" s="194">
        <v>0.53</v>
      </c>
      <c r="K1316" s="194">
        <v>2.65</v>
      </c>
      <c r="L1316" s="194">
        <v>5</v>
      </c>
      <c r="M1316" s="194">
        <v>9</v>
      </c>
      <c r="N1316" s="194">
        <v>9.5</v>
      </c>
      <c r="O1316" s="194">
        <v>5.5</v>
      </c>
      <c r="P1316" s="194">
        <v>13</v>
      </c>
    </row>
    <row r="1317" spans="1:16" ht="12.75" customHeight="1" x14ac:dyDescent="0.2">
      <c r="A1317" s="89" t="s">
        <v>3850</v>
      </c>
      <c r="B1317" s="89" t="s">
        <v>3851</v>
      </c>
      <c r="C1317" s="89" t="s">
        <v>1804</v>
      </c>
      <c r="D1317" s="194">
        <v>37.770000000000003</v>
      </c>
      <c r="E1317" s="89" t="s">
        <v>99</v>
      </c>
      <c r="F1317" s="194">
        <v>7</v>
      </c>
      <c r="G1317" s="194">
        <v>7</v>
      </c>
      <c r="H1317" s="194">
        <v>1.49</v>
      </c>
      <c r="I1317" s="194">
        <v>1.05</v>
      </c>
      <c r="J1317" s="194">
        <v>2.89</v>
      </c>
      <c r="K1317" s="194">
        <v>5.43</v>
      </c>
      <c r="L1317" s="194">
        <v>11.5</v>
      </c>
      <c r="M1317" s="194">
        <v>10</v>
      </c>
      <c r="N1317" s="194">
        <v>10.5</v>
      </c>
      <c r="P1317" s="194">
        <v>5.5</v>
      </c>
    </row>
    <row r="1318" spans="1:16" ht="12.75" customHeight="1" x14ac:dyDescent="0.2">
      <c r="A1318" s="89" t="s">
        <v>3852</v>
      </c>
      <c r="B1318" s="89" t="s">
        <v>3853</v>
      </c>
      <c r="C1318" s="89" t="s">
        <v>1343</v>
      </c>
      <c r="D1318" s="194">
        <v>89.54</v>
      </c>
      <c r="E1318" s="89" t="s">
        <v>99</v>
      </c>
      <c r="F1318" s="194">
        <v>7</v>
      </c>
      <c r="G1318" s="194">
        <v>7</v>
      </c>
      <c r="H1318" s="194">
        <v>0.44</v>
      </c>
      <c r="I1318" s="194">
        <v>1.45</v>
      </c>
      <c r="J1318" s="194">
        <v>2.77</v>
      </c>
      <c r="K1318" s="194">
        <v>3.3</v>
      </c>
      <c r="L1318" s="194">
        <v>7.5</v>
      </c>
      <c r="M1318" s="194">
        <v>6.5</v>
      </c>
      <c r="N1318" s="194">
        <v>8</v>
      </c>
      <c r="O1318" s="194">
        <v>7</v>
      </c>
      <c r="P1318" s="194">
        <v>10</v>
      </c>
    </row>
    <row r="1319" spans="1:16" ht="12.75" customHeight="1" x14ac:dyDescent="0.2">
      <c r="A1319" s="89" t="s">
        <v>3854</v>
      </c>
      <c r="B1319" s="89" t="s">
        <v>704</v>
      </c>
      <c r="C1319" s="89" t="s">
        <v>1329</v>
      </c>
      <c r="D1319" s="194">
        <v>81.040000000000006</v>
      </c>
      <c r="E1319" s="89" t="s">
        <v>99</v>
      </c>
      <c r="F1319" s="194">
        <v>7</v>
      </c>
      <c r="G1319" s="194">
        <v>7</v>
      </c>
      <c r="H1319" s="194">
        <v>4.6100000000000003</v>
      </c>
      <c r="I1319" s="194">
        <v>0.55000000000000004</v>
      </c>
      <c r="J1319" s="194">
        <v>4.43</v>
      </c>
      <c r="K1319" s="194">
        <v>2.73</v>
      </c>
      <c r="L1319" s="194">
        <v>3</v>
      </c>
      <c r="M1319" s="194">
        <v>6.5</v>
      </c>
      <c r="N1319" s="194">
        <v>6.5</v>
      </c>
      <c r="O1319" s="194">
        <v>5</v>
      </c>
      <c r="P1319" s="194">
        <v>7</v>
      </c>
    </row>
    <row r="1320" spans="1:16" ht="12.75" customHeight="1" x14ac:dyDescent="0.2">
      <c r="A1320" s="89" t="s">
        <v>3855</v>
      </c>
      <c r="B1320" s="89" t="s">
        <v>3856</v>
      </c>
      <c r="C1320" s="89" t="s">
        <v>1452</v>
      </c>
      <c r="D1320" s="194">
        <v>124.78</v>
      </c>
      <c r="E1320" s="89" t="s">
        <v>99</v>
      </c>
      <c r="F1320" s="194">
        <v>7</v>
      </c>
      <c r="G1320" s="194">
        <v>7</v>
      </c>
      <c r="H1320" s="194">
        <v>0.54</v>
      </c>
      <c r="I1320" s="194">
        <v>1.1000000000000001</v>
      </c>
      <c r="J1320" s="194">
        <v>2.16</v>
      </c>
      <c r="K1320" s="194">
        <v>3.46</v>
      </c>
      <c r="L1320" s="194">
        <v>7.5</v>
      </c>
      <c r="M1320" s="194">
        <v>10.5</v>
      </c>
      <c r="N1320" s="194">
        <v>9.5</v>
      </c>
      <c r="O1320" s="194">
        <v>10</v>
      </c>
      <c r="P1320" s="194">
        <v>10.5</v>
      </c>
    </row>
    <row r="1321" spans="1:16" ht="12.75" customHeight="1" x14ac:dyDescent="0.2">
      <c r="A1321" s="89" t="s">
        <v>3857</v>
      </c>
      <c r="B1321" s="89" t="s">
        <v>3858</v>
      </c>
      <c r="C1321" s="89" t="s">
        <v>1372</v>
      </c>
      <c r="D1321" s="194">
        <v>121.02</v>
      </c>
      <c r="E1321" s="89" t="s">
        <v>99</v>
      </c>
      <c r="F1321" s="194">
        <v>7</v>
      </c>
      <c r="G1321" s="194">
        <v>7</v>
      </c>
      <c r="H1321" s="194">
        <v>1.71</v>
      </c>
      <c r="I1321" s="194">
        <v>0.9</v>
      </c>
      <c r="J1321" s="194">
        <v>3.17</v>
      </c>
      <c r="K1321" s="194">
        <v>12.7</v>
      </c>
      <c r="L1321" s="194">
        <v>7.5</v>
      </c>
      <c r="M1321" s="194">
        <v>11</v>
      </c>
      <c r="N1321" s="194">
        <v>9.5</v>
      </c>
      <c r="O1321" s="194">
        <v>12</v>
      </c>
      <c r="P1321" s="194">
        <v>8.5</v>
      </c>
    </row>
    <row r="1322" spans="1:16" ht="12.75" customHeight="1" x14ac:dyDescent="0.2">
      <c r="A1322" s="89" t="s">
        <v>3859</v>
      </c>
      <c r="B1322" s="89" t="s">
        <v>3860</v>
      </c>
      <c r="C1322" s="89" t="s">
        <v>1452</v>
      </c>
      <c r="D1322" s="194">
        <v>74.36</v>
      </c>
      <c r="E1322" s="89" t="s">
        <v>99</v>
      </c>
      <c r="F1322" s="194">
        <v>8</v>
      </c>
      <c r="G1322" s="194">
        <v>8</v>
      </c>
      <c r="H1322" s="194">
        <v>1.21</v>
      </c>
      <c r="I1322" s="194">
        <v>1.1000000000000001</v>
      </c>
      <c r="J1322" s="194">
        <v>2.52</v>
      </c>
      <c r="K1322" s="194">
        <v>4.76</v>
      </c>
      <c r="L1322" s="194">
        <v>5.5</v>
      </c>
      <c r="M1322" s="194">
        <v>14</v>
      </c>
      <c r="N1322" s="194">
        <v>11</v>
      </c>
      <c r="O1322" s="194">
        <v>8.5</v>
      </c>
      <c r="P1322" s="194">
        <v>11.5</v>
      </c>
    </row>
    <row r="1323" spans="1:16" ht="12.75" customHeight="1" x14ac:dyDescent="0.2">
      <c r="A1323" s="89" t="s">
        <v>3861</v>
      </c>
      <c r="B1323" s="89" t="s">
        <v>3862</v>
      </c>
      <c r="C1323" s="89" t="s">
        <v>2351</v>
      </c>
      <c r="D1323" s="194">
        <v>36.25</v>
      </c>
      <c r="E1323" s="89" t="s">
        <v>99</v>
      </c>
      <c r="F1323" s="194">
        <v>8</v>
      </c>
      <c r="G1323" s="194">
        <v>8</v>
      </c>
      <c r="H1323" s="194">
        <v>2.2599999999999998</v>
      </c>
      <c r="I1323" s="194">
        <v>1</v>
      </c>
      <c r="J1323" s="89"/>
      <c r="K1323" s="194">
        <v>1.49</v>
      </c>
      <c r="M1323" s="194">
        <v>9.5</v>
      </c>
      <c r="O1323" s="194">
        <v>9.5</v>
      </c>
      <c r="P1323" s="194">
        <v>5.5</v>
      </c>
    </row>
    <row r="1324" spans="1:16" ht="12.75" customHeight="1" x14ac:dyDescent="0.2">
      <c r="A1324" s="89" t="s">
        <v>3863</v>
      </c>
      <c r="B1324" s="89" t="s">
        <v>3864</v>
      </c>
      <c r="C1324" s="89" t="s">
        <v>1301</v>
      </c>
      <c r="D1324" s="194">
        <v>57.12</v>
      </c>
      <c r="E1324" s="89" t="s">
        <v>99</v>
      </c>
      <c r="F1324" s="194">
        <v>8</v>
      </c>
      <c r="G1324" s="194">
        <v>8</v>
      </c>
      <c r="H1324" s="194">
        <v>3.58</v>
      </c>
      <c r="I1324" s="194">
        <v>0.9</v>
      </c>
      <c r="J1324" s="89"/>
      <c r="K1324" s="194">
        <v>1.69</v>
      </c>
      <c r="M1324" s="194">
        <v>8</v>
      </c>
      <c r="O1324" s="194">
        <v>9.5</v>
      </c>
      <c r="P1324" s="194">
        <v>8.5</v>
      </c>
    </row>
    <row r="1325" spans="1:16" ht="12.75" customHeight="1" x14ac:dyDescent="0.2">
      <c r="A1325" s="89" t="s">
        <v>3865</v>
      </c>
      <c r="B1325" s="89" t="s">
        <v>3866</v>
      </c>
      <c r="C1325" s="89" t="s">
        <v>1343</v>
      </c>
      <c r="D1325" s="194">
        <v>69.069999999999993</v>
      </c>
      <c r="E1325" s="89" t="s">
        <v>99</v>
      </c>
      <c r="F1325" s="194">
        <v>8</v>
      </c>
      <c r="G1325" s="194">
        <v>8</v>
      </c>
      <c r="H1325" s="194">
        <v>1.34</v>
      </c>
      <c r="I1325" s="194">
        <v>1</v>
      </c>
      <c r="J1325" s="194">
        <v>2.81</v>
      </c>
      <c r="K1325" s="194">
        <v>3.6</v>
      </c>
      <c r="L1325" s="194">
        <v>8</v>
      </c>
      <c r="M1325" s="194">
        <v>12.5</v>
      </c>
      <c r="N1325" s="194">
        <v>12</v>
      </c>
      <c r="O1325" s="194">
        <v>11</v>
      </c>
      <c r="P1325" s="194">
        <v>8</v>
      </c>
    </row>
    <row r="1326" spans="1:16" ht="12.75" customHeight="1" x14ac:dyDescent="0.2">
      <c r="A1326" s="89" t="s">
        <v>3867</v>
      </c>
      <c r="B1326" s="89" t="s">
        <v>3868</v>
      </c>
      <c r="C1326" s="89" t="s">
        <v>1379</v>
      </c>
      <c r="D1326" s="194">
        <v>97.44</v>
      </c>
      <c r="E1326" s="89" t="s">
        <v>99</v>
      </c>
      <c r="F1326" s="194">
        <v>8</v>
      </c>
      <c r="G1326" s="194">
        <v>8</v>
      </c>
      <c r="H1326" s="194">
        <v>0</v>
      </c>
      <c r="I1326" s="194">
        <v>1.1499999999999999</v>
      </c>
      <c r="J1326" s="194">
        <v>2.13</v>
      </c>
      <c r="K1326" s="194">
        <v>5.94</v>
      </c>
      <c r="L1326" s="194">
        <v>8.5</v>
      </c>
      <c r="M1326" s="194">
        <v>14</v>
      </c>
      <c r="N1326" s="194">
        <v>12.5</v>
      </c>
      <c r="P1326" s="194">
        <v>19.5</v>
      </c>
    </row>
    <row r="1327" spans="1:16" ht="12.75" customHeight="1" x14ac:dyDescent="0.2">
      <c r="A1327" s="89" t="s">
        <v>3869</v>
      </c>
      <c r="B1327" s="89" t="s">
        <v>3870</v>
      </c>
      <c r="C1327" s="89" t="s">
        <v>1295</v>
      </c>
      <c r="D1327" s="194">
        <v>80.2</v>
      </c>
      <c r="E1327" s="89" t="s">
        <v>99</v>
      </c>
      <c r="F1327" s="194">
        <v>8</v>
      </c>
      <c r="G1327" s="194">
        <v>8</v>
      </c>
      <c r="H1327" s="194">
        <v>0.33</v>
      </c>
      <c r="I1327" s="194">
        <v>1.1499999999999999</v>
      </c>
      <c r="J1327" s="194">
        <v>3.13</v>
      </c>
      <c r="K1327" s="194">
        <v>3.38</v>
      </c>
      <c r="L1327" s="194">
        <v>8</v>
      </c>
      <c r="M1327" s="194">
        <v>11</v>
      </c>
      <c r="N1327" s="194">
        <v>11</v>
      </c>
      <c r="O1327" s="194">
        <v>2.5</v>
      </c>
      <c r="P1327" s="194">
        <v>7.5</v>
      </c>
    </row>
    <row r="1328" spans="1:16" ht="12.75" customHeight="1" x14ac:dyDescent="0.2">
      <c r="A1328" s="89" t="s">
        <v>3871</v>
      </c>
      <c r="B1328" s="89" t="s">
        <v>3872</v>
      </c>
      <c r="C1328" s="89" t="s">
        <v>1452</v>
      </c>
      <c r="D1328" s="194">
        <v>137.65</v>
      </c>
      <c r="E1328" s="89" t="s">
        <v>99</v>
      </c>
      <c r="F1328" s="194">
        <v>8</v>
      </c>
      <c r="G1328" s="194">
        <v>8</v>
      </c>
      <c r="H1328" s="194">
        <v>1.1100000000000001</v>
      </c>
      <c r="I1328" s="194">
        <v>1.2</v>
      </c>
      <c r="J1328" s="194">
        <v>3.62</v>
      </c>
      <c r="K1328" s="194">
        <v>5.47</v>
      </c>
      <c r="L1328" s="194">
        <v>7</v>
      </c>
      <c r="M1328" s="194">
        <v>10</v>
      </c>
      <c r="N1328" s="194">
        <v>10</v>
      </c>
      <c r="O1328" s="194">
        <v>13.5</v>
      </c>
      <c r="P1328" s="194">
        <v>9</v>
      </c>
    </row>
    <row r="1329" spans="1:16" ht="12.75" customHeight="1" x14ac:dyDescent="0.2">
      <c r="A1329" s="89" t="s">
        <v>3873</v>
      </c>
      <c r="B1329" s="89" t="s">
        <v>3874</v>
      </c>
      <c r="C1329" s="89" t="s">
        <v>1668</v>
      </c>
      <c r="D1329" s="194">
        <v>85.16</v>
      </c>
      <c r="E1329" s="89" t="s">
        <v>99</v>
      </c>
      <c r="F1329" s="194">
        <v>8</v>
      </c>
      <c r="G1329" s="194">
        <v>8</v>
      </c>
      <c r="H1329" s="194">
        <v>0</v>
      </c>
      <c r="I1329" s="194">
        <v>0.85</v>
      </c>
      <c r="J1329" s="194">
        <v>0.19</v>
      </c>
      <c r="K1329" s="194">
        <v>3.39</v>
      </c>
      <c r="L1329" s="194">
        <v>12.5</v>
      </c>
      <c r="M1329" s="194">
        <v>8.5</v>
      </c>
      <c r="N1329" s="194">
        <v>12</v>
      </c>
      <c r="P1329" s="194">
        <v>15</v>
      </c>
    </row>
    <row r="1330" spans="1:16" ht="12.75" customHeight="1" x14ac:dyDescent="0.2">
      <c r="A1330" s="89" t="s">
        <v>3875</v>
      </c>
      <c r="B1330" s="89" t="s">
        <v>3876</v>
      </c>
      <c r="C1330" s="89" t="s">
        <v>1295</v>
      </c>
      <c r="D1330" s="194">
        <v>52.7</v>
      </c>
      <c r="E1330" s="89" t="s">
        <v>99</v>
      </c>
      <c r="F1330" s="194">
        <v>8</v>
      </c>
      <c r="G1330" s="194">
        <v>8</v>
      </c>
      <c r="H1330" s="194">
        <v>2.17</v>
      </c>
      <c r="I1330" s="194">
        <v>1.1499999999999999</v>
      </c>
      <c r="J1330" s="194">
        <v>1.1399999999999999</v>
      </c>
      <c r="K1330" s="194">
        <v>1.96</v>
      </c>
      <c r="L1330" s="194">
        <v>7.5</v>
      </c>
      <c r="M1330" s="194">
        <v>19</v>
      </c>
      <c r="N1330" s="194">
        <v>12.5</v>
      </c>
      <c r="O1330" s="194">
        <v>2.5</v>
      </c>
      <c r="P1330" s="194">
        <v>4.5</v>
      </c>
    </row>
    <row r="1331" spans="1:16" ht="12.75" customHeight="1" x14ac:dyDescent="0.2">
      <c r="A1331" s="89" t="s">
        <v>3877</v>
      </c>
      <c r="B1331" s="89" t="s">
        <v>3878</v>
      </c>
      <c r="C1331" s="89" t="s">
        <v>1379</v>
      </c>
      <c r="D1331" s="194">
        <v>91.69</v>
      </c>
      <c r="E1331" s="89" t="s">
        <v>99</v>
      </c>
      <c r="F1331" s="194">
        <v>8</v>
      </c>
      <c r="G1331" s="194">
        <v>8</v>
      </c>
      <c r="H1331" s="194">
        <v>0</v>
      </c>
      <c r="I1331" s="194">
        <v>1.1499999999999999</v>
      </c>
      <c r="J1331" s="194">
        <v>8.36</v>
      </c>
      <c r="K1331" s="194">
        <v>8.9</v>
      </c>
      <c r="L1331" s="194">
        <v>10.5</v>
      </c>
      <c r="M1331" s="194">
        <v>15</v>
      </c>
      <c r="N1331" s="194">
        <v>14.5</v>
      </c>
      <c r="P1331" s="194">
        <v>13.5</v>
      </c>
    </row>
    <row r="1332" spans="1:16" ht="12.75" customHeight="1" x14ac:dyDescent="0.2">
      <c r="A1332" s="89" t="s">
        <v>3879</v>
      </c>
      <c r="B1332" s="89" t="s">
        <v>3880</v>
      </c>
      <c r="C1332" s="89" t="s">
        <v>1490</v>
      </c>
      <c r="D1332" s="194">
        <v>175.19</v>
      </c>
      <c r="E1332" s="89" t="s">
        <v>99</v>
      </c>
      <c r="F1332" s="194">
        <v>8</v>
      </c>
      <c r="G1332" s="194">
        <v>8</v>
      </c>
      <c r="H1332" s="194">
        <v>1.0900000000000001</v>
      </c>
      <c r="I1332" s="194">
        <v>1.1000000000000001</v>
      </c>
      <c r="J1332" s="194">
        <v>2.61</v>
      </c>
      <c r="K1332" s="194">
        <v>2.91</v>
      </c>
      <c r="L1332" s="194">
        <v>3.5</v>
      </c>
      <c r="M1332" s="194">
        <v>5</v>
      </c>
      <c r="N1332" s="194">
        <v>5.5</v>
      </c>
      <c r="O1332" s="194">
        <v>11</v>
      </c>
      <c r="P1332" s="194">
        <v>8</v>
      </c>
    </row>
    <row r="1333" spans="1:16" ht="12.75" customHeight="1" x14ac:dyDescent="0.2">
      <c r="A1333" s="89" t="s">
        <v>3881</v>
      </c>
      <c r="B1333" s="89" t="s">
        <v>3882</v>
      </c>
      <c r="C1333" s="89" t="s">
        <v>1319</v>
      </c>
      <c r="D1333" s="194">
        <v>59.1</v>
      </c>
      <c r="E1333" s="89" t="s">
        <v>99</v>
      </c>
      <c r="F1333" s="194">
        <v>8</v>
      </c>
      <c r="G1333" s="194">
        <v>8</v>
      </c>
      <c r="H1333" s="194">
        <v>0.28999999999999998</v>
      </c>
      <c r="I1333" s="194">
        <v>1.1499999999999999</v>
      </c>
      <c r="J1333" s="194">
        <v>0.88</v>
      </c>
      <c r="K1333" s="194">
        <v>1.31</v>
      </c>
      <c r="L1333" s="194">
        <v>6</v>
      </c>
      <c r="M1333" s="194">
        <v>8</v>
      </c>
      <c r="N1333" s="194">
        <v>8</v>
      </c>
      <c r="O1333" s="194">
        <v>11</v>
      </c>
      <c r="P1333" s="194">
        <v>13</v>
      </c>
    </row>
    <row r="1334" spans="1:16" ht="12.75" customHeight="1" x14ac:dyDescent="0.2">
      <c r="A1334" s="89" t="s">
        <v>3883</v>
      </c>
      <c r="B1334" s="89" t="s">
        <v>3884</v>
      </c>
      <c r="C1334" s="89" t="s">
        <v>2270</v>
      </c>
      <c r="D1334" s="194">
        <v>88.69</v>
      </c>
      <c r="E1334" s="89" t="s">
        <v>99</v>
      </c>
      <c r="F1334" s="194">
        <v>8</v>
      </c>
      <c r="G1334" s="194">
        <v>8</v>
      </c>
      <c r="H1334" s="194">
        <v>0.75</v>
      </c>
      <c r="I1334" s="194">
        <v>1.3</v>
      </c>
      <c r="J1334" s="194">
        <v>0.89</v>
      </c>
      <c r="K1334" s="194">
        <v>2.14</v>
      </c>
      <c r="L1334" s="194">
        <v>6</v>
      </c>
      <c r="M1334" s="194">
        <v>14.5</v>
      </c>
      <c r="N1334" s="194">
        <v>12</v>
      </c>
      <c r="O1334" s="194">
        <v>15</v>
      </c>
      <c r="P1334" s="194">
        <v>10.5</v>
      </c>
    </row>
    <row r="1335" spans="1:16" ht="12.75" customHeight="1" x14ac:dyDescent="0.2">
      <c r="A1335" s="89" t="s">
        <v>3885</v>
      </c>
      <c r="B1335" s="89" t="s">
        <v>3886</v>
      </c>
      <c r="C1335" s="89" t="s">
        <v>1608</v>
      </c>
      <c r="D1335" s="194">
        <v>91.87</v>
      </c>
      <c r="E1335" s="89" t="s">
        <v>99</v>
      </c>
      <c r="F1335" s="194">
        <v>8</v>
      </c>
      <c r="G1335" s="194">
        <v>8</v>
      </c>
      <c r="H1335" s="194">
        <v>0</v>
      </c>
      <c r="I1335" s="194">
        <v>1.05</v>
      </c>
      <c r="J1335" s="194">
        <v>3.44</v>
      </c>
      <c r="K1335" s="194">
        <v>4.16</v>
      </c>
      <c r="L1335" s="194">
        <v>10</v>
      </c>
      <c r="M1335" s="194">
        <v>9</v>
      </c>
      <c r="N1335" s="194">
        <v>10.5</v>
      </c>
      <c r="P1335" s="194">
        <v>4.5</v>
      </c>
    </row>
    <row r="1336" spans="1:16" ht="12.75" customHeight="1" x14ac:dyDescent="0.2">
      <c r="A1336" s="89" t="s">
        <v>3887</v>
      </c>
      <c r="B1336" s="89" t="s">
        <v>3888</v>
      </c>
      <c r="C1336" s="89" t="s">
        <v>1443</v>
      </c>
      <c r="D1336" s="194">
        <v>46.01</v>
      </c>
      <c r="E1336" s="89" t="s">
        <v>99</v>
      </c>
      <c r="F1336" s="194">
        <v>8</v>
      </c>
      <c r="G1336" s="194">
        <v>8</v>
      </c>
      <c r="H1336" s="194">
        <v>0.67</v>
      </c>
      <c r="I1336" s="194">
        <v>1.25</v>
      </c>
      <c r="J1336" s="194">
        <v>3.92</v>
      </c>
      <c r="K1336" s="194">
        <v>6.12</v>
      </c>
      <c r="L1336" s="194">
        <v>9</v>
      </c>
      <c r="M1336" s="194">
        <v>15</v>
      </c>
      <c r="N1336" s="194">
        <v>12.5</v>
      </c>
      <c r="O1336" s="194">
        <v>27.5</v>
      </c>
      <c r="P1336" s="194">
        <v>15.5</v>
      </c>
    </row>
    <row r="1337" spans="1:16" ht="12.75" customHeight="1" x14ac:dyDescent="0.2">
      <c r="A1337" s="89" t="s">
        <v>3889</v>
      </c>
      <c r="B1337" s="89" t="s">
        <v>3890</v>
      </c>
      <c r="C1337" s="89" t="s">
        <v>1564</v>
      </c>
      <c r="D1337" s="194">
        <v>77.510000000000005</v>
      </c>
      <c r="E1337" s="89" t="s">
        <v>99</v>
      </c>
      <c r="F1337" s="194">
        <v>8</v>
      </c>
      <c r="G1337" s="194">
        <v>8</v>
      </c>
      <c r="H1337" s="194">
        <v>0</v>
      </c>
      <c r="I1337" s="194">
        <v>0.8</v>
      </c>
      <c r="J1337" s="194">
        <v>2.5</v>
      </c>
      <c r="K1337" s="194">
        <v>3.47</v>
      </c>
      <c r="L1337" s="194">
        <v>7.5</v>
      </c>
      <c r="M1337" s="194">
        <v>8.5</v>
      </c>
      <c r="N1337" s="194">
        <v>8.5</v>
      </c>
      <c r="P1337" s="194">
        <v>10</v>
      </c>
    </row>
    <row r="1338" spans="1:16" ht="12.75" customHeight="1" x14ac:dyDescent="0.2">
      <c r="A1338" s="89" t="s">
        <v>3891</v>
      </c>
      <c r="B1338" s="89" t="s">
        <v>3892</v>
      </c>
      <c r="C1338" s="89" t="s">
        <v>1353</v>
      </c>
      <c r="D1338" s="194">
        <v>53.36</v>
      </c>
      <c r="E1338" s="89" t="s">
        <v>99</v>
      </c>
      <c r="F1338" s="194">
        <v>8</v>
      </c>
      <c r="G1338" s="194">
        <v>8</v>
      </c>
      <c r="H1338" s="194">
        <v>0.66</v>
      </c>
      <c r="I1338" s="194">
        <v>0.9</v>
      </c>
      <c r="J1338" s="194">
        <v>3.03</v>
      </c>
      <c r="K1338" s="194">
        <v>2.3199999999999998</v>
      </c>
      <c r="L1338" s="194">
        <v>5.5</v>
      </c>
      <c r="M1338" s="194">
        <v>4.5</v>
      </c>
      <c r="N1338" s="194">
        <v>6</v>
      </c>
      <c r="O1338" s="194">
        <v>10</v>
      </c>
      <c r="P1338" s="194">
        <v>0.5</v>
      </c>
    </row>
    <row r="1339" spans="1:16" ht="12.75" customHeight="1" x14ac:dyDescent="0.2">
      <c r="A1339" s="89" t="s">
        <v>3893</v>
      </c>
      <c r="B1339" s="89" t="s">
        <v>3894</v>
      </c>
      <c r="C1339" s="89" t="s">
        <v>1647</v>
      </c>
      <c r="D1339" s="194">
        <v>112.71</v>
      </c>
      <c r="E1339" s="89" t="s">
        <v>99</v>
      </c>
      <c r="F1339" s="194">
        <v>8</v>
      </c>
      <c r="G1339" s="194">
        <v>8</v>
      </c>
      <c r="H1339" s="194">
        <v>3.06</v>
      </c>
      <c r="I1339" s="194">
        <v>0.8</v>
      </c>
      <c r="J1339" s="194">
        <v>1.63</v>
      </c>
      <c r="K1339" s="194">
        <v>5.86</v>
      </c>
      <c r="L1339" s="194">
        <v>4.5</v>
      </c>
      <c r="M1339" s="194">
        <v>11</v>
      </c>
      <c r="N1339" s="194">
        <v>9</v>
      </c>
      <c r="O1339" s="194">
        <v>8</v>
      </c>
      <c r="P1339" s="194">
        <v>10</v>
      </c>
    </row>
    <row r="1340" spans="1:16" ht="12.75" customHeight="1" x14ac:dyDescent="0.2">
      <c r="A1340" s="89" t="s">
        <v>3895</v>
      </c>
      <c r="B1340" s="89" t="s">
        <v>3896</v>
      </c>
      <c r="C1340" s="89" t="s">
        <v>1762</v>
      </c>
      <c r="D1340" s="194">
        <v>117.72</v>
      </c>
      <c r="E1340" s="89" t="s">
        <v>99</v>
      </c>
      <c r="F1340" s="194">
        <v>8</v>
      </c>
      <c r="G1340" s="194">
        <v>8</v>
      </c>
      <c r="H1340" s="194">
        <v>2.04</v>
      </c>
      <c r="I1340" s="194">
        <v>1.3</v>
      </c>
      <c r="J1340" s="194">
        <v>2.16</v>
      </c>
      <c r="K1340" s="194">
        <v>5.05</v>
      </c>
      <c r="L1340" s="194">
        <v>8.5</v>
      </c>
      <c r="M1340" s="194">
        <v>8.5</v>
      </c>
      <c r="N1340" s="194">
        <v>7.5</v>
      </c>
      <c r="O1340" s="194">
        <v>13</v>
      </c>
      <c r="P1340" s="194">
        <v>10</v>
      </c>
    </row>
    <row r="1341" spans="1:16" ht="12.75" customHeight="1" x14ac:dyDescent="0.2">
      <c r="A1341" s="89" t="s">
        <v>3897</v>
      </c>
      <c r="B1341" s="89" t="s">
        <v>3898</v>
      </c>
      <c r="C1341" s="89" t="s">
        <v>1567</v>
      </c>
      <c r="D1341" s="194">
        <v>59.59</v>
      </c>
      <c r="E1341" s="89" t="s">
        <v>99</v>
      </c>
      <c r="F1341" s="194">
        <v>8</v>
      </c>
      <c r="G1341" s="194">
        <v>8</v>
      </c>
      <c r="H1341" s="194">
        <v>0</v>
      </c>
      <c r="I1341" s="194">
        <v>1.2</v>
      </c>
      <c r="J1341" s="194">
        <v>3.48</v>
      </c>
      <c r="K1341" s="194">
        <v>3.06</v>
      </c>
      <c r="L1341" s="194">
        <v>7.5</v>
      </c>
      <c r="M1341" s="194">
        <v>6</v>
      </c>
      <c r="N1341" s="194">
        <v>7</v>
      </c>
      <c r="P1341" s="194">
        <v>13.5</v>
      </c>
    </row>
    <row r="1342" spans="1:16" ht="12.75" customHeight="1" x14ac:dyDescent="0.2">
      <c r="A1342" s="89" t="s">
        <v>3899</v>
      </c>
      <c r="B1342" s="89" t="s">
        <v>3900</v>
      </c>
      <c r="C1342" s="89" t="s">
        <v>1369</v>
      </c>
      <c r="D1342" s="194">
        <v>39.1</v>
      </c>
      <c r="E1342" s="89" t="s">
        <v>99</v>
      </c>
      <c r="F1342" s="194">
        <v>8</v>
      </c>
      <c r="G1342" s="194">
        <v>8</v>
      </c>
      <c r="H1342" s="194">
        <v>0.76</v>
      </c>
      <c r="I1342" s="194">
        <v>0.95</v>
      </c>
      <c r="J1342" s="194">
        <v>1.39</v>
      </c>
      <c r="K1342" s="194">
        <v>1.92</v>
      </c>
      <c r="L1342" s="194">
        <v>2</v>
      </c>
      <c r="M1342" s="194">
        <v>7</v>
      </c>
      <c r="N1342" s="194">
        <v>6.5</v>
      </c>
      <c r="O1342" s="194">
        <v>7.5</v>
      </c>
      <c r="P1342" s="194">
        <v>8</v>
      </c>
    </row>
    <row r="1343" spans="1:16" ht="12.75" customHeight="1" x14ac:dyDescent="0.2">
      <c r="A1343" s="89" t="s">
        <v>3901</v>
      </c>
      <c r="B1343" s="89" t="s">
        <v>3902</v>
      </c>
      <c r="C1343" s="89" t="s">
        <v>1716</v>
      </c>
      <c r="D1343" s="194">
        <v>54.54</v>
      </c>
      <c r="E1343" s="89" t="s">
        <v>99</v>
      </c>
      <c r="F1343" s="194">
        <v>8</v>
      </c>
      <c r="G1343" s="194">
        <v>8</v>
      </c>
      <c r="H1343" s="194">
        <v>1.1599999999999999</v>
      </c>
      <c r="I1343" s="194">
        <v>1.05</v>
      </c>
      <c r="J1343" s="194">
        <v>2.9</v>
      </c>
      <c r="K1343" s="194">
        <v>22.07</v>
      </c>
      <c r="L1343" s="194">
        <v>5.5</v>
      </c>
      <c r="M1343" s="194">
        <v>11</v>
      </c>
      <c r="N1343" s="194">
        <v>11</v>
      </c>
      <c r="O1343" s="194">
        <v>11.5</v>
      </c>
      <c r="P1343" s="194">
        <v>15</v>
      </c>
    </row>
    <row r="1344" spans="1:16" ht="12.75" customHeight="1" x14ac:dyDescent="0.2">
      <c r="A1344" s="89" t="s">
        <v>3903</v>
      </c>
      <c r="B1344" s="89" t="s">
        <v>3904</v>
      </c>
      <c r="C1344" s="89" t="s">
        <v>1588</v>
      </c>
      <c r="D1344" s="194">
        <v>43.48</v>
      </c>
      <c r="E1344" s="89" t="s">
        <v>99</v>
      </c>
      <c r="F1344" s="194">
        <v>8</v>
      </c>
      <c r="G1344" s="194">
        <v>8</v>
      </c>
      <c r="H1344" s="194">
        <v>3.08</v>
      </c>
      <c r="I1344" s="194">
        <v>0.9</v>
      </c>
      <c r="J1344" s="194">
        <v>4.99</v>
      </c>
      <c r="K1344" s="194">
        <v>8.74</v>
      </c>
      <c r="L1344" s="194">
        <v>5.5</v>
      </c>
      <c r="M1344" s="194">
        <v>15.5</v>
      </c>
      <c r="N1344" s="194">
        <v>11</v>
      </c>
      <c r="O1344" s="194">
        <v>3.5</v>
      </c>
      <c r="P1344" s="194">
        <v>4.5</v>
      </c>
    </row>
    <row r="1345" spans="1:16" ht="12.75" customHeight="1" x14ac:dyDescent="0.2">
      <c r="A1345" s="89" t="s">
        <v>3905</v>
      </c>
      <c r="B1345" s="89" t="s">
        <v>3906</v>
      </c>
      <c r="C1345" s="89" t="s">
        <v>1337</v>
      </c>
      <c r="D1345" s="194">
        <v>74.27</v>
      </c>
      <c r="E1345" s="89" t="s">
        <v>99</v>
      </c>
      <c r="F1345" s="194">
        <v>8</v>
      </c>
      <c r="G1345" s="194">
        <v>8</v>
      </c>
      <c r="H1345" s="194">
        <v>1.5</v>
      </c>
      <c r="I1345" s="194">
        <v>1.05</v>
      </c>
      <c r="J1345" s="194">
        <v>1.62</v>
      </c>
      <c r="K1345" s="194">
        <v>1.38</v>
      </c>
      <c r="L1345" s="194">
        <v>-4</v>
      </c>
      <c r="M1345" s="89"/>
      <c r="N1345" s="194">
        <v>13.5</v>
      </c>
      <c r="O1345" s="194">
        <v>3</v>
      </c>
      <c r="P1345" s="194">
        <v>1</v>
      </c>
    </row>
    <row r="1346" spans="1:16" ht="12.75" customHeight="1" x14ac:dyDescent="0.2">
      <c r="A1346" s="89" t="s">
        <v>3907</v>
      </c>
      <c r="B1346" s="89" t="s">
        <v>3908</v>
      </c>
      <c r="C1346" s="89" t="s">
        <v>1564</v>
      </c>
      <c r="D1346" s="194">
        <v>81.66</v>
      </c>
      <c r="E1346" s="89" t="s">
        <v>99</v>
      </c>
      <c r="F1346" s="194">
        <v>8</v>
      </c>
      <c r="G1346" s="194">
        <v>8</v>
      </c>
      <c r="H1346" s="194">
        <v>1</v>
      </c>
      <c r="I1346" s="194">
        <v>1.3</v>
      </c>
      <c r="J1346" s="194">
        <v>1.44</v>
      </c>
      <c r="K1346" s="194">
        <v>6.05</v>
      </c>
      <c r="L1346" s="194">
        <v>6</v>
      </c>
      <c r="M1346" s="194">
        <v>11</v>
      </c>
      <c r="N1346" s="194">
        <v>8.5</v>
      </c>
      <c r="O1346" s="194">
        <v>1.5</v>
      </c>
      <c r="P1346" s="194">
        <v>19.5</v>
      </c>
    </row>
    <row r="1347" spans="1:16" ht="12.75" customHeight="1" x14ac:dyDescent="0.2">
      <c r="A1347" s="89" t="s">
        <v>3909</v>
      </c>
      <c r="B1347" s="89" t="s">
        <v>3910</v>
      </c>
      <c r="C1347" s="89" t="s">
        <v>2270</v>
      </c>
      <c r="D1347" s="194">
        <v>36.58</v>
      </c>
      <c r="E1347" s="89" t="s">
        <v>99</v>
      </c>
      <c r="F1347" s="194">
        <v>8</v>
      </c>
      <c r="G1347" s="194">
        <v>8</v>
      </c>
      <c r="H1347" s="194">
        <v>0</v>
      </c>
      <c r="I1347" s="194">
        <v>1.45</v>
      </c>
      <c r="J1347" s="194">
        <v>0.28000000000000003</v>
      </c>
      <c r="K1347" s="194">
        <v>1.39</v>
      </c>
      <c r="L1347" s="194">
        <v>5.5</v>
      </c>
      <c r="M1347" s="194">
        <v>9.5</v>
      </c>
      <c r="N1347" s="194">
        <v>9</v>
      </c>
      <c r="P1347" s="194">
        <v>8</v>
      </c>
    </row>
    <row r="1348" spans="1:16" ht="12.75" customHeight="1" x14ac:dyDescent="0.2">
      <c r="A1348" s="89" t="s">
        <v>3911</v>
      </c>
      <c r="B1348" s="89" t="s">
        <v>3912</v>
      </c>
      <c r="C1348" s="89" t="s">
        <v>1301</v>
      </c>
      <c r="D1348" s="194">
        <v>184.83</v>
      </c>
      <c r="E1348" s="89" t="s">
        <v>99</v>
      </c>
      <c r="F1348" s="194">
        <v>9</v>
      </c>
      <c r="G1348" s="194">
        <v>9</v>
      </c>
      <c r="H1348" s="194">
        <v>1.31</v>
      </c>
      <c r="I1348" s="194">
        <v>1</v>
      </c>
      <c r="J1348" s="194">
        <v>2.77</v>
      </c>
      <c r="K1348" s="194">
        <v>2.41</v>
      </c>
      <c r="L1348" s="194">
        <v>6</v>
      </c>
      <c r="M1348" s="194">
        <v>17.5</v>
      </c>
      <c r="N1348" s="194">
        <v>11</v>
      </c>
      <c r="O1348" s="194">
        <v>9</v>
      </c>
      <c r="P1348" s="194">
        <v>3.5</v>
      </c>
    </row>
    <row r="1349" spans="1:16" ht="12.75" customHeight="1" x14ac:dyDescent="0.2">
      <c r="A1349" s="89" t="s">
        <v>3913</v>
      </c>
      <c r="B1349" s="89" t="s">
        <v>3914</v>
      </c>
      <c r="C1349" s="89" t="s">
        <v>1369</v>
      </c>
      <c r="D1349" s="194">
        <v>81.88</v>
      </c>
      <c r="E1349" s="89" t="s">
        <v>99</v>
      </c>
      <c r="F1349" s="194">
        <v>9</v>
      </c>
      <c r="G1349" s="194">
        <v>9</v>
      </c>
      <c r="H1349" s="194">
        <v>1.79</v>
      </c>
      <c r="I1349" s="194">
        <v>0.75</v>
      </c>
      <c r="J1349" s="194">
        <v>0.71</v>
      </c>
      <c r="K1349" s="194">
        <v>2.29</v>
      </c>
      <c r="L1349" s="194">
        <v>6</v>
      </c>
      <c r="M1349" s="194">
        <v>7</v>
      </c>
      <c r="N1349" s="194">
        <v>7</v>
      </c>
      <c r="O1349" s="194">
        <v>14</v>
      </c>
      <c r="P1349" s="194">
        <v>10.5</v>
      </c>
    </row>
    <row r="1350" spans="1:16" ht="12.75" customHeight="1" x14ac:dyDescent="0.2">
      <c r="A1350" s="89" t="s">
        <v>3915</v>
      </c>
      <c r="B1350" s="89" t="s">
        <v>3916</v>
      </c>
      <c r="C1350" s="89" t="s">
        <v>1452</v>
      </c>
      <c r="D1350" s="194">
        <v>67.27</v>
      </c>
      <c r="E1350" s="89" t="s">
        <v>99</v>
      </c>
      <c r="F1350" s="194">
        <v>9</v>
      </c>
      <c r="G1350" s="194">
        <v>9</v>
      </c>
      <c r="H1350" s="194">
        <v>1.25</v>
      </c>
      <c r="I1350" s="194">
        <v>1</v>
      </c>
      <c r="J1350" s="194">
        <v>1.0900000000000001</v>
      </c>
      <c r="K1350" s="194">
        <v>3.86</v>
      </c>
      <c r="L1350" s="194">
        <v>5.5</v>
      </c>
      <c r="M1350" s="194">
        <v>14.5</v>
      </c>
      <c r="N1350" s="194">
        <v>11.5</v>
      </c>
      <c r="O1350" s="194">
        <v>5.5</v>
      </c>
      <c r="P1350" s="194">
        <v>10.5</v>
      </c>
    </row>
    <row r="1351" spans="1:16" ht="12.75" customHeight="1" x14ac:dyDescent="0.2">
      <c r="A1351" s="89" t="s">
        <v>3917</v>
      </c>
      <c r="B1351" s="89" t="s">
        <v>3918</v>
      </c>
      <c r="C1351" s="89" t="s">
        <v>1337</v>
      </c>
      <c r="D1351" s="194">
        <v>93.89</v>
      </c>
      <c r="E1351" s="89" t="s">
        <v>99</v>
      </c>
      <c r="F1351" s="194">
        <v>9</v>
      </c>
      <c r="G1351" s="194">
        <v>9</v>
      </c>
      <c r="H1351" s="194">
        <v>1.1299999999999999</v>
      </c>
      <c r="I1351" s="194">
        <v>1.1499999999999999</v>
      </c>
      <c r="J1351" s="194">
        <v>1.0900000000000001</v>
      </c>
      <c r="K1351" s="194">
        <v>2.68</v>
      </c>
      <c r="L1351" s="194">
        <v>4</v>
      </c>
      <c r="M1351" s="194">
        <v>7.5</v>
      </c>
      <c r="N1351" s="194">
        <v>5.5</v>
      </c>
      <c r="O1351" s="194">
        <v>9.5</v>
      </c>
      <c r="P1351" s="194">
        <v>3</v>
      </c>
    </row>
    <row r="1352" spans="1:16" ht="12.75" customHeight="1" x14ac:dyDescent="0.2">
      <c r="A1352" s="89" t="s">
        <v>3919</v>
      </c>
      <c r="B1352" s="89" t="s">
        <v>3920</v>
      </c>
      <c r="C1352" s="89" t="s">
        <v>1591</v>
      </c>
      <c r="D1352" s="194">
        <v>45.61</v>
      </c>
      <c r="E1352" s="89" t="s">
        <v>99</v>
      </c>
      <c r="F1352" s="194">
        <v>9</v>
      </c>
      <c r="G1352" s="194">
        <v>9</v>
      </c>
      <c r="H1352" s="194">
        <v>2.08</v>
      </c>
      <c r="I1352" s="194">
        <v>1.1000000000000001</v>
      </c>
      <c r="J1352" s="194">
        <v>2.0699999999999998</v>
      </c>
      <c r="K1352" s="194">
        <v>2.98</v>
      </c>
      <c r="L1352" s="194">
        <v>4.5</v>
      </c>
      <c r="M1352" s="194">
        <v>14</v>
      </c>
      <c r="N1352" s="194">
        <v>9</v>
      </c>
      <c r="O1352" s="194">
        <v>6.5</v>
      </c>
      <c r="P1352" s="194">
        <v>-1.5</v>
      </c>
    </row>
    <row r="1353" spans="1:16" ht="12.75" customHeight="1" x14ac:dyDescent="0.2">
      <c r="A1353" s="89" t="s">
        <v>3921</v>
      </c>
      <c r="B1353" s="89" t="s">
        <v>3922</v>
      </c>
      <c r="C1353" s="89" t="s">
        <v>1360</v>
      </c>
      <c r="D1353" s="194">
        <v>136.74</v>
      </c>
      <c r="E1353" s="89" t="s">
        <v>99</v>
      </c>
      <c r="F1353" s="194">
        <v>9</v>
      </c>
      <c r="G1353" s="194">
        <v>9</v>
      </c>
      <c r="H1353" s="194">
        <v>1</v>
      </c>
      <c r="I1353" s="194">
        <v>1.25</v>
      </c>
      <c r="J1353" s="194">
        <v>10.119999999999999</v>
      </c>
      <c r="K1353" s="194">
        <v>9.41</v>
      </c>
      <c r="L1353" s="194">
        <v>13</v>
      </c>
      <c r="M1353" s="194">
        <v>23.5</v>
      </c>
      <c r="N1353" s="194">
        <v>20.5</v>
      </c>
      <c r="O1353" s="194">
        <v>19.5</v>
      </c>
      <c r="P1353" s="194">
        <v>16.5</v>
      </c>
    </row>
    <row r="1354" spans="1:16" ht="12.75" customHeight="1" x14ac:dyDescent="0.2">
      <c r="A1354" s="89" t="s">
        <v>3923</v>
      </c>
      <c r="B1354" s="89" t="s">
        <v>3924</v>
      </c>
      <c r="C1354" s="89" t="s">
        <v>1654</v>
      </c>
      <c r="D1354" s="194">
        <v>67.25</v>
      </c>
      <c r="E1354" s="89" t="s">
        <v>99</v>
      </c>
      <c r="F1354" s="194">
        <v>9</v>
      </c>
      <c r="G1354" s="194">
        <v>9</v>
      </c>
      <c r="H1354" s="194">
        <v>1.84</v>
      </c>
      <c r="I1354" s="194">
        <v>1.1000000000000001</v>
      </c>
      <c r="J1354" s="194">
        <v>2.66</v>
      </c>
      <c r="K1354" s="194">
        <v>1.1299999999999999</v>
      </c>
      <c r="L1354" s="194">
        <v>9</v>
      </c>
      <c r="M1354" s="194">
        <v>38.5</v>
      </c>
      <c r="N1354" s="194">
        <v>20.5</v>
      </c>
      <c r="O1354" s="194">
        <v>17.5</v>
      </c>
      <c r="P1354" s="194">
        <v>12.5</v>
      </c>
    </row>
    <row r="1355" spans="1:16" ht="12.75" customHeight="1" x14ac:dyDescent="0.2">
      <c r="A1355" s="89" t="s">
        <v>3925</v>
      </c>
      <c r="B1355" s="89" t="s">
        <v>3926</v>
      </c>
      <c r="C1355" s="89" t="s">
        <v>1292</v>
      </c>
      <c r="D1355" s="194">
        <v>125.5</v>
      </c>
      <c r="E1355" s="89" t="s">
        <v>99</v>
      </c>
      <c r="F1355" s="194">
        <v>9</v>
      </c>
      <c r="G1355" s="194">
        <v>9</v>
      </c>
      <c r="H1355" s="194">
        <v>0.92</v>
      </c>
      <c r="I1355" s="194">
        <v>1.2</v>
      </c>
      <c r="J1355" s="194">
        <v>0.23</v>
      </c>
      <c r="K1355" s="194">
        <v>2.3199999999999998</v>
      </c>
      <c r="L1355" s="194">
        <v>8.5</v>
      </c>
      <c r="M1355" s="194">
        <v>7.5</v>
      </c>
      <c r="N1355" s="194">
        <v>9</v>
      </c>
      <c r="O1355" s="194">
        <v>5</v>
      </c>
      <c r="P1355" s="194">
        <v>13.5</v>
      </c>
    </row>
    <row r="1356" spans="1:16" ht="12.75" customHeight="1" x14ac:dyDescent="0.2">
      <c r="A1356" s="89" t="s">
        <v>3927</v>
      </c>
      <c r="B1356" s="89" t="s">
        <v>3928</v>
      </c>
      <c r="C1356" s="89" t="s">
        <v>2364</v>
      </c>
      <c r="D1356" s="194">
        <v>15.63</v>
      </c>
      <c r="E1356" s="89" t="s">
        <v>99</v>
      </c>
      <c r="F1356" s="194">
        <v>9</v>
      </c>
      <c r="G1356" s="194">
        <v>9</v>
      </c>
      <c r="H1356" s="194">
        <v>0</v>
      </c>
      <c r="I1356" s="89"/>
      <c r="J1356" s="194">
        <v>1.05</v>
      </c>
      <c r="K1356" s="194">
        <v>1.67</v>
      </c>
      <c r="M1356" s="89"/>
    </row>
    <row r="1357" spans="1:16" ht="12.75" customHeight="1" x14ac:dyDescent="0.2">
      <c r="A1357" s="89" t="s">
        <v>3929</v>
      </c>
      <c r="B1357" s="89" t="s">
        <v>3930</v>
      </c>
      <c r="C1357" s="89" t="s">
        <v>1325</v>
      </c>
      <c r="D1357" s="194">
        <v>56.7</v>
      </c>
      <c r="E1357" s="89" t="s">
        <v>99</v>
      </c>
      <c r="F1357" s="194">
        <v>9</v>
      </c>
      <c r="G1357" s="194">
        <v>9</v>
      </c>
      <c r="H1357" s="194">
        <v>1.35</v>
      </c>
      <c r="I1357" s="194">
        <v>0.85</v>
      </c>
      <c r="J1357" s="194">
        <v>1</v>
      </c>
      <c r="K1357" s="194">
        <v>2.48</v>
      </c>
      <c r="L1357" s="194">
        <v>6.5</v>
      </c>
      <c r="M1357" s="194">
        <v>11.5</v>
      </c>
      <c r="N1357" s="194">
        <v>9.5</v>
      </c>
      <c r="O1357" s="194">
        <v>3.5</v>
      </c>
      <c r="P1357" s="194">
        <v>7</v>
      </c>
    </row>
    <row r="1358" spans="1:16" ht="12.75" customHeight="1" x14ac:dyDescent="0.2">
      <c r="A1358" s="89" t="s">
        <v>3931</v>
      </c>
      <c r="B1358" s="89" t="s">
        <v>3932</v>
      </c>
      <c r="C1358" s="89" t="s">
        <v>1591</v>
      </c>
      <c r="D1358" s="194">
        <v>73.989999999999995</v>
      </c>
      <c r="E1358" s="89" t="s">
        <v>99</v>
      </c>
      <c r="F1358" s="194">
        <v>9</v>
      </c>
      <c r="G1358" s="194">
        <v>9</v>
      </c>
      <c r="H1358" s="194">
        <v>2.4700000000000002</v>
      </c>
      <c r="I1358" s="194">
        <v>1.05</v>
      </c>
      <c r="J1358" s="194">
        <v>0.43</v>
      </c>
      <c r="K1358" s="194">
        <v>1.21</v>
      </c>
      <c r="L1358" s="194">
        <v>3.5</v>
      </c>
      <c r="M1358" s="194">
        <v>8.5</v>
      </c>
      <c r="N1358" s="194">
        <v>7</v>
      </c>
      <c r="O1358" s="194">
        <v>12</v>
      </c>
      <c r="P1358" s="194">
        <v>5.5</v>
      </c>
    </row>
    <row r="1359" spans="1:16" ht="12.75" customHeight="1" x14ac:dyDescent="0.2">
      <c r="A1359" s="89" t="s">
        <v>3933</v>
      </c>
      <c r="B1359" s="89" t="s">
        <v>3934</v>
      </c>
      <c r="C1359" s="89" t="s">
        <v>1452</v>
      </c>
      <c r="D1359" s="194">
        <v>42.95</v>
      </c>
      <c r="E1359" s="89" t="s">
        <v>99</v>
      </c>
      <c r="F1359" s="194">
        <v>9</v>
      </c>
      <c r="G1359" s="194">
        <v>9</v>
      </c>
      <c r="H1359" s="194">
        <v>1.64</v>
      </c>
      <c r="I1359" s="194">
        <v>1.4</v>
      </c>
      <c r="J1359" s="194">
        <v>1.84</v>
      </c>
      <c r="K1359" s="194">
        <v>3.37</v>
      </c>
      <c r="L1359" s="194">
        <v>3.5</v>
      </c>
      <c r="M1359" s="194">
        <v>13.5</v>
      </c>
      <c r="N1359" s="194">
        <v>10.5</v>
      </c>
      <c r="O1359" s="194">
        <v>3</v>
      </c>
      <c r="P1359" s="194">
        <v>9.5</v>
      </c>
    </row>
    <row r="1360" spans="1:16" ht="12.75" customHeight="1" x14ac:dyDescent="0.2">
      <c r="A1360" s="89" t="s">
        <v>3935</v>
      </c>
      <c r="B1360" s="89" t="s">
        <v>3936</v>
      </c>
      <c r="C1360" s="89" t="s">
        <v>1301</v>
      </c>
      <c r="D1360" s="194">
        <v>281.64999999999998</v>
      </c>
      <c r="E1360" s="89" t="s">
        <v>99</v>
      </c>
      <c r="F1360" s="194">
        <v>9</v>
      </c>
      <c r="G1360" s="194">
        <v>9</v>
      </c>
      <c r="H1360" s="194">
        <v>0</v>
      </c>
      <c r="I1360" s="194">
        <v>1.25</v>
      </c>
      <c r="J1360" s="194">
        <v>9.56</v>
      </c>
      <c r="K1360" s="194">
        <v>7.18</v>
      </c>
      <c r="L1360" s="194">
        <v>10.5</v>
      </c>
      <c r="M1360" s="194">
        <v>16.5</v>
      </c>
      <c r="N1360" s="194">
        <v>13</v>
      </c>
      <c r="P1360" s="194">
        <v>7</v>
      </c>
    </row>
    <row r="1361" spans="1:16" ht="12.75" customHeight="1" x14ac:dyDescent="0.2">
      <c r="A1361" s="89" t="s">
        <v>3937</v>
      </c>
      <c r="B1361" s="89" t="s">
        <v>3938</v>
      </c>
      <c r="C1361" s="89" t="s">
        <v>1301</v>
      </c>
      <c r="D1361" s="194">
        <v>439.77</v>
      </c>
      <c r="E1361" s="89" t="s">
        <v>99</v>
      </c>
      <c r="F1361" s="194">
        <v>9</v>
      </c>
      <c r="G1361" s="194">
        <v>9</v>
      </c>
      <c r="H1361" s="194">
        <v>0</v>
      </c>
      <c r="I1361" s="194">
        <v>1</v>
      </c>
      <c r="J1361" s="194">
        <v>5.88</v>
      </c>
      <c r="K1361" s="194">
        <v>4.17</v>
      </c>
      <c r="L1361" s="194">
        <v>11</v>
      </c>
      <c r="M1361" s="194">
        <v>12.5</v>
      </c>
      <c r="N1361" s="194">
        <v>12</v>
      </c>
      <c r="P1361" s="194">
        <v>24</v>
      </c>
    </row>
    <row r="1362" spans="1:16" ht="12.75" customHeight="1" x14ac:dyDescent="0.2">
      <c r="A1362" s="89" t="s">
        <v>3939</v>
      </c>
      <c r="B1362" s="89" t="s">
        <v>3940</v>
      </c>
      <c r="C1362" s="89" t="s">
        <v>1419</v>
      </c>
      <c r="D1362" s="194">
        <v>96.27</v>
      </c>
      <c r="E1362" s="89" t="s">
        <v>99</v>
      </c>
      <c r="F1362" s="194">
        <v>9</v>
      </c>
      <c r="G1362" s="194">
        <v>9</v>
      </c>
      <c r="H1362" s="194">
        <v>1.04</v>
      </c>
      <c r="I1362" s="194">
        <v>1.1000000000000001</v>
      </c>
      <c r="J1362" s="194">
        <v>2.23</v>
      </c>
      <c r="K1362" s="194">
        <v>3.89</v>
      </c>
      <c r="L1362" s="194">
        <v>7.5</v>
      </c>
      <c r="M1362" s="194">
        <v>12.5</v>
      </c>
      <c r="N1362" s="194">
        <v>10.5</v>
      </c>
      <c r="O1362" s="194">
        <v>10.5</v>
      </c>
      <c r="P1362" s="194">
        <v>8.5</v>
      </c>
    </row>
    <row r="1363" spans="1:16" ht="12.75" customHeight="1" x14ac:dyDescent="0.2">
      <c r="A1363" s="89" t="s">
        <v>3941</v>
      </c>
      <c r="B1363" s="89" t="s">
        <v>3942</v>
      </c>
      <c r="C1363" s="89" t="s">
        <v>1804</v>
      </c>
      <c r="D1363" s="194">
        <v>165.16</v>
      </c>
      <c r="E1363" s="89" t="s">
        <v>99</v>
      </c>
      <c r="F1363" s="194">
        <v>9</v>
      </c>
      <c r="G1363" s="194">
        <v>9</v>
      </c>
      <c r="H1363" s="194">
        <v>0</v>
      </c>
      <c r="I1363" s="194">
        <v>1.1000000000000001</v>
      </c>
      <c r="J1363" s="194">
        <v>7.53</v>
      </c>
      <c r="K1363" s="194">
        <v>5.63</v>
      </c>
      <c r="L1363" s="194">
        <v>14</v>
      </c>
      <c r="M1363" s="194">
        <v>9</v>
      </c>
      <c r="N1363" s="194">
        <v>8</v>
      </c>
      <c r="P1363" s="194">
        <v>8.5</v>
      </c>
    </row>
    <row r="1364" spans="1:16" ht="12.75" customHeight="1" x14ac:dyDescent="0.2">
      <c r="A1364" s="89" t="s">
        <v>3943</v>
      </c>
      <c r="B1364" s="89" t="s">
        <v>3944</v>
      </c>
      <c r="C1364" s="89" t="s">
        <v>1642</v>
      </c>
      <c r="D1364" s="194">
        <v>36.64</v>
      </c>
      <c r="E1364" s="89" t="s">
        <v>99</v>
      </c>
      <c r="F1364" s="194">
        <v>10</v>
      </c>
      <c r="G1364" s="194">
        <v>10</v>
      </c>
      <c r="H1364" s="194">
        <v>3.24</v>
      </c>
      <c r="I1364" s="194">
        <v>0.8</v>
      </c>
      <c r="J1364" s="194">
        <v>0.28000000000000003</v>
      </c>
      <c r="K1364" s="194">
        <v>0.95</v>
      </c>
      <c r="L1364" s="194">
        <v>3</v>
      </c>
      <c r="M1364" s="194">
        <v>5</v>
      </c>
      <c r="N1364" s="194">
        <v>3.5</v>
      </c>
      <c r="O1364" s="194">
        <v>1.5</v>
      </c>
      <c r="P1364" s="194">
        <v>3</v>
      </c>
    </row>
    <row r="1365" spans="1:16" ht="12.75" customHeight="1" x14ac:dyDescent="0.2">
      <c r="A1365" s="89" t="s">
        <v>3945</v>
      </c>
      <c r="B1365" s="89" t="s">
        <v>3946</v>
      </c>
      <c r="C1365" s="89" t="s">
        <v>1340</v>
      </c>
      <c r="D1365" s="194">
        <v>27.92</v>
      </c>
      <c r="E1365" s="89" t="s">
        <v>99</v>
      </c>
      <c r="F1365" s="194">
        <v>10</v>
      </c>
      <c r="G1365" s="194">
        <v>10</v>
      </c>
      <c r="H1365" s="194">
        <v>4.37</v>
      </c>
      <c r="I1365" s="194">
        <v>0.85</v>
      </c>
      <c r="J1365" s="194">
        <v>0.24</v>
      </c>
      <c r="K1365" s="194">
        <v>2.08</v>
      </c>
      <c r="M1365" s="194">
        <v>-1</v>
      </c>
      <c r="O1365" s="194">
        <v>2.5</v>
      </c>
      <c r="P1365" s="194">
        <v>4</v>
      </c>
    </row>
    <row r="1366" spans="1:16" ht="12.75" customHeight="1" x14ac:dyDescent="0.2">
      <c r="A1366" s="89" t="s">
        <v>3947</v>
      </c>
      <c r="B1366" s="89" t="s">
        <v>593</v>
      </c>
      <c r="C1366" s="89" t="s">
        <v>1260</v>
      </c>
      <c r="D1366" s="194">
        <v>47.96</v>
      </c>
      <c r="E1366" s="89" t="s">
        <v>99</v>
      </c>
      <c r="F1366" s="194">
        <v>10</v>
      </c>
      <c r="G1366" s="194">
        <v>10</v>
      </c>
      <c r="H1366" s="194">
        <v>2.56</v>
      </c>
      <c r="I1366" s="194">
        <v>0.8</v>
      </c>
      <c r="J1366" s="194">
        <v>1.1200000000000001</v>
      </c>
      <c r="K1366" s="194">
        <v>2.27</v>
      </c>
      <c r="L1366" s="194">
        <v>5.5</v>
      </c>
      <c r="M1366" s="194">
        <v>10.5</v>
      </c>
      <c r="N1366" s="194">
        <v>5.5</v>
      </c>
      <c r="O1366" s="194">
        <v>6.5</v>
      </c>
      <c r="P1366" s="194">
        <v>12.5</v>
      </c>
    </row>
    <row r="1367" spans="1:16" ht="12.75" customHeight="1" x14ac:dyDescent="0.2">
      <c r="A1367" s="89" t="s">
        <v>3948</v>
      </c>
      <c r="B1367" s="89" t="s">
        <v>3949</v>
      </c>
      <c r="C1367" s="89" t="s">
        <v>1792</v>
      </c>
      <c r="D1367" s="194">
        <v>40.79</v>
      </c>
      <c r="E1367" s="89" t="s">
        <v>99</v>
      </c>
      <c r="F1367" s="194">
        <v>10</v>
      </c>
      <c r="G1367" s="194">
        <v>10</v>
      </c>
      <c r="H1367" s="194">
        <v>2.58</v>
      </c>
      <c r="I1367" s="194">
        <v>1.4</v>
      </c>
      <c r="J1367" s="194">
        <v>0.83</v>
      </c>
      <c r="K1367" s="194">
        <v>1.97</v>
      </c>
      <c r="L1367" s="194">
        <v>6.5</v>
      </c>
      <c r="M1367" s="194">
        <v>13.5</v>
      </c>
      <c r="N1367" s="194">
        <v>10.5</v>
      </c>
      <c r="O1367" s="194">
        <v>4.5</v>
      </c>
      <c r="P1367" s="194">
        <v>13.5</v>
      </c>
    </row>
    <row r="1368" spans="1:16" ht="12.75" customHeight="1" x14ac:dyDescent="0.2">
      <c r="A1368" s="89" t="s">
        <v>3950</v>
      </c>
      <c r="B1368" s="89" t="s">
        <v>3951</v>
      </c>
      <c r="C1368" s="89" t="s">
        <v>1559</v>
      </c>
      <c r="D1368" s="194">
        <v>23.36</v>
      </c>
      <c r="E1368" s="89" t="s">
        <v>99</v>
      </c>
      <c r="F1368" s="194">
        <v>10</v>
      </c>
      <c r="G1368" s="194">
        <v>10</v>
      </c>
      <c r="H1368" s="194">
        <v>1.26</v>
      </c>
      <c r="I1368" s="194">
        <v>1.05</v>
      </c>
      <c r="J1368" s="194">
        <v>2.96</v>
      </c>
      <c r="K1368" s="194">
        <v>2.5499999999999998</v>
      </c>
      <c r="L1368" s="194">
        <v>3.5</v>
      </c>
      <c r="M1368" s="194">
        <v>7</v>
      </c>
      <c r="N1368" s="194">
        <v>6.5</v>
      </c>
      <c r="O1368" s="194">
        <v>6.5</v>
      </c>
      <c r="P1368" s="194">
        <v>5.5</v>
      </c>
    </row>
    <row r="1369" spans="1:16" ht="12.75" customHeight="1" x14ac:dyDescent="0.2">
      <c r="A1369" s="89" t="s">
        <v>3952</v>
      </c>
      <c r="B1369" s="89" t="s">
        <v>324</v>
      </c>
      <c r="C1369" s="89" t="s">
        <v>1329</v>
      </c>
      <c r="D1369" s="194">
        <v>30.18</v>
      </c>
      <c r="E1369" s="89" t="s">
        <v>99</v>
      </c>
      <c r="F1369" s="194">
        <v>10</v>
      </c>
      <c r="G1369" s="194">
        <v>10</v>
      </c>
      <c r="H1369" s="194">
        <v>5.24</v>
      </c>
      <c r="I1369" s="194">
        <v>0.65</v>
      </c>
      <c r="J1369" s="194">
        <v>2.84</v>
      </c>
      <c r="K1369" s="194">
        <v>1.86</v>
      </c>
      <c r="M1369" s="194">
        <v>1.5</v>
      </c>
      <c r="N1369" s="194">
        <v>3.5</v>
      </c>
      <c r="O1369" s="194">
        <v>2</v>
      </c>
      <c r="P1369" s="194">
        <v>5.5</v>
      </c>
    </row>
    <row r="1370" spans="1:16" ht="12.75" customHeight="1" x14ac:dyDescent="0.2">
      <c r="A1370" s="89" t="s">
        <v>3953</v>
      </c>
      <c r="B1370" s="89" t="s">
        <v>3954</v>
      </c>
      <c r="C1370" s="89" t="s">
        <v>1654</v>
      </c>
      <c r="D1370" s="194">
        <v>40.409999999999997</v>
      </c>
      <c r="E1370" s="89" t="s">
        <v>99</v>
      </c>
      <c r="F1370" s="194">
        <v>10</v>
      </c>
      <c r="G1370" s="194">
        <v>10</v>
      </c>
      <c r="H1370" s="194">
        <v>1.71</v>
      </c>
      <c r="I1370" s="194">
        <v>0.9</v>
      </c>
      <c r="J1370" s="194">
        <v>3.74</v>
      </c>
      <c r="K1370" s="194">
        <v>2.76</v>
      </c>
      <c r="L1370" s="194">
        <v>7.5</v>
      </c>
      <c r="M1370" s="194">
        <v>16</v>
      </c>
      <c r="N1370" s="194">
        <v>14</v>
      </c>
      <c r="O1370" s="194">
        <v>14</v>
      </c>
      <c r="P1370" s="194">
        <v>4.5</v>
      </c>
    </row>
    <row r="1371" spans="1:16" ht="12.75" customHeight="1" x14ac:dyDescent="0.2">
      <c r="A1371" s="89" t="s">
        <v>3955</v>
      </c>
      <c r="B1371" s="89" t="s">
        <v>3956</v>
      </c>
      <c r="C1371" s="89" t="s">
        <v>1337</v>
      </c>
      <c r="D1371" s="194">
        <v>186.29</v>
      </c>
      <c r="E1371" s="89" t="s">
        <v>99</v>
      </c>
      <c r="F1371" s="194">
        <v>10</v>
      </c>
      <c r="G1371" s="194">
        <v>10</v>
      </c>
      <c r="H1371" s="194">
        <v>2.02</v>
      </c>
      <c r="I1371" s="89"/>
      <c r="J1371" s="89"/>
      <c r="K1371" s="89"/>
      <c r="M1371" s="89"/>
    </row>
    <row r="1372" spans="1:16" ht="12.75" customHeight="1" x14ac:dyDescent="0.2">
      <c r="A1372" s="89" t="s">
        <v>3957</v>
      </c>
      <c r="B1372" s="89" t="s">
        <v>3958</v>
      </c>
      <c r="C1372" s="89" t="s">
        <v>1419</v>
      </c>
      <c r="D1372" s="194">
        <v>17.84</v>
      </c>
      <c r="E1372" s="89" t="s">
        <v>99</v>
      </c>
      <c r="F1372" s="194">
        <v>10</v>
      </c>
      <c r="G1372" s="194">
        <v>10</v>
      </c>
      <c r="H1372" s="194">
        <v>3.14</v>
      </c>
      <c r="I1372" s="89"/>
      <c r="J1372" s="194">
        <v>1.33</v>
      </c>
      <c r="K1372" s="89"/>
      <c r="M1372" s="89"/>
    </row>
    <row r="1373" spans="1:16" ht="12.75" customHeight="1" x14ac:dyDescent="0.2">
      <c r="A1373" s="89" t="s">
        <v>3959</v>
      </c>
      <c r="B1373" s="89" t="s">
        <v>3960</v>
      </c>
      <c r="C1373" s="89" t="s">
        <v>1639</v>
      </c>
      <c r="D1373" s="194">
        <v>97.89</v>
      </c>
      <c r="E1373" s="89" t="s">
        <v>99</v>
      </c>
      <c r="F1373" s="194">
        <v>10</v>
      </c>
      <c r="G1373" s="194">
        <v>10</v>
      </c>
      <c r="H1373" s="194">
        <v>1.21</v>
      </c>
      <c r="I1373" s="194">
        <v>1</v>
      </c>
      <c r="J1373" s="194">
        <v>0.99</v>
      </c>
      <c r="K1373" s="194">
        <v>51.87</v>
      </c>
      <c r="L1373" s="194">
        <v>9.5</v>
      </c>
      <c r="M1373" s="194">
        <v>17.5</v>
      </c>
      <c r="N1373" s="194">
        <v>16</v>
      </c>
      <c r="O1373" s="194">
        <v>5.5</v>
      </c>
      <c r="P1373" s="194">
        <v>41</v>
      </c>
    </row>
    <row r="1374" spans="1:16" ht="12.75" customHeight="1" x14ac:dyDescent="0.2">
      <c r="A1374" s="89" t="s">
        <v>3961</v>
      </c>
      <c r="B1374" s="89" t="s">
        <v>3962</v>
      </c>
      <c r="C1374" s="89" t="s">
        <v>1634</v>
      </c>
      <c r="D1374" s="194">
        <v>205.65</v>
      </c>
      <c r="E1374" s="89" t="s">
        <v>99</v>
      </c>
      <c r="F1374" s="194">
        <v>10</v>
      </c>
      <c r="G1374" s="194">
        <v>10</v>
      </c>
      <c r="H1374" s="194">
        <v>1.61</v>
      </c>
      <c r="I1374" s="194">
        <v>1.1000000000000001</v>
      </c>
      <c r="J1374" s="194">
        <v>0.98</v>
      </c>
      <c r="K1374" s="194">
        <v>5.61</v>
      </c>
      <c r="L1374" s="194">
        <v>7</v>
      </c>
      <c r="M1374" s="194">
        <v>7</v>
      </c>
      <c r="N1374" s="194">
        <v>9.5</v>
      </c>
      <c r="O1374" s="194">
        <v>12</v>
      </c>
      <c r="P1374" s="194">
        <v>11.5</v>
      </c>
    </row>
    <row r="1375" spans="1:16" ht="12.75" customHeight="1" x14ac:dyDescent="0.2">
      <c r="A1375" s="89" t="s">
        <v>3963</v>
      </c>
      <c r="B1375" s="89" t="s">
        <v>3964</v>
      </c>
      <c r="C1375" s="89" t="s">
        <v>1393</v>
      </c>
      <c r="D1375" s="194">
        <v>37.74</v>
      </c>
      <c r="E1375" s="89" t="s">
        <v>99</v>
      </c>
      <c r="F1375" s="194">
        <v>10</v>
      </c>
      <c r="G1375" s="194">
        <v>10</v>
      </c>
      <c r="H1375" s="194">
        <v>0.87</v>
      </c>
      <c r="I1375" s="194">
        <v>0.8</v>
      </c>
      <c r="J1375" s="194">
        <v>2.17</v>
      </c>
      <c r="K1375" s="194">
        <v>5.03</v>
      </c>
      <c r="L1375" s="194">
        <v>10.5</v>
      </c>
      <c r="M1375" s="194">
        <v>12</v>
      </c>
      <c r="N1375" s="194">
        <v>11</v>
      </c>
      <c r="O1375" s="194">
        <v>22</v>
      </c>
      <c r="P1375" s="194">
        <v>17</v>
      </c>
    </row>
    <row r="1376" spans="1:16" ht="12.75" customHeight="1" x14ac:dyDescent="0.2">
      <c r="A1376" s="89" t="s">
        <v>3965</v>
      </c>
      <c r="B1376" s="89" t="s">
        <v>3966</v>
      </c>
      <c r="C1376" s="89" t="s">
        <v>1490</v>
      </c>
      <c r="D1376" s="194">
        <v>51.83</v>
      </c>
      <c r="E1376" s="89" t="s">
        <v>99</v>
      </c>
      <c r="F1376" s="194">
        <v>10</v>
      </c>
      <c r="G1376" s="194">
        <v>10</v>
      </c>
      <c r="H1376" s="194">
        <v>1.33</v>
      </c>
      <c r="I1376" s="194">
        <v>0.95</v>
      </c>
      <c r="J1376" s="194">
        <v>3.86</v>
      </c>
      <c r="K1376" s="194">
        <v>3.71</v>
      </c>
      <c r="L1376" s="194">
        <v>6</v>
      </c>
      <c r="M1376" s="194">
        <v>12</v>
      </c>
      <c r="N1376" s="194">
        <v>11</v>
      </c>
      <c r="O1376" s="194">
        <v>6.5</v>
      </c>
      <c r="P1376" s="194">
        <v>7.5</v>
      </c>
    </row>
    <row r="1377" spans="1:16" ht="12.75" customHeight="1" x14ac:dyDescent="0.2">
      <c r="A1377" s="89" t="s">
        <v>3967</v>
      </c>
      <c r="B1377" s="89" t="s">
        <v>3968</v>
      </c>
      <c r="C1377" s="89" t="s">
        <v>1502</v>
      </c>
      <c r="D1377" s="194">
        <v>210.81</v>
      </c>
      <c r="E1377" s="89" t="s">
        <v>99</v>
      </c>
      <c r="F1377" s="194">
        <v>10</v>
      </c>
      <c r="G1377" s="194">
        <v>10</v>
      </c>
      <c r="H1377" s="194">
        <v>1.1499999999999999</v>
      </c>
      <c r="I1377" s="194">
        <v>1.2</v>
      </c>
      <c r="J1377" s="194">
        <v>5.39</v>
      </c>
      <c r="K1377" s="194">
        <v>5.99</v>
      </c>
      <c r="L1377" s="194">
        <v>9.5</v>
      </c>
      <c r="M1377" s="194">
        <v>12</v>
      </c>
      <c r="N1377" s="194">
        <v>10.5</v>
      </c>
      <c r="O1377" s="194">
        <v>15</v>
      </c>
      <c r="P1377" s="194">
        <v>15</v>
      </c>
    </row>
    <row r="1378" spans="1:16" ht="12.75" customHeight="1" x14ac:dyDescent="0.2">
      <c r="A1378" s="89" t="s">
        <v>3969</v>
      </c>
      <c r="B1378" s="89" t="s">
        <v>3970</v>
      </c>
      <c r="C1378" s="89" t="s">
        <v>1337</v>
      </c>
      <c r="D1378" s="194">
        <v>136.44</v>
      </c>
      <c r="E1378" s="89" t="s">
        <v>99</v>
      </c>
      <c r="F1378" s="194">
        <v>10</v>
      </c>
      <c r="G1378" s="194">
        <v>10</v>
      </c>
      <c r="H1378" s="194">
        <v>1.26</v>
      </c>
      <c r="I1378" s="194">
        <v>1.1499999999999999</v>
      </c>
      <c r="J1378" s="194">
        <v>4.25</v>
      </c>
      <c r="K1378" s="194">
        <v>5.13</v>
      </c>
      <c r="L1378" s="194">
        <v>17</v>
      </c>
      <c r="M1378" s="194">
        <v>20.5</v>
      </c>
      <c r="N1378" s="194">
        <v>18.5</v>
      </c>
      <c r="O1378" s="194">
        <v>21</v>
      </c>
      <c r="P1378" s="194">
        <v>19.5</v>
      </c>
    </row>
    <row r="1379" spans="1:16" ht="12.75" customHeight="1" x14ac:dyDescent="0.2">
      <c r="A1379" s="89" t="s">
        <v>3971</v>
      </c>
      <c r="B1379" s="89" t="s">
        <v>3972</v>
      </c>
      <c r="C1379" s="89" t="s">
        <v>1353</v>
      </c>
      <c r="D1379" s="194">
        <v>38.770000000000003</v>
      </c>
      <c r="E1379" s="89" t="s">
        <v>99</v>
      </c>
      <c r="F1379" s="194">
        <v>10</v>
      </c>
      <c r="G1379" s="194">
        <v>10</v>
      </c>
      <c r="H1379" s="194">
        <v>0</v>
      </c>
      <c r="I1379" s="194">
        <v>0.95</v>
      </c>
      <c r="J1379" s="194">
        <v>5.23</v>
      </c>
      <c r="K1379" s="194">
        <v>6</v>
      </c>
      <c r="L1379" s="194">
        <v>6.5</v>
      </c>
      <c r="M1379" s="194">
        <v>16</v>
      </c>
      <c r="N1379" s="194">
        <v>12</v>
      </c>
      <c r="P1379" s="194">
        <v>8.5</v>
      </c>
    </row>
    <row r="1380" spans="1:16" ht="12.75" customHeight="1" x14ac:dyDescent="0.2">
      <c r="A1380" s="89" t="s">
        <v>3973</v>
      </c>
      <c r="B1380" s="89" t="s">
        <v>3974</v>
      </c>
      <c r="C1380" s="89" t="s">
        <v>1517</v>
      </c>
      <c r="D1380" s="194">
        <v>82.04</v>
      </c>
      <c r="E1380" s="89" t="s">
        <v>99</v>
      </c>
      <c r="F1380" s="194">
        <v>10</v>
      </c>
      <c r="G1380" s="194">
        <v>10</v>
      </c>
      <c r="H1380" s="194">
        <v>3.04</v>
      </c>
      <c r="I1380" s="194">
        <v>1</v>
      </c>
      <c r="J1380" s="89"/>
      <c r="K1380" s="194">
        <v>2.67</v>
      </c>
      <c r="M1380" s="194">
        <v>8.5</v>
      </c>
      <c r="O1380" s="194">
        <v>5.5</v>
      </c>
      <c r="P1380" s="194">
        <v>7.5</v>
      </c>
    </row>
    <row r="1381" spans="1:16" ht="12.75" customHeight="1" x14ac:dyDescent="0.2">
      <c r="A1381" s="89" t="s">
        <v>3975</v>
      </c>
      <c r="B1381" s="89" t="s">
        <v>3976</v>
      </c>
      <c r="C1381" s="89" t="s">
        <v>1654</v>
      </c>
      <c r="D1381" s="194">
        <v>228.76</v>
      </c>
      <c r="E1381" s="89" t="s">
        <v>99</v>
      </c>
      <c r="F1381" s="194">
        <v>10</v>
      </c>
      <c r="G1381" s="194">
        <v>10</v>
      </c>
      <c r="H1381" s="194">
        <v>0</v>
      </c>
      <c r="I1381" s="194">
        <v>1.1499999999999999</v>
      </c>
      <c r="J1381" s="194">
        <v>7.42</v>
      </c>
      <c r="K1381" s="194">
        <v>8.08</v>
      </c>
      <c r="L1381" s="194">
        <v>13</v>
      </c>
      <c r="M1381" s="194">
        <v>11.5</v>
      </c>
      <c r="N1381" s="194">
        <v>10.5</v>
      </c>
      <c r="P1381" s="194">
        <v>11</v>
      </c>
    </row>
    <row r="1382" spans="1:16" ht="12.75" customHeight="1" x14ac:dyDescent="0.2">
      <c r="A1382" s="89" t="s">
        <v>3977</v>
      </c>
      <c r="B1382" s="89" t="s">
        <v>3978</v>
      </c>
      <c r="C1382" s="89" t="s">
        <v>1446</v>
      </c>
      <c r="D1382" s="194">
        <v>65.709999999999994</v>
      </c>
      <c r="E1382" s="89" t="s">
        <v>99</v>
      </c>
      <c r="F1382" s="194">
        <v>10</v>
      </c>
      <c r="G1382" s="194">
        <v>10</v>
      </c>
      <c r="H1382" s="194">
        <v>1.78</v>
      </c>
      <c r="I1382" s="194">
        <v>0.85</v>
      </c>
      <c r="J1382" s="89"/>
      <c r="K1382" s="194">
        <v>1.3</v>
      </c>
      <c r="M1382" s="194">
        <v>27.5</v>
      </c>
      <c r="O1382" s="194">
        <v>13</v>
      </c>
      <c r="P1382" s="194">
        <v>4.5</v>
      </c>
    </row>
    <row r="1383" spans="1:16" ht="12.75" customHeight="1" x14ac:dyDescent="0.2">
      <c r="A1383" s="89" t="s">
        <v>3979</v>
      </c>
      <c r="B1383" s="89" t="s">
        <v>3980</v>
      </c>
      <c r="C1383" s="89" t="s">
        <v>1301</v>
      </c>
      <c r="D1383" s="194">
        <v>51.3</v>
      </c>
      <c r="E1383" s="89" t="s">
        <v>99</v>
      </c>
      <c r="F1383" s="194">
        <v>11</v>
      </c>
      <c r="G1383" s="194">
        <v>11</v>
      </c>
      <c r="H1383" s="194">
        <v>1.1100000000000001</v>
      </c>
      <c r="I1383" s="194">
        <v>1.35</v>
      </c>
      <c r="J1383" s="194">
        <v>0.79</v>
      </c>
      <c r="K1383" s="194">
        <v>0.93</v>
      </c>
      <c r="L1383" s="194">
        <v>10.5</v>
      </c>
      <c r="M1383" s="194">
        <v>45</v>
      </c>
      <c r="N1383" s="194">
        <v>26.5</v>
      </c>
      <c r="O1383" s="194">
        <v>31</v>
      </c>
      <c r="P1383" s="194">
        <v>6</v>
      </c>
    </row>
    <row r="1384" spans="1:16" ht="12.75" customHeight="1" x14ac:dyDescent="0.2">
      <c r="A1384" s="89" t="s">
        <v>3981</v>
      </c>
      <c r="B1384" s="89" t="s">
        <v>3982</v>
      </c>
      <c r="C1384" s="89" t="s">
        <v>1379</v>
      </c>
      <c r="D1384" s="194">
        <v>144.72999999999999</v>
      </c>
      <c r="E1384" s="89" t="s">
        <v>99</v>
      </c>
      <c r="F1384" s="194">
        <v>11</v>
      </c>
      <c r="G1384" s="194">
        <v>11</v>
      </c>
      <c r="H1384" s="194">
        <v>0.55000000000000004</v>
      </c>
      <c r="I1384" s="194">
        <v>0.95</v>
      </c>
      <c r="J1384" s="194">
        <v>1.1499999999999999</v>
      </c>
      <c r="K1384" s="194">
        <v>2.42</v>
      </c>
      <c r="L1384" s="194">
        <v>9</v>
      </c>
      <c r="M1384" s="194">
        <v>11</v>
      </c>
      <c r="N1384" s="194">
        <v>10</v>
      </c>
      <c r="O1384" s="194">
        <v>23</v>
      </c>
      <c r="P1384" s="194">
        <v>10.5</v>
      </c>
    </row>
    <row r="1385" spans="1:16" ht="12.75" customHeight="1" x14ac:dyDescent="0.2">
      <c r="A1385" s="89" t="s">
        <v>3983</v>
      </c>
      <c r="B1385" s="89" t="s">
        <v>3984</v>
      </c>
      <c r="C1385" s="89" t="s">
        <v>3051</v>
      </c>
      <c r="D1385" s="194">
        <v>53.58</v>
      </c>
      <c r="E1385" s="89" t="s">
        <v>99</v>
      </c>
      <c r="F1385" s="194">
        <v>11</v>
      </c>
      <c r="G1385" s="194">
        <v>11</v>
      </c>
      <c r="H1385" s="194">
        <v>5.54</v>
      </c>
      <c r="I1385" s="194">
        <v>0.75</v>
      </c>
      <c r="J1385" s="194">
        <v>0.62</v>
      </c>
      <c r="K1385" s="194">
        <v>0.99</v>
      </c>
      <c r="L1385" s="194">
        <v>3</v>
      </c>
      <c r="M1385" s="194">
        <v>6.5</v>
      </c>
      <c r="N1385" s="194">
        <v>5.5</v>
      </c>
      <c r="O1385" s="194">
        <v>5</v>
      </c>
      <c r="P1385" s="194">
        <v>3</v>
      </c>
    </row>
    <row r="1386" spans="1:16" ht="12.75" customHeight="1" x14ac:dyDescent="0.2">
      <c r="A1386" s="89" t="s">
        <v>3985</v>
      </c>
      <c r="B1386" s="89" t="s">
        <v>3986</v>
      </c>
      <c r="C1386" s="89" t="s">
        <v>1804</v>
      </c>
      <c r="D1386" s="194">
        <v>37.729999999999997</v>
      </c>
      <c r="E1386" s="89" t="s">
        <v>99</v>
      </c>
      <c r="F1386" s="194">
        <v>11</v>
      </c>
      <c r="G1386" s="194">
        <v>11</v>
      </c>
      <c r="H1386" s="194">
        <v>0</v>
      </c>
      <c r="I1386" s="194">
        <v>1.1000000000000001</v>
      </c>
      <c r="J1386" s="194">
        <v>3.24</v>
      </c>
      <c r="K1386" s="194">
        <v>3.49</v>
      </c>
      <c r="L1386" s="194">
        <v>6.5</v>
      </c>
      <c r="M1386" s="194">
        <v>19.5</v>
      </c>
      <c r="N1386" s="194">
        <v>13.5</v>
      </c>
      <c r="P1386" s="194">
        <v>10</v>
      </c>
    </row>
    <row r="1387" spans="1:16" ht="12.75" customHeight="1" x14ac:dyDescent="0.2">
      <c r="A1387" s="89" t="s">
        <v>3987</v>
      </c>
      <c r="B1387" s="89" t="s">
        <v>3988</v>
      </c>
      <c r="C1387" s="89" t="s">
        <v>1372</v>
      </c>
      <c r="D1387" s="194">
        <v>88.93</v>
      </c>
      <c r="E1387" s="89" t="s">
        <v>99</v>
      </c>
      <c r="F1387" s="194">
        <v>11</v>
      </c>
      <c r="G1387" s="194"/>
      <c r="H1387" s="194">
        <v>1.61</v>
      </c>
      <c r="I1387" s="194">
        <v>0.75</v>
      </c>
      <c r="J1387" s="194">
        <v>7.86</v>
      </c>
      <c r="K1387" s="194">
        <v>6.02</v>
      </c>
      <c r="L1387" s="194">
        <v>1.5</v>
      </c>
      <c r="M1387" s="194">
        <v>12.5</v>
      </c>
      <c r="N1387" s="194">
        <v>11.5</v>
      </c>
      <c r="O1387" s="194">
        <v>2</v>
      </c>
      <c r="P1387" s="194">
        <v>5.5</v>
      </c>
    </row>
    <row r="1388" spans="1:16" ht="12.75" customHeight="1" x14ac:dyDescent="0.2">
      <c r="A1388" s="89" t="s">
        <v>3989</v>
      </c>
      <c r="B1388" s="89" t="s">
        <v>3990</v>
      </c>
      <c r="C1388" s="89" t="s">
        <v>2364</v>
      </c>
      <c r="D1388" s="194">
        <v>134.87</v>
      </c>
      <c r="E1388" s="89" t="s">
        <v>99</v>
      </c>
      <c r="F1388" s="194">
        <v>11</v>
      </c>
      <c r="G1388" s="194">
        <v>11</v>
      </c>
      <c r="H1388" s="194">
        <v>1.43</v>
      </c>
      <c r="I1388" s="89"/>
      <c r="J1388" s="194">
        <v>3.77</v>
      </c>
      <c r="K1388" s="194">
        <v>2.02</v>
      </c>
      <c r="L1388" s="194">
        <v>5.5</v>
      </c>
      <c r="M1388" s="194">
        <v>28</v>
      </c>
      <c r="N1388" s="194">
        <v>25</v>
      </c>
      <c r="O1388" s="194">
        <v>24</v>
      </c>
      <c r="P1388" s="194">
        <v>14</v>
      </c>
    </row>
    <row r="1389" spans="1:16" ht="12.75" customHeight="1" x14ac:dyDescent="0.2">
      <c r="A1389" s="89" t="s">
        <v>3991</v>
      </c>
      <c r="B1389" s="89" t="s">
        <v>3992</v>
      </c>
      <c r="C1389" s="89" t="s">
        <v>1309</v>
      </c>
      <c r="D1389" s="194">
        <v>74.75</v>
      </c>
      <c r="E1389" s="89" t="s">
        <v>99</v>
      </c>
      <c r="F1389" s="194">
        <v>11</v>
      </c>
      <c r="G1389" s="194">
        <v>11</v>
      </c>
      <c r="H1389" s="194">
        <v>0.52</v>
      </c>
      <c r="I1389" s="194">
        <v>0.9</v>
      </c>
      <c r="J1389" s="89"/>
      <c r="K1389" s="194">
        <v>4.41</v>
      </c>
      <c r="M1389" s="194">
        <v>15.5</v>
      </c>
      <c r="O1389" s="194">
        <v>-6.5</v>
      </c>
      <c r="P1389" s="194">
        <v>13</v>
      </c>
    </row>
    <row r="1390" spans="1:16" ht="12.75" customHeight="1" x14ac:dyDescent="0.2">
      <c r="A1390" s="89" t="s">
        <v>3993</v>
      </c>
      <c r="B1390" s="89" t="s">
        <v>3994</v>
      </c>
      <c r="C1390" s="89" t="s">
        <v>1369</v>
      </c>
      <c r="D1390" s="194">
        <v>99.52</v>
      </c>
      <c r="E1390" s="89" t="s">
        <v>99</v>
      </c>
      <c r="F1390" s="194">
        <v>11</v>
      </c>
      <c r="G1390" s="194">
        <v>11</v>
      </c>
      <c r="H1390" s="194">
        <v>0</v>
      </c>
      <c r="I1390" s="194">
        <v>1</v>
      </c>
      <c r="J1390" s="194">
        <v>1.25</v>
      </c>
      <c r="K1390" s="194">
        <v>3.17</v>
      </c>
      <c r="L1390" s="194">
        <v>2</v>
      </c>
      <c r="M1390" s="194">
        <v>17</v>
      </c>
      <c r="N1390" s="194">
        <v>8</v>
      </c>
      <c r="P1390" s="194">
        <v>12</v>
      </c>
    </row>
    <row r="1391" spans="1:16" ht="12.75" customHeight="1" x14ac:dyDescent="0.2">
      <c r="A1391" s="89" t="s">
        <v>3995</v>
      </c>
      <c r="B1391" s="89" t="s">
        <v>3996</v>
      </c>
      <c r="C1391" s="89" t="s">
        <v>1419</v>
      </c>
      <c r="D1391" s="194">
        <v>34.729999999999997</v>
      </c>
      <c r="E1391" s="89" t="s">
        <v>99</v>
      </c>
      <c r="F1391" s="194">
        <v>11</v>
      </c>
      <c r="G1391" s="194">
        <v>11</v>
      </c>
      <c r="H1391" s="194">
        <v>1.61</v>
      </c>
      <c r="I1391" s="194">
        <v>0.9</v>
      </c>
      <c r="J1391" s="194">
        <v>2.5099999999999998</v>
      </c>
      <c r="K1391" s="194">
        <v>3.68</v>
      </c>
      <c r="L1391" s="194">
        <v>9</v>
      </c>
      <c r="M1391" s="194">
        <v>8.5</v>
      </c>
      <c r="N1391" s="194">
        <v>9</v>
      </c>
      <c r="O1391" s="194">
        <v>15.5</v>
      </c>
      <c r="P1391" s="194">
        <v>4</v>
      </c>
    </row>
    <row r="1392" spans="1:16" ht="12.75" customHeight="1" x14ac:dyDescent="0.2">
      <c r="A1392" s="89" t="s">
        <v>3997</v>
      </c>
      <c r="B1392" s="89" t="s">
        <v>3998</v>
      </c>
      <c r="C1392" s="89" t="s">
        <v>1295</v>
      </c>
      <c r="D1392" s="194">
        <v>64.28</v>
      </c>
      <c r="E1392" s="89" t="s">
        <v>99</v>
      </c>
      <c r="F1392" s="194">
        <v>11</v>
      </c>
      <c r="G1392" s="194">
        <v>11</v>
      </c>
      <c r="H1392" s="194">
        <v>0.41</v>
      </c>
      <c r="I1392" s="194">
        <v>1.1000000000000001</v>
      </c>
      <c r="J1392" s="194">
        <v>3.28</v>
      </c>
      <c r="K1392" s="194">
        <v>3.25</v>
      </c>
      <c r="L1392" s="194">
        <v>5.5</v>
      </c>
      <c r="M1392" s="194">
        <v>10</v>
      </c>
      <c r="N1392" s="194">
        <v>9.5</v>
      </c>
      <c r="O1392" s="194">
        <v>9.5</v>
      </c>
      <c r="P1392" s="194">
        <v>7.5</v>
      </c>
    </row>
    <row r="1393" spans="1:16" ht="12.75" customHeight="1" x14ac:dyDescent="0.2">
      <c r="A1393" s="89" t="s">
        <v>3999</v>
      </c>
      <c r="B1393" s="89" t="s">
        <v>4000</v>
      </c>
      <c r="C1393" s="89" t="s">
        <v>1804</v>
      </c>
      <c r="D1393" s="194">
        <v>133.35</v>
      </c>
      <c r="E1393" s="89" t="s">
        <v>99</v>
      </c>
      <c r="F1393" s="194">
        <v>11</v>
      </c>
      <c r="G1393" s="194">
        <v>11</v>
      </c>
      <c r="H1393" s="194">
        <v>1.02</v>
      </c>
      <c r="I1393" s="194">
        <v>1.1000000000000001</v>
      </c>
      <c r="J1393" s="194">
        <v>1.7</v>
      </c>
      <c r="K1393" s="194">
        <v>4.71</v>
      </c>
      <c r="L1393" s="194">
        <v>9.5</v>
      </c>
      <c r="M1393" s="194">
        <v>24</v>
      </c>
      <c r="N1393" s="194">
        <v>14.5</v>
      </c>
      <c r="O1393" s="194">
        <v>11.5</v>
      </c>
      <c r="P1393" s="194">
        <v>9.5</v>
      </c>
    </row>
    <row r="1394" spans="1:16" ht="12.75" customHeight="1" x14ac:dyDescent="0.2">
      <c r="A1394" s="89" t="s">
        <v>4001</v>
      </c>
      <c r="B1394" s="89" t="s">
        <v>4002</v>
      </c>
      <c r="C1394" s="89" t="s">
        <v>1455</v>
      </c>
      <c r="D1394" s="194">
        <v>72.41</v>
      </c>
      <c r="E1394" s="89" t="s">
        <v>99</v>
      </c>
      <c r="F1394" s="194">
        <v>11</v>
      </c>
      <c r="G1394" s="194">
        <v>11</v>
      </c>
      <c r="H1394" s="194">
        <v>0.81</v>
      </c>
      <c r="I1394" s="194">
        <v>1</v>
      </c>
      <c r="J1394" s="194">
        <v>2.0499999999999998</v>
      </c>
      <c r="K1394" s="194">
        <v>6.92</v>
      </c>
      <c r="L1394" s="194">
        <v>8</v>
      </c>
      <c r="M1394" s="194">
        <v>25</v>
      </c>
      <c r="N1394" s="194">
        <v>14.5</v>
      </c>
      <c r="O1394" s="194">
        <v>12.5</v>
      </c>
      <c r="P1394" s="194">
        <v>10.5</v>
      </c>
    </row>
    <row r="1395" spans="1:16" ht="12.75" customHeight="1" x14ac:dyDescent="0.2">
      <c r="A1395" s="89" t="s">
        <v>4003</v>
      </c>
      <c r="B1395" s="89" t="s">
        <v>4004</v>
      </c>
      <c r="C1395" s="89" t="s">
        <v>1639</v>
      </c>
      <c r="D1395" s="194">
        <v>56.72</v>
      </c>
      <c r="E1395" s="89" t="s">
        <v>99</v>
      </c>
      <c r="F1395" s="194">
        <v>12</v>
      </c>
      <c r="G1395" s="194">
        <v>12</v>
      </c>
      <c r="H1395" s="194">
        <v>0</v>
      </c>
      <c r="I1395" s="194">
        <v>1.1000000000000001</v>
      </c>
      <c r="J1395" s="194">
        <v>1.0900000000000001</v>
      </c>
      <c r="K1395" s="194">
        <v>10.73</v>
      </c>
      <c r="L1395" s="194">
        <v>9</v>
      </c>
      <c r="M1395" s="194">
        <v>18.5</v>
      </c>
      <c r="N1395" s="194">
        <v>15.5</v>
      </c>
      <c r="P1395" s="194">
        <v>33</v>
      </c>
    </row>
    <row r="1396" spans="1:16" ht="12.75" customHeight="1" x14ac:dyDescent="0.2">
      <c r="A1396" s="89" t="s">
        <v>4005</v>
      </c>
      <c r="B1396" s="89" t="s">
        <v>4006</v>
      </c>
      <c r="C1396" s="89" t="s">
        <v>1608</v>
      </c>
      <c r="D1396" s="194">
        <v>47.53</v>
      </c>
      <c r="E1396" s="89" t="s">
        <v>99</v>
      </c>
      <c r="F1396" s="194">
        <v>12</v>
      </c>
      <c r="G1396" s="194">
        <v>12</v>
      </c>
      <c r="H1396" s="194">
        <v>4.93</v>
      </c>
      <c r="I1396" s="194">
        <v>0.6</v>
      </c>
      <c r="J1396" s="194">
        <v>1.94</v>
      </c>
      <c r="K1396" s="194">
        <v>2.75</v>
      </c>
      <c r="L1396" s="194">
        <v>7</v>
      </c>
      <c r="M1396" s="194">
        <v>7.5</v>
      </c>
      <c r="N1396" s="194">
        <v>7</v>
      </c>
      <c r="O1396" s="194">
        <v>7</v>
      </c>
      <c r="P1396" s="194">
        <v>9</v>
      </c>
    </row>
    <row r="1397" spans="1:16" ht="12.75" customHeight="1" x14ac:dyDescent="0.2">
      <c r="A1397" s="89" t="s">
        <v>4007</v>
      </c>
      <c r="B1397" s="89" t="s">
        <v>4008</v>
      </c>
      <c r="C1397" s="89" t="s">
        <v>1432</v>
      </c>
      <c r="D1397" s="194">
        <v>92.84</v>
      </c>
      <c r="E1397" s="89" t="s">
        <v>99</v>
      </c>
      <c r="F1397" s="194">
        <v>12</v>
      </c>
      <c r="G1397" s="194">
        <v>12</v>
      </c>
      <c r="H1397" s="194">
        <v>4.25</v>
      </c>
      <c r="I1397" s="194">
        <v>0.95</v>
      </c>
      <c r="J1397" s="89"/>
      <c r="K1397" s="194">
        <v>1.73</v>
      </c>
      <c r="M1397" s="194">
        <v>5.5</v>
      </c>
      <c r="O1397" s="194">
        <v>2.5</v>
      </c>
      <c r="P1397" s="194">
        <v>6</v>
      </c>
    </row>
    <row r="1398" spans="1:16" ht="12.75" customHeight="1" x14ac:dyDescent="0.2">
      <c r="A1398" s="89" t="s">
        <v>4009</v>
      </c>
      <c r="B1398" s="89" t="s">
        <v>4010</v>
      </c>
      <c r="C1398" s="89" t="s">
        <v>1332</v>
      </c>
      <c r="D1398" s="194">
        <v>41.12</v>
      </c>
      <c r="E1398" s="89" t="s">
        <v>99</v>
      </c>
      <c r="F1398" s="194">
        <v>12</v>
      </c>
      <c r="G1398" s="194">
        <v>12</v>
      </c>
      <c r="H1398" s="194">
        <v>0</v>
      </c>
      <c r="I1398" s="194">
        <v>1.1000000000000001</v>
      </c>
      <c r="J1398" s="194">
        <v>3.04</v>
      </c>
      <c r="K1398" s="194">
        <v>2.46</v>
      </c>
      <c r="L1398" s="194">
        <v>5</v>
      </c>
      <c r="M1398" s="194">
        <v>11.5</v>
      </c>
      <c r="N1398" s="194">
        <v>8.5</v>
      </c>
      <c r="P1398" s="194">
        <v>11.5</v>
      </c>
    </row>
    <row r="1399" spans="1:16" ht="12.75" customHeight="1" x14ac:dyDescent="0.2">
      <c r="A1399" s="89" t="s">
        <v>4011</v>
      </c>
      <c r="B1399" s="89" t="s">
        <v>4012</v>
      </c>
      <c r="C1399" s="89" t="s">
        <v>1393</v>
      </c>
      <c r="D1399" s="194">
        <v>74.22</v>
      </c>
      <c r="E1399" s="89" t="s">
        <v>99</v>
      </c>
      <c r="F1399" s="194">
        <v>12</v>
      </c>
      <c r="G1399" s="194">
        <v>12</v>
      </c>
      <c r="H1399" s="194">
        <v>1.28</v>
      </c>
      <c r="I1399" s="194">
        <v>1</v>
      </c>
      <c r="J1399" s="194">
        <v>1.76</v>
      </c>
      <c r="K1399" s="194">
        <v>4.3899999999999997</v>
      </c>
      <c r="L1399" s="194">
        <v>11</v>
      </c>
      <c r="M1399" s="194">
        <v>11</v>
      </c>
      <c r="N1399" s="194">
        <v>10.5</v>
      </c>
      <c r="O1399" s="194">
        <v>33</v>
      </c>
      <c r="P1399" s="194">
        <v>8</v>
      </c>
    </row>
    <row r="1400" spans="1:16" ht="12.75" customHeight="1" x14ac:dyDescent="0.2">
      <c r="A1400" s="89" t="s">
        <v>4013</v>
      </c>
      <c r="B1400" s="89" t="s">
        <v>4014</v>
      </c>
      <c r="C1400" s="89" t="s">
        <v>2270</v>
      </c>
      <c r="D1400" s="194">
        <v>23.84</v>
      </c>
      <c r="E1400" s="89" t="s">
        <v>99</v>
      </c>
      <c r="F1400" s="194">
        <v>12</v>
      </c>
      <c r="G1400" s="194">
        <v>12</v>
      </c>
      <c r="H1400" s="194">
        <v>1.28</v>
      </c>
      <c r="I1400" s="194">
        <v>1.5</v>
      </c>
      <c r="J1400" s="194">
        <v>0.62</v>
      </c>
      <c r="K1400" s="194">
        <v>1.94</v>
      </c>
      <c r="L1400" s="194">
        <v>11</v>
      </c>
      <c r="M1400" s="194">
        <v>26.5</v>
      </c>
      <c r="N1400" s="194">
        <v>22</v>
      </c>
      <c r="O1400" s="194">
        <v>4</v>
      </c>
      <c r="P1400" s="194">
        <v>15</v>
      </c>
    </row>
    <row r="1401" spans="1:16" ht="12.75" customHeight="1" x14ac:dyDescent="0.2">
      <c r="A1401" s="89" t="s">
        <v>4015</v>
      </c>
      <c r="B1401" s="89" t="s">
        <v>4016</v>
      </c>
      <c r="C1401" s="89" t="s">
        <v>1332</v>
      </c>
      <c r="D1401" s="194">
        <v>70.36</v>
      </c>
      <c r="E1401" s="89" t="s">
        <v>99</v>
      </c>
      <c r="F1401" s="194">
        <v>12</v>
      </c>
      <c r="G1401" s="194">
        <v>12</v>
      </c>
      <c r="H1401" s="194">
        <v>1.04</v>
      </c>
      <c r="I1401" s="194">
        <v>1.1000000000000001</v>
      </c>
      <c r="J1401" s="194">
        <v>1.56</v>
      </c>
      <c r="K1401" s="194">
        <v>2.04</v>
      </c>
      <c r="L1401" s="194">
        <v>9</v>
      </c>
      <c r="M1401" s="194">
        <v>13.5</v>
      </c>
      <c r="N1401" s="194">
        <v>10</v>
      </c>
      <c r="O1401" s="194">
        <v>31.5</v>
      </c>
      <c r="P1401" s="194">
        <v>8.5</v>
      </c>
    </row>
    <row r="1402" spans="1:16" ht="12.75" customHeight="1" x14ac:dyDescent="0.2">
      <c r="A1402" s="89" t="s">
        <v>4017</v>
      </c>
      <c r="B1402" s="89" t="s">
        <v>4018</v>
      </c>
      <c r="C1402" s="89" t="s">
        <v>1884</v>
      </c>
      <c r="D1402" s="194">
        <v>52.66</v>
      </c>
      <c r="E1402" s="89" t="s">
        <v>99</v>
      </c>
      <c r="F1402" s="194">
        <v>12</v>
      </c>
      <c r="G1402" s="194">
        <v>12</v>
      </c>
      <c r="H1402" s="194">
        <v>0</v>
      </c>
      <c r="I1402" s="194">
        <v>1.3</v>
      </c>
      <c r="J1402" s="194">
        <v>11.58</v>
      </c>
      <c r="K1402" s="194">
        <v>6.87</v>
      </c>
      <c r="L1402" s="194">
        <v>11</v>
      </c>
      <c r="M1402" s="194">
        <v>14</v>
      </c>
      <c r="N1402" s="194">
        <v>11</v>
      </c>
      <c r="P1402" s="194">
        <v>24</v>
      </c>
    </row>
    <row r="1403" spans="1:16" ht="12.75" customHeight="1" x14ac:dyDescent="0.2">
      <c r="A1403" s="89" t="s">
        <v>4019</v>
      </c>
      <c r="B1403" s="89" t="s">
        <v>4020</v>
      </c>
      <c r="C1403" s="89" t="s">
        <v>1452</v>
      </c>
      <c r="D1403" s="194">
        <v>43.93</v>
      </c>
      <c r="E1403" s="89" t="s">
        <v>99</v>
      </c>
      <c r="F1403" s="194">
        <v>12</v>
      </c>
      <c r="G1403" s="194">
        <v>12</v>
      </c>
      <c r="H1403" s="194">
        <v>1.4</v>
      </c>
      <c r="I1403" s="194">
        <v>1.1000000000000001</v>
      </c>
      <c r="J1403" s="194">
        <v>4.38</v>
      </c>
      <c r="K1403" s="194">
        <v>9.56</v>
      </c>
      <c r="L1403" s="194">
        <v>7</v>
      </c>
      <c r="M1403" s="194">
        <v>12.5</v>
      </c>
      <c r="N1403" s="194">
        <v>11</v>
      </c>
      <c r="O1403" s="194">
        <v>13.5</v>
      </c>
      <c r="P1403" s="194">
        <v>13.5</v>
      </c>
    </row>
    <row r="1404" spans="1:16" ht="12.75" customHeight="1" x14ac:dyDescent="0.2">
      <c r="A1404" s="89" t="s">
        <v>4021</v>
      </c>
      <c r="B1404" s="89" t="s">
        <v>4022</v>
      </c>
      <c r="C1404" s="89" t="s">
        <v>1559</v>
      </c>
      <c r="D1404" s="194">
        <v>78.040000000000006</v>
      </c>
      <c r="E1404" s="89" t="s">
        <v>99</v>
      </c>
      <c r="F1404" s="194">
        <v>12</v>
      </c>
      <c r="G1404" s="194">
        <v>12</v>
      </c>
      <c r="H1404" s="194">
        <v>0</v>
      </c>
      <c r="I1404" s="194">
        <v>1.1499999999999999</v>
      </c>
      <c r="J1404" s="194">
        <v>6.68</v>
      </c>
      <c r="K1404" s="194">
        <v>12.82</v>
      </c>
      <c r="L1404" s="194">
        <v>12</v>
      </c>
      <c r="M1404" s="194">
        <v>26</v>
      </c>
      <c r="N1404" s="194">
        <v>21.5</v>
      </c>
      <c r="P1404" s="194">
        <v>25.5</v>
      </c>
    </row>
    <row r="1405" spans="1:16" ht="12.75" customHeight="1" x14ac:dyDescent="0.2">
      <c r="A1405" s="89" t="s">
        <v>4023</v>
      </c>
      <c r="B1405" s="89" t="s">
        <v>4024</v>
      </c>
      <c r="C1405" s="89" t="s">
        <v>1512</v>
      </c>
      <c r="D1405" s="194">
        <v>47.55</v>
      </c>
      <c r="E1405" s="89" t="s">
        <v>99</v>
      </c>
      <c r="F1405" s="194">
        <v>12</v>
      </c>
      <c r="G1405" s="194">
        <v>12</v>
      </c>
      <c r="H1405" s="194">
        <v>0</v>
      </c>
      <c r="I1405" s="194">
        <v>1.4</v>
      </c>
      <c r="J1405" s="194">
        <v>2.48</v>
      </c>
      <c r="K1405" s="194">
        <v>7.82</v>
      </c>
      <c r="M1405" s="89"/>
    </row>
    <row r="1406" spans="1:16" ht="12.75" customHeight="1" x14ac:dyDescent="0.2">
      <c r="A1406" s="89" t="s">
        <v>4025</v>
      </c>
      <c r="B1406" s="89" t="s">
        <v>4026</v>
      </c>
      <c r="C1406" s="89" t="s">
        <v>1517</v>
      </c>
      <c r="D1406" s="194">
        <v>93.01</v>
      </c>
      <c r="E1406" s="89" t="s">
        <v>99</v>
      </c>
      <c r="F1406" s="194">
        <v>12</v>
      </c>
      <c r="G1406" s="194">
        <v>12</v>
      </c>
      <c r="H1406" s="194">
        <v>0.79</v>
      </c>
      <c r="I1406" s="194">
        <v>1.05</v>
      </c>
      <c r="J1406" s="89"/>
      <c r="K1406" s="194">
        <v>2.2400000000000002</v>
      </c>
      <c r="M1406" s="194">
        <v>10.5</v>
      </c>
      <c r="O1406" s="194">
        <v>6</v>
      </c>
      <c r="P1406" s="194">
        <v>12</v>
      </c>
    </row>
    <row r="1407" spans="1:16" ht="12.75" customHeight="1" x14ac:dyDescent="0.2">
      <c r="A1407" s="89" t="s">
        <v>4027</v>
      </c>
      <c r="B1407" s="89" t="s">
        <v>4028</v>
      </c>
      <c r="C1407" s="89" t="s">
        <v>1502</v>
      </c>
      <c r="D1407" s="194">
        <v>66.41</v>
      </c>
      <c r="E1407" s="89" t="s">
        <v>99</v>
      </c>
      <c r="F1407" s="194">
        <v>12</v>
      </c>
      <c r="G1407" s="194">
        <v>12</v>
      </c>
      <c r="H1407" s="194">
        <v>1.38</v>
      </c>
      <c r="I1407" s="194">
        <v>1.2</v>
      </c>
      <c r="J1407" s="194">
        <v>4.26</v>
      </c>
      <c r="K1407" s="194">
        <v>4.28</v>
      </c>
      <c r="L1407" s="194">
        <v>7.5</v>
      </c>
      <c r="M1407" s="194">
        <v>14.5</v>
      </c>
      <c r="N1407" s="194">
        <v>11.5</v>
      </c>
      <c r="O1407" s="194">
        <v>10</v>
      </c>
      <c r="P1407" s="194">
        <v>5</v>
      </c>
    </row>
    <row r="1408" spans="1:16" ht="12.75" customHeight="1" x14ac:dyDescent="0.2">
      <c r="A1408" s="89" t="s">
        <v>4029</v>
      </c>
      <c r="B1408" s="89" t="s">
        <v>4030</v>
      </c>
      <c r="C1408" s="89" t="s">
        <v>1570</v>
      </c>
      <c r="D1408" s="194">
        <v>100.25</v>
      </c>
      <c r="E1408" s="89" t="s">
        <v>99</v>
      </c>
      <c r="F1408" s="194">
        <v>12</v>
      </c>
      <c r="G1408" s="194">
        <v>12</v>
      </c>
      <c r="H1408" s="194">
        <v>2.7</v>
      </c>
      <c r="I1408" s="194">
        <v>1.35</v>
      </c>
      <c r="J1408" s="194">
        <v>1.54</v>
      </c>
      <c r="K1408" s="194">
        <v>2.2799999999999998</v>
      </c>
      <c r="L1408" s="194">
        <v>6.5</v>
      </c>
      <c r="M1408" s="194">
        <v>11.5</v>
      </c>
      <c r="N1408" s="194">
        <v>10</v>
      </c>
      <c r="O1408" s="194">
        <v>7</v>
      </c>
      <c r="P1408" s="194">
        <v>3.5</v>
      </c>
    </row>
    <row r="1409" spans="1:16" ht="12.75" customHeight="1" x14ac:dyDescent="0.2">
      <c r="A1409" s="89" t="s">
        <v>4031</v>
      </c>
      <c r="B1409" s="89" t="s">
        <v>4032</v>
      </c>
      <c r="C1409" s="89" t="s">
        <v>1369</v>
      </c>
      <c r="D1409" s="194">
        <v>28.07</v>
      </c>
      <c r="E1409" s="89" t="s">
        <v>99</v>
      </c>
      <c r="F1409" s="194">
        <v>12</v>
      </c>
      <c r="G1409" s="194">
        <v>12</v>
      </c>
      <c r="H1409" s="194">
        <v>2.74</v>
      </c>
      <c r="I1409" s="89"/>
      <c r="J1409" s="194">
        <v>1.34</v>
      </c>
      <c r="K1409" s="194">
        <v>1.83</v>
      </c>
      <c r="L1409" s="194">
        <v>1.5</v>
      </c>
      <c r="M1409" s="194">
        <v>4.5</v>
      </c>
      <c r="N1409" s="194">
        <v>4</v>
      </c>
      <c r="O1409" s="194">
        <v>2</v>
      </c>
      <c r="P1409" s="194">
        <v>14.5</v>
      </c>
    </row>
    <row r="1410" spans="1:16" ht="12.75" customHeight="1" x14ac:dyDescent="0.2">
      <c r="A1410" s="89" t="s">
        <v>4033</v>
      </c>
      <c r="B1410" s="89" t="s">
        <v>4034</v>
      </c>
      <c r="C1410" s="89" t="s">
        <v>1340</v>
      </c>
      <c r="D1410" s="194">
        <v>28.54</v>
      </c>
      <c r="E1410" s="89" t="s">
        <v>99</v>
      </c>
      <c r="F1410" s="194">
        <v>13</v>
      </c>
      <c r="G1410" s="194">
        <v>13</v>
      </c>
      <c r="H1410" s="194">
        <v>5.53</v>
      </c>
      <c r="I1410" s="194">
        <v>0.9</v>
      </c>
      <c r="J1410" s="194">
        <v>0.28000000000000003</v>
      </c>
      <c r="K1410" s="194">
        <v>2.34</v>
      </c>
      <c r="M1410" s="194">
        <v>-8.5</v>
      </c>
      <c r="O1410" s="194">
        <v>2</v>
      </c>
      <c r="P1410" s="194">
        <v>2</v>
      </c>
    </row>
    <row r="1411" spans="1:16" ht="12.75" customHeight="1" x14ac:dyDescent="0.2">
      <c r="A1411" s="89" t="s">
        <v>4035</v>
      </c>
      <c r="B1411" s="89" t="s">
        <v>4036</v>
      </c>
      <c r="C1411" s="89" t="s">
        <v>1337</v>
      </c>
      <c r="D1411" s="194">
        <v>153.41</v>
      </c>
      <c r="E1411" s="89" t="s">
        <v>99</v>
      </c>
      <c r="F1411" s="194">
        <v>13</v>
      </c>
      <c r="G1411" s="194">
        <v>13</v>
      </c>
      <c r="H1411" s="194">
        <v>0.99</v>
      </c>
      <c r="I1411" s="194">
        <v>1.2</v>
      </c>
      <c r="J1411" s="194">
        <v>2.39</v>
      </c>
      <c r="K1411" s="194">
        <v>4.67</v>
      </c>
      <c r="L1411" s="194">
        <v>10.5</v>
      </c>
      <c r="M1411" s="194">
        <v>18.5</v>
      </c>
      <c r="N1411" s="194">
        <v>17.5</v>
      </c>
      <c r="O1411" s="194">
        <v>10</v>
      </c>
      <c r="P1411" s="194">
        <v>14.5</v>
      </c>
    </row>
    <row r="1412" spans="1:16" ht="12.75" customHeight="1" x14ac:dyDescent="0.2">
      <c r="A1412" s="89" t="s">
        <v>4037</v>
      </c>
      <c r="B1412" s="89" t="s">
        <v>4038</v>
      </c>
      <c r="C1412" s="89" t="s">
        <v>1661</v>
      </c>
      <c r="D1412" s="194">
        <v>70.77</v>
      </c>
      <c r="E1412" s="89" t="s">
        <v>99</v>
      </c>
      <c r="F1412" s="194">
        <v>13</v>
      </c>
      <c r="G1412" s="194">
        <v>13</v>
      </c>
      <c r="H1412" s="194">
        <v>3.37</v>
      </c>
      <c r="I1412" s="194">
        <v>1.1499999999999999</v>
      </c>
      <c r="J1412" s="194">
        <v>1.19</v>
      </c>
      <c r="K1412" s="194">
        <v>1.34</v>
      </c>
      <c r="L1412" s="194">
        <v>2.5</v>
      </c>
      <c r="M1412" s="194">
        <v>6</v>
      </c>
      <c r="O1412" s="194">
        <v>15.5</v>
      </c>
      <c r="P1412" s="194">
        <v>2.5</v>
      </c>
    </row>
    <row r="1413" spans="1:16" ht="12.75" customHeight="1" x14ac:dyDescent="0.2">
      <c r="A1413" s="89" t="s">
        <v>4039</v>
      </c>
      <c r="B1413" s="89" t="s">
        <v>4040</v>
      </c>
      <c r="C1413" s="89" t="s">
        <v>1432</v>
      </c>
      <c r="D1413" s="194">
        <v>88.28</v>
      </c>
      <c r="E1413" s="89" t="s">
        <v>99</v>
      </c>
      <c r="F1413" s="194">
        <v>13</v>
      </c>
      <c r="G1413" s="194">
        <v>13</v>
      </c>
      <c r="H1413" s="194">
        <v>2.98</v>
      </c>
      <c r="I1413" s="194">
        <v>1.2</v>
      </c>
      <c r="J1413" s="89"/>
      <c r="K1413" s="194">
        <v>2.19</v>
      </c>
      <c r="M1413" s="194">
        <v>8.5</v>
      </c>
      <c r="O1413" s="194">
        <v>10.5</v>
      </c>
      <c r="P1413" s="194">
        <v>6</v>
      </c>
    </row>
    <row r="1414" spans="1:16" ht="12.75" customHeight="1" x14ac:dyDescent="0.2">
      <c r="A1414" s="89" t="s">
        <v>4041</v>
      </c>
      <c r="B1414" s="89" t="s">
        <v>4042</v>
      </c>
      <c r="C1414" s="89" t="s">
        <v>1325</v>
      </c>
      <c r="D1414" s="194">
        <v>82.31</v>
      </c>
      <c r="E1414" s="89" t="s">
        <v>99</v>
      </c>
      <c r="F1414" s="194">
        <v>13</v>
      </c>
      <c r="G1414" s="194">
        <v>13</v>
      </c>
      <c r="H1414" s="194">
        <v>6.77</v>
      </c>
      <c r="I1414" s="194">
        <v>0.9</v>
      </c>
      <c r="J1414" s="194">
        <v>1.86</v>
      </c>
      <c r="K1414" s="194">
        <v>1.57</v>
      </c>
      <c r="L1414" s="194">
        <v>6</v>
      </c>
      <c r="M1414" s="194">
        <v>6</v>
      </c>
      <c r="N1414" s="194">
        <v>5.5</v>
      </c>
      <c r="O1414" s="194">
        <v>4</v>
      </c>
      <c r="P1414" s="194">
        <v>1.5</v>
      </c>
    </row>
    <row r="1415" spans="1:16" ht="12.75" customHeight="1" x14ac:dyDescent="0.2">
      <c r="A1415" s="89" t="s">
        <v>4043</v>
      </c>
      <c r="B1415" s="89" t="s">
        <v>4044</v>
      </c>
      <c r="C1415" s="89" t="s">
        <v>1517</v>
      </c>
      <c r="D1415" s="194">
        <v>66.02</v>
      </c>
      <c r="E1415" s="89" t="s">
        <v>99</v>
      </c>
      <c r="F1415" s="194">
        <v>13</v>
      </c>
      <c r="G1415" s="194"/>
      <c r="H1415" s="194">
        <v>4.2699999999999996</v>
      </c>
      <c r="I1415" s="194">
        <v>0.85</v>
      </c>
      <c r="J1415" s="89"/>
      <c r="K1415" s="194">
        <v>2.4300000000000002</v>
      </c>
      <c r="M1415" s="194">
        <v>7</v>
      </c>
      <c r="O1415" s="194">
        <v>8</v>
      </c>
      <c r="P1415" s="194">
        <v>7</v>
      </c>
    </row>
    <row r="1416" spans="1:16" ht="12.75" customHeight="1" x14ac:dyDescent="0.2">
      <c r="A1416" s="89" t="s">
        <v>4045</v>
      </c>
      <c r="B1416" s="89" t="s">
        <v>4046</v>
      </c>
      <c r="C1416" s="89" t="s">
        <v>1309</v>
      </c>
      <c r="D1416" s="194">
        <v>53.39</v>
      </c>
      <c r="E1416" s="89" t="s">
        <v>99</v>
      </c>
      <c r="F1416" s="194">
        <v>13</v>
      </c>
      <c r="G1416" s="194">
        <v>13</v>
      </c>
      <c r="H1416" s="194">
        <v>4.5199999999999996</v>
      </c>
      <c r="I1416" s="194">
        <v>0.9</v>
      </c>
      <c r="J1416" s="89"/>
      <c r="K1416" s="194">
        <v>1.83</v>
      </c>
      <c r="M1416" s="194">
        <v>23</v>
      </c>
      <c r="O1416" s="194">
        <v>2.5</v>
      </c>
      <c r="P1416" s="194">
        <v>3.5</v>
      </c>
    </row>
    <row r="1417" spans="1:16" ht="12.75" customHeight="1" x14ac:dyDescent="0.2">
      <c r="A1417" s="89" t="s">
        <v>4047</v>
      </c>
      <c r="B1417" s="89" t="s">
        <v>4048</v>
      </c>
      <c r="C1417" s="89" t="s">
        <v>1369</v>
      </c>
      <c r="D1417" s="194">
        <v>29.46</v>
      </c>
      <c r="E1417" s="89" t="s">
        <v>99</v>
      </c>
      <c r="F1417" s="194">
        <v>13</v>
      </c>
      <c r="G1417" s="194"/>
      <c r="H1417" s="194">
        <v>1.94</v>
      </c>
      <c r="I1417" s="194">
        <v>0.7</v>
      </c>
      <c r="J1417" s="194">
        <v>1</v>
      </c>
      <c r="K1417" s="194">
        <v>1.8</v>
      </c>
      <c r="L1417" s="194">
        <v>6</v>
      </c>
      <c r="M1417" s="194">
        <v>13</v>
      </c>
      <c r="N1417" s="194">
        <v>11</v>
      </c>
      <c r="O1417" s="194">
        <v>10.5</v>
      </c>
      <c r="P1417" s="194">
        <v>6</v>
      </c>
    </row>
    <row r="1418" spans="1:16" ht="12.75" customHeight="1" x14ac:dyDescent="0.2">
      <c r="A1418" s="89" t="s">
        <v>4049</v>
      </c>
      <c r="B1418" s="89" t="s">
        <v>4050</v>
      </c>
      <c r="C1418" s="89" t="s">
        <v>1493</v>
      </c>
      <c r="D1418" s="194">
        <v>33.64</v>
      </c>
      <c r="E1418" s="89" t="s">
        <v>99</v>
      </c>
      <c r="F1418" s="194">
        <v>13</v>
      </c>
      <c r="G1418" s="194">
        <v>13</v>
      </c>
      <c r="H1418" s="194">
        <v>1.57</v>
      </c>
      <c r="I1418" s="194">
        <v>1.05</v>
      </c>
      <c r="J1418" s="194">
        <v>1.65</v>
      </c>
      <c r="K1418" s="194">
        <v>3.56</v>
      </c>
      <c r="L1418" s="194">
        <v>7</v>
      </c>
      <c r="M1418" s="194">
        <v>12.5</v>
      </c>
      <c r="N1418" s="194">
        <v>11.5</v>
      </c>
      <c r="O1418" s="194">
        <v>25</v>
      </c>
      <c r="P1418" s="194">
        <v>13</v>
      </c>
    </row>
    <row r="1419" spans="1:16" ht="12.75" customHeight="1" x14ac:dyDescent="0.2">
      <c r="A1419" s="89" t="s">
        <v>4051</v>
      </c>
      <c r="B1419" s="89" t="s">
        <v>4052</v>
      </c>
      <c r="C1419" s="89" t="s">
        <v>1724</v>
      </c>
      <c r="D1419" s="194">
        <v>19.03</v>
      </c>
      <c r="E1419" s="89" t="s">
        <v>99</v>
      </c>
      <c r="F1419" s="194">
        <v>13</v>
      </c>
      <c r="G1419" s="194">
        <v>13</v>
      </c>
      <c r="H1419" s="194">
        <v>1.86</v>
      </c>
      <c r="I1419" s="194">
        <v>1</v>
      </c>
      <c r="J1419" s="194">
        <v>0.91</v>
      </c>
      <c r="K1419" s="194">
        <v>3.21</v>
      </c>
      <c r="L1419" s="194">
        <v>8</v>
      </c>
      <c r="M1419" s="194">
        <v>11.5</v>
      </c>
      <c r="N1419" s="194">
        <v>11.5</v>
      </c>
      <c r="O1419" s="194">
        <v>12.5</v>
      </c>
      <c r="P1419" s="194">
        <v>7</v>
      </c>
    </row>
    <row r="1420" spans="1:16" ht="12.75" customHeight="1" x14ac:dyDescent="0.2">
      <c r="A1420" s="89" t="s">
        <v>4053</v>
      </c>
      <c r="B1420" s="89" t="s">
        <v>4054</v>
      </c>
      <c r="C1420" s="89" t="s">
        <v>1564</v>
      </c>
      <c r="D1420" s="194">
        <v>25.84</v>
      </c>
      <c r="E1420" s="89" t="s">
        <v>99</v>
      </c>
      <c r="F1420" s="194">
        <v>13</v>
      </c>
      <c r="G1420" s="194">
        <v>13</v>
      </c>
      <c r="H1420" s="194">
        <v>1.66</v>
      </c>
      <c r="I1420" s="194">
        <v>1.05</v>
      </c>
      <c r="J1420" s="194">
        <v>3.52</v>
      </c>
      <c r="K1420" s="194">
        <v>3.55</v>
      </c>
      <c r="L1420" s="194">
        <v>7.5</v>
      </c>
      <c r="M1420" s="194">
        <v>9.5</v>
      </c>
      <c r="N1420" s="194">
        <v>9</v>
      </c>
      <c r="O1420" s="194">
        <v>8.5</v>
      </c>
      <c r="P1420" s="194">
        <v>6.5</v>
      </c>
    </row>
    <row r="1421" spans="1:16" ht="12.75" customHeight="1" x14ac:dyDescent="0.2">
      <c r="A1421" s="89" t="s">
        <v>4055</v>
      </c>
      <c r="B1421" s="89" t="s">
        <v>4056</v>
      </c>
      <c r="C1421" s="89" t="s">
        <v>2414</v>
      </c>
      <c r="D1421" s="194">
        <v>55.05</v>
      </c>
      <c r="E1421" s="89" t="s">
        <v>99</v>
      </c>
      <c r="F1421" s="194">
        <v>13</v>
      </c>
      <c r="G1421" s="194">
        <v>13</v>
      </c>
      <c r="H1421" s="194">
        <v>2.12</v>
      </c>
      <c r="I1421" s="194">
        <v>1.45</v>
      </c>
      <c r="J1421" s="194">
        <v>1.5</v>
      </c>
      <c r="K1421" s="194">
        <v>1.92</v>
      </c>
      <c r="L1421" s="194">
        <v>7.5</v>
      </c>
      <c r="M1421" s="194">
        <v>37</v>
      </c>
      <c r="N1421" s="194">
        <v>11.5</v>
      </c>
      <c r="O1421" s="194">
        <v>6.5</v>
      </c>
      <c r="P1421" s="194">
        <v>3.5</v>
      </c>
    </row>
    <row r="1422" spans="1:16" ht="12.75" customHeight="1" x14ac:dyDescent="0.2">
      <c r="A1422" s="89" t="s">
        <v>4057</v>
      </c>
      <c r="B1422" s="89" t="s">
        <v>4058</v>
      </c>
      <c r="C1422" s="89" t="s">
        <v>1295</v>
      </c>
      <c r="D1422" s="194">
        <v>154.03</v>
      </c>
      <c r="E1422" s="89" t="s">
        <v>99</v>
      </c>
      <c r="F1422" s="194">
        <v>13</v>
      </c>
      <c r="G1422" s="194">
        <v>13</v>
      </c>
      <c r="H1422" s="194">
        <v>0</v>
      </c>
      <c r="I1422" s="194">
        <v>1.35</v>
      </c>
      <c r="J1422" s="194">
        <v>2.3199999999999998</v>
      </c>
      <c r="K1422" s="194">
        <v>2.78</v>
      </c>
      <c r="L1422" s="194">
        <v>5</v>
      </c>
      <c r="M1422" s="194">
        <v>8</v>
      </c>
      <c r="N1422" s="194">
        <v>7.5</v>
      </c>
      <c r="P1422" s="194">
        <v>11</v>
      </c>
    </row>
    <row r="1423" spans="1:16" ht="12.75" customHeight="1" x14ac:dyDescent="0.2">
      <c r="A1423" s="89" t="s">
        <v>4059</v>
      </c>
      <c r="B1423" s="89" t="s">
        <v>4060</v>
      </c>
      <c r="C1423" s="89" t="s">
        <v>1353</v>
      </c>
      <c r="D1423" s="194">
        <v>160.37</v>
      </c>
      <c r="E1423" s="89" t="s">
        <v>99</v>
      </c>
      <c r="F1423" s="194">
        <v>13</v>
      </c>
      <c r="G1423" s="194">
        <v>13</v>
      </c>
      <c r="H1423" s="194">
        <v>0</v>
      </c>
      <c r="I1423" s="194">
        <v>1.2</v>
      </c>
      <c r="J1423" s="194">
        <v>9.08</v>
      </c>
      <c r="K1423" s="194">
        <v>7.68</v>
      </c>
      <c r="L1423" s="194">
        <v>19</v>
      </c>
      <c r="M1423" s="194">
        <v>15</v>
      </c>
      <c r="N1423" s="194">
        <v>15</v>
      </c>
      <c r="P1423" s="194">
        <v>25.5</v>
      </c>
    </row>
    <row r="1424" spans="1:16" ht="12.75" customHeight="1" x14ac:dyDescent="0.2">
      <c r="A1424" s="89" t="s">
        <v>4061</v>
      </c>
      <c r="B1424" s="89" t="s">
        <v>4062</v>
      </c>
      <c r="C1424" s="89" t="s">
        <v>1647</v>
      </c>
      <c r="D1424" s="194">
        <v>42.95</v>
      </c>
      <c r="E1424" s="89" t="s">
        <v>99</v>
      </c>
      <c r="F1424" s="194">
        <v>14</v>
      </c>
      <c r="G1424" s="194">
        <v>14</v>
      </c>
      <c r="H1424" s="194">
        <v>1.18</v>
      </c>
      <c r="I1424" s="194">
        <v>1.1000000000000001</v>
      </c>
      <c r="J1424" s="194">
        <v>1.87</v>
      </c>
      <c r="K1424" s="194">
        <v>5.6</v>
      </c>
      <c r="L1424" s="194">
        <v>8.5</v>
      </c>
      <c r="M1424" s="194">
        <v>16</v>
      </c>
      <c r="N1424" s="194">
        <v>12</v>
      </c>
      <c r="O1424" s="194">
        <v>29.5</v>
      </c>
      <c r="P1424" s="194">
        <v>6</v>
      </c>
    </row>
    <row r="1425" spans="1:16" ht="12.75" customHeight="1" x14ac:dyDescent="0.2">
      <c r="A1425" s="89" t="s">
        <v>4063</v>
      </c>
      <c r="B1425" s="89" t="s">
        <v>4064</v>
      </c>
      <c r="C1425" s="89" t="s">
        <v>1452</v>
      </c>
      <c r="D1425" s="194">
        <v>45.09</v>
      </c>
      <c r="E1425" s="89" t="s">
        <v>99</v>
      </c>
      <c r="F1425" s="194">
        <v>14</v>
      </c>
      <c r="G1425" s="194">
        <v>14</v>
      </c>
      <c r="H1425" s="194">
        <v>1.85</v>
      </c>
      <c r="I1425" s="194">
        <v>1.2</v>
      </c>
      <c r="J1425" s="194">
        <v>2.41</v>
      </c>
      <c r="K1425" s="194">
        <v>4.42</v>
      </c>
      <c r="L1425" s="194">
        <v>7.5</v>
      </c>
      <c r="M1425" s="194">
        <v>9.5</v>
      </c>
      <c r="N1425" s="194">
        <v>9.5</v>
      </c>
      <c r="O1425" s="194">
        <v>17.5</v>
      </c>
      <c r="P1425" s="194">
        <v>9.5</v>
      </c>
    </row>
    <row r="1426" spans="1:16" ht="12.75" customHeight="1" x14ac:dyDescent="0.2">
      <c r="A1426" s="89" t="s">
        <v>4065</v>
      </c>
      <c r="B1426" s="89" t="s">
        <v>4066</v>
      </c>
      <c r="C1426" s="89" t="s">
        <v>1301</v>
      </c>
      <c r="D1426" s="194">
        <v>24.41</v>
      </c>
      <c r="E1426" s="89" t="s">
        <v>99</v>
      </c>
      <c r="F1426" s="194">
        <v>14</v>
      </c>
      <c r="G1426" s="194">
        <v>14</v>
      </c>
      <c r="H1426" s="194">
        <v>3.4</v>
      </c>
      <c r="I1426" s="194">
        <v>1.1000000000000001</v>
      </c>
      <c r="J1426" s="194">
        <v>1.1599999999999999</v>
      </c>
      <c r="K1426" s="194">
        <v>1.22</v>
      </c>
      <c r="L1426" s="194">
        <v>-23</v>
      </c>
      <c r="M1426" s="194">
        <v>51</v>
      </c>
      <c r="N1426" s="194">
        <v>-25.5</v>
      </c>
      <c r="P1426" s="194">
        <v>-44</v>
      </c>
    </row>
    <row r="1427" spans="1:16" ht="12.75" customHeight="1" x14ac:dyDescent="0.2">
      <c r="A1427" s="89" t="s">
        <v>4067</v>
      </c>
      <c r="B1427" s="89" t="s">
        <v>4068</v>
      </c>
      <c r="C1427" s="89" t="s">
        <v>1884</v>
      </c>
      <c r="D1427" s="194">
        <v>29.42</v>
      </c>
      <c r="E1427" s="89" t="s">
        <v>99</v>
      </c>
      <c r="F1427" s="194">
        <v>14</v>
      </c>
      <c r="G1427" s="194">
        <v>14</v>
      </c>
      <c r="H1427" s="194">
        <v>0</v>
      </c>
      <c r="I1427" s="194">
        <v>0.9</v>
      </c>
      <c r="J1427" s="194">
        <v>2.34</v>
      </c>
      <c r="K1427" s="194">
        <v>2.66</v>
      </c>
      <c r="L1427" s="194">
        <v>4.5</v>
      </c>
      <c r="M1427" s="194">
        <v>11.5</v>
      </c>
      <c r="N1427" s="194">
        <v>12</v>
      </c>
      <c r="P1427" s="194">
        <v>11</v>
      </c>
    </row>
    <row r="1428" spans="1:16" ht="12.75" customHeight="1" x14ac:dyDescent="0.2">
      <c r="A1428" s="89" t="s">
        <v>4069</v>
      </c>
      <c r="B1428" s="89" t="s">
        <v>4070</v>
      </c>
      <c r="C1428" s="89" t="s">
        <v>1292</v>
      </c>
      <c r="D1428" s="194">
        <v>42.88</v>
      </c>
      <c r="E1428" s="89" t="s">
        <v>99</v>
      </c>
      <c r="F1428" s="194">
        <v>14</v>
      </c>
      <c r="G1428" s="194">
        <v>14</v>
      </c>
      <c r="H1428" s="194">
        <v>3.47</v>
      </c>
      <c r="I1428" s="194">
        <v>1.2</v>
      </c>
      <c r="J1428" s="194">
        <v>0.16</v>
      </c>
      <c r="K1428" s="194">
        <v>1.38</v>
      </c>
      <c r="L1428" s="194">
        <v>5</v>
      </c>
      <c r="M1428" s="194">
        <v>6</v>
      </c>
      <c r="N1428" s="194">
        <v>6.5</v>
      </c>
      <c r="O1428" s="194">
        <v>8</v>
      </c>
      <c r="P1428" s="194">
        <v>9.5</v>
      </c>
    </row>
    <row r="1429" spans="1:16" ht="12.75" customHeight="1" x14ac:dyDescent="0.2">
      <c r="A1429" s="89" t="s">
        <v>4071</v>
      </c>
      <c r="B1429" s="89" t="s">
        <v>4072</v>
      </c>
      <c r="C1429" s="89" t="s">
        <v>1455</v>
      </c>
      <c r="D1429" s="194">
        <v>103.73</v>
      </c>
      <c r="E1429" s="89" t="s">
        <v>99</v>
      </c>
      <c r="F1429" s="194">
        <v>14</v>
      </c>
      <c r="G1429" s="194">
        <v>14</v>
      </c>
      <c r="H1429" s="194">
        <v>3.02</v>
      </c>
      <c r="I1429" s="194">
        <v>1.2</v>
      </c>
      <c r="J1429" s="194">
        <v>1.37</v>
      </c>
      <c r="K1429" s="194">
        <v>3.61</v>
      </c>
      <c r="L1429" s="194">
        <v>4</v>
      </c>
      <c r="M1429" s="194">
        <v>6</v>
      </c>
      <c r="N1429" s="194">
        <v>5</v>
      </c>
      <c r="O1429" s="194">
        <v>7.5</v>
      </c>
      <c r="P1429" s="194">
        <v>11</v>
      </c>
    </row>
    <row r="1430" spans="1:16" ht="12.75" customHeight="1" x14ac:dyDescent="0.2">
      <c r="A1430" s="89" t="s">
        <v>4073</v>
      </c>
      <c r="B1430" s="89" t="s">
        <v>4074</v>
      </c>
      <c r="C1430" s="89" t="s">
        <v>1746</v>
      </c>
      <c r="D1430" s="194">
        <v>59.41</v>
      </c>
      <c r="E1430" s="89" t="s">
        <v>99</v>
      </c>
      <c r="F1430" s="194">
        <v>14</v>
      </c>
      <c r="G1430" s="194">
        <v>14</v>
      </c>
      <c r="H1430" s="194">
        <v>2.81</v>
      </c>
      <c r="I1430" s="194">
        <v>1</v>
      </c>
      <c r="J1430" s="194">
        <v>1</v>
      </c>
      <c r="K1430" s="194">
        <v>2.2799999999999998</v>
      </c>
      <c r="L1430" s="194">
        <v>4</v>
      </c>
      <c r="M1430" s="194">
        <v>6</v>
      </c>
      <c r="N1430" s="194">
        <v>4.5</v>
      </c>
      <c r="O1430" s="194">
        <v>6</v>
      </c>
      <c r="P1430" s="194">
        <v>7</v>
      </c>
    </row>
    <row r="1431" spans="1:16" ht="12.75" customHeight="1" x14ac:dyDescent="0.2">
      <c r="A1431" s="89" t="s">
        <v>4075</v>
      </c>
      <c r="B1431" s="89" t="s">
        <v>4076</v>
      </c>
      <c r="C1431" s="89" t="s">
        <v>1769</v>
      </c>
      <c r="D1431" s="194">
        <v>23.36</v>
      </c>
      <c r="E1431" s="89" t="s">
        <v>99</v>
      </c>
      <c r="F1431" s="194">
        <v>14</v>
      </c>
      <c r="G1431" s="194">
        <v>14</v>
      </c>
      <c r="H1431" s="194">
        <v>3.15</v>
      </c>
      <c r="I1431" s="194">
        <v>1.1499999999999999</v>
      </c>
      <c r="J1431" s="194">
        <v>1.79</v>
      </c>
      <c r="K1431" s="194">
        <v>1.66</v>
      </c>
      <c r="L1431" s="194">
        <v>3.5</v>
      </c>
      <c r="M1431" s="194">
        <v>6</v>
      </c>
      <c r="N1431" s="194">
        <v>7.5</v>
      </c>
      <c r="O1431" s="194">
        <v>11</v>
      </c>
      <c r="P1431" s="194">
        <v>-2.5</v>
      </c>
    </row>
    <row r="1432" spans="1:16" ht="12.75" customHeight="1" x14ac:dyDescent="0.2">
      <c r="A1432" s="89" t="s">
        <v>4077</v>
      </c>
      <c r="B1432" s="89" t="s">
        <v>4078</v>
      </c>
      <c r="C1432" s="89" t="s">
        <v>1721</v>
      </c>
      <c r="D1432" s="194">
        <v>52.58</v>
      </c>
      <c r="E1432" s="89" t="s">
        <v>99</v>
      </c>
      <c r="F1432" s="194">
        <v>14</v>
      </c>
      <c r="G1432" s="194">
        <v>14</v>
      </c>
      <c r="H1432" s="194">
        <v>2.52</v>
      </c>
      <c r="I1432" s="194">
        <v>1.25</v>
      </c>
      <c r="J1432" s="194">
        <v>0.49</v>
      </c>
      <c r="K1432" s="194">
        <v>1.51</v>
      </c>
      <c r="L1432" s="194">
        <v>10</v>
      </c>
      <c r="M1432" s="194">
        <v>18</v>
      </c>
      <c r="N1432" s="194">
        <v>15.5</v>
      </c>
      <c r="O1432" s="194">
        <v>3.5</v>
      </c>
      <c r="P1432" s="194">
        <v>12</v>
      </c>
    </row>
    <row r="1433" spans="1:16" ht="12.75" customHeight="1" x14ac:dyDescent="0.2">
      <c r="A1433" s="89" t="s">
        <v>4079</v>
      </c>
      <c r="B1433" s="89" t="s">
        <v>4080</v>
      </c>
      <c r="C1433" s="89" t="s">
        <v>1372</v>
      </c>
      <c r="D1433" s="194">
        <v>142.01</v>
      </c>
      <c r="E1433" s="89" t="s">
        <v>99</v>
      </c>
      <c r="F1433" s="194">
        <v>14</v>
      </c>
      <c r="G1433" s="194">
        <v>14</v>
      </c>
      <c r="H1433" s="194">
        <v>0</v>
      </c>
      <c r="I1433" s="194">
        <v>1</v>
      </c>
      <c r="J1433" s="194">
        <v>3.13</v>
      </c>
      <c r="K1433" s="194">
        <v>14.82</v>
      </c>
      <c r="L1433" s="194">
        <v>11</v>
      </c>
      <c r="M1433" s="194">
        <v>13.5</v>
      </c>
      <c r="N1433" s="194">
        <v>13</v>
      </c>
      <c r="P1433" s="194">
        <v>24</v>
      </c>
    </row>
    <row r="1434" spans="1:16" ht="12.75" customHeight="1" x14ac:dyDescent="0.2">
      <c r="A1434" s="89" t="s">
        <v>4081</v>
      </c>
      <c r="B1434" s="89" t="s">
        <v>4082</v>
      </c>
      <c r="C1434" s="89" t="s">
        <v>1301</v>
      </c>
      <c r="D1434" s="194">
        <v>44.26</v>
      </c>
      <c r="E1434" s="89" t="s">
        <v>99</v>
      </c>
      <c r="F1434" s="194">
        <v>14</v>
      </c>
      <c r="G1434" s="194">
        <v>14</v>
      </c>
      <c r="H1434" s="194">
        <v>2.77</v>
      </c>
      <c r="I1434" s="89"/>
      <c r="J1434" s="89"/>
      <c r="K1434" s="194">
        <v>2.62</v>
      </c>
      <c r="M1434" s="194">
        <v>11</v>
      </c>
      <c r="O1434" s="194">
        <v>8.5</v>
      </c>
      <c r="P1434" s="194">
        <v>7</v>
      </c>
    </row>
    <row r="1435" spans="1:16" ht="12.75" customHeight="1" x14ac:dyDescent="0.2">
      <c r="A1435" s="89" t="s">
        <v>4083</v>
      </c>
      <c r="B1435" s="89" t="s">
        <v>4084</v>
      </c>
      <c r="C1435" s="89" t="s">
        <v>1301</v>
      </c>
      <c r="D1435" s="194">
        <v>31.13</v>
      </c>
      <c r="E1435" s="89" t="s">
        <v>99</v>
      </c>
      <c r="F1435" s="194">
        <v>14</v>
      </c>
      <c r="G1435" s="194">
        <v>14</v>
      </c>
      <c r="H1435" s="194">
        <v>3.34</v>
      </c>
      <c r="I1435" s="194">
        <v>0.95</v>
      </c>
      <c r="J1435" s="194">
        <v>2.5099999999999998</v>
      </c>
      <c r="K1435" s="194">
        <v>3.62</v>
      </c>
      <c r="L1435" s="194">
        <v>5</v>
      </c>
      <c r="M1435" s="194">
        <v>5.5</v>
      </c>
      <c r="N1435" s="194">
        <v>6</v>
      </c>
      <c r="O1435" s="194">
        <v>2.5</v>
      </c>
      <c r="P1435" s="194">
        <v>8.5</v>
      </c>
    </row>
    <row r="1436" spans="1:16" ht="12.75" customHeight="1" x14ac:dyDescent="0.2">
      <c r="A1436" s="89" t="s">
        <v>4085</v>
      </c>
      <c r="B1436" s="89" t="s">
        <v>4086</v>
      </c>
      <c r="C1436" s="89" t="s">
        <v>1716</v>
      </c>
      <c r="D1436" s="194">
        <v>60.19</v>
      </c>
      <c r="E1436" s="89" t="s">
        <v>99</v>
      </c>
      <c r="F1436" s="194">
        <v>14</v>
      </c>
      <c r="G1436" s="194">
        <v>14</v>
      </c>
      <c r="H1436" s="194">
        <v>1.04</v>
      </c>
      <c r="I1436" s="194">
        <v>1.35</v>
      </c>
      <c r="J1436" s="194">
        <v>0.87</v>
      </c>
      <c r="K1436" s="194">
        <v>1.99</v>
      </c>
      <c r="L1436" s="194">
        <v>5.5</v>
      </c>
      <c r="M1436" s="194">
        <v>10.5</v>
      </c>
      <c r="N1436" s="194">
        <v>11.5</v>
      </c>
      <c r="O1436" s="194">
        <v>2.5</v>
      </c>
      <c r="P1436" s="194">
        <v>6</v>
      </c>
    </row>
    <row r="1437" spans="1:16" ht="12.75" customHeight="1" x14ac:dyDescent="0.2">
      <c r="A1437" s="89" t="s">
        <v>4087</v>
      </c>
      <c r="B1437" s="89" t="s">
        <v>4088</v>
      </c>
      <c r="C1437" s="89" t="s">
        <v>2443</v>
      </c>
      <c r="D1437" s="194">
        <v>46.8</v>
      </c>
      <c r="E1437" s="89" t="s">
        <v>99</v>
      </c>
      <c r="F1437" s="194">
        <v>14</v>
      </c>
      <c r="G1437" s="194"/>
      <c r="H1437" s="194">
        <v>6.23</v>
      </c>
      <c r="I1437" s="194">
        <v>1.05</v>
      </c>
      <c r="J1437" s="194">
        <v>1.95</v>
      </c>
      <c r="K1437" s="194">
        <v>1.73</v>
      </c>
      <c r="L1437" s="194">
        <v>-0.5</v>
      </c>
      <c r="M1437" s="194">
        <v>7</v>
      </c>
      <c r="N1437" s="194">
        <v>5</v>
      </c>
      <c r="O1437" s="194">
        <v>4.5</v>
      </c>
      <c r="P1437" s="194">
        <v>3.5</v>
      </c>
    </row>
    <row r="1438" spans="1:16" ht="12.75" customHeight="1" x14ac:dyDescent="0.2">
      <c r="A1438" s="89" t="s">
        <v>4089</v>
      </c>
      <c r="B1438" s="89" t="s">
        <v>4090</v>
      </c>
      <c r="C1438" s="89" t="s">
        <v>1325</v>
      </c>
      <c r="D1438" s="194">
        <v>75.06</v>
      </c>
      <c r="E1438" s="89" t="s">
        <v>99</v>
      </c>
      <c r="F1438" s="194">
        <v>14</v>
      </c>
      <c r="G1438" s="194">
        <v>14</v>
      </c>
      <c r="H1438" s="194">
        <v>1.94</v>
      </c>
      <c r="I1438" s="194">
        <v>1.2</v>
      </c>
      <c r="J1438" s="194">
        <v>1.33</v>
      </c>
      <c r="K1438" s="194">
        <v>2.92</v>
      </c>
      <c r="L1438" s="194">
        <v>5.5</v>
      </c>
      <c r="M1438" s="194">
        <v>9.5</v>
      </c>
      <c r="N1438" s="194">
        <v>10</v>
      </c>
      <c r="O1438" s="194">
        <v>8</v>
      </c>
      <c r="P1438" s="194">
        <v>14</v>
      </c>
    </row>
    <row r="1439" spans="1:16" ht="12.75" customHeight="1" x14ac:dyDescent="0.2">
      <c r="A1439" s="89" t="s">
        <v>4091</v>
      </c>
      <c r="B1439" s="89" t="s">
        <v>4092</v>
      </c>
      <c r="C1439" s="89" t="s">
        <v>1517</v>
      </c>
      <c r="D1439" s="194">
        <v>95.52</v>
      </c>
      <c r="E1439" s="89" t="s">
        <v>99</v>
      </c>
      <c r="F1439" s="194">
        <v>14</v>
      </c>
      <c r="G1439" s="194"/>
      <c r="H1439" s="194">
        <v>4.42</v>
      </c>
      <c r="I1439" s="194">
        <v>0.8</v>
      </c>
      <c r="J1439" s="89"/>
      <c r="K1439" s="194">
        <v>1.64</v>
      </c>
      <c r="M1439" s="194">
        <v>7.5</v>
      </c>
      <c r="O1439" s="194">
        <v>7</v>
      </c>
      <c r="P1439" s="194">
        <v>8.5</v>
      </c>
    </row>
    <row r="1440" spans="1:16" ht="12.75" customHeight="1" x14ac:dyDescent="0.2">
      <c r="A1440" s="89" t="s">
        <v>4093</v>
      </c>
      <c r="B1440" s="89" t="s">
        <v>4094</v>
      </c>
      <c r="C1440" s="89" t="s">
        <v>1517</v>
      </c>
      <c r="D1440" s="194">
        <v>28.59</v>
      </c>
      <c r="E1440" s="89" t="s">
        <v>99</v>
      </c>
      <c r="F1440" s="194">
        <v>14</v>
      </c>
      <c r="G1440" s="194">
        <v>14</v>
      </c>
      <c r="H1440" s="194">
        <v>2.4700000000000002</v>
      </c>
      <c r="I1440" s="194">
        <v>1.1499999999999999</v>
      </c>
      <c r="J1440" s="89"/>
      <c r="K1440" s="194">
        <v>1.28</v>
      </c>
      <c r="M1440" s="194">
        <v>9</v>
      </c>
      <c r="O1440" s="194">
        <v>11</v>
      </c>
      <c r="P1440" s="194">
        <v>7</v>
      </c>
    </row>
    <row r="1441" spans="1:16" ht="12.75" customHeight="1" x14ac:dyDescent="0.2">
      <c r="A1441" s="89" t="s">
        <v>4095</v>
      </c>
      <c r="B1441" s="89" t="s">
        <v>4096</v>
      </c>
      <c r="C1441" s="89" t="s">
        <v>1642</v>
      </c>
      <c r="D1441" s="194">
        <v>40.81</v>
      </c>
      <c r="E1441" s="89" t="s">
        <v>99</v>
      </c>
      <c r="F1441" s="194">
        <v>14</v>
      </c>
      <c r="G1441" s="194"/>
      <c r="H1441" s="194">
        <v>0.68</v>
      </c>
      <c r="I1441" s="194">
        <v>0.75</v>
      </c>
      <c r="J1441" s="194">
        <v>0.57999999999999996</v>
      </c>
      <c r="K1441" s="194">
        <v>2.33</v>
      </c>
      <c r="L1441" s="194">
        <v>9</v>
      </c>
      <c r="M1441" s="194">
        <v>13.5</v>
      </c>
      <c r="N1441" s="194">
        <v>13</v>
      </c>
      <c r="O1441" s="194">
        <v>17</v>
      </c>
      <c r="P1441" s="194">
        <v>11.5</v>
      </c>
    </row>
    <row r="1442" spans="1:16" ht="12.75" customHeight="1" x14ac:dyDescent="0.2">
      <c r="A1442" s="89" t="s">
        <v>4097</v>
      </c>
      <c r="B1442" s="89" t="s">
        <v>4098</v>
      </c>
      <c r="C1442" s="89" t="s">
        <v>2364</v>
      </c>
      <c r="D1442" s="194">
        <v>35.81</v>
      </c>
      <c r="E1442" s="89" t="s">
        <v>99</v>
      </c>
      <c r="F1442" s="194">
        <v>14</v>
      </c>
      <c r="G1442" s="194">
        <v>14</v>
      </c>
      <c r="H1442" s="194">
        <v>0</v>
      </c>
      <c r="I1442" s="194">
        <v>1.1499999999999999</v>
      </c>
      <c r="J1442" s="194">
        <v>1.63</v>
      </c>
      <c r="K1442" s="194">
        <v>1.39</v>
      </c>
      <c r="L1442" s="194">
        <v>1.5</v>
      </c>
      <c r="M1442" s="194">
        <v>10.5</v>
      </c>
      <c r="N1442" s="194">
        <v>8</v>
      </c>
      <c r="P1442" s="194">
        <v>3.5</v>
      </c>
    </row>
    <row r="1443" spans="1:16" ht="12.75" customHeight="1" x14ac:dyDescent="0.2">
      <c r="A1443" s="89" t="s">
        <v>4099</v>
      </c>
      <c r="B1443" s="89" t="s">
        <v>4100</v>
      </c>
      <c r="C1443" s="89" t="s">
        <v>1611</v>
      </c>
      <c r="D1443" s="194">
        <v>103.96</v>
      </c>
      <c r="E1443" s="89" t="s">
        <v>99</v>
      </c>
      <c r="F1443" s="194">
        <v>15</v>
      </c>
      <c r="G1443" s="194">
        <v>15</v>
      </c>
      <c r="H1443" s="194">
        <v>0</v>
      </c>
      <c r="I1443" s="194">
        <v>1.2</v>
      </c>
      <c r="J1443" s="194">
        <v>0.1</v>
      </c>
      <c r="K1443" s="194">
        <v>1.29</v>
      </c>
      <c r="L1443" s="194">
        <v>3</v>
      </c>
      <c r="M1443" s="194">
        <v>12</v>
      </c>
      <c r="N1443" s="194">
        <v>10</v>
      </c>
      <c r="P1443" s="194">
        <v>13</v>
      </c>
    </row>
    <row r="1444" spans="1:16" ht="12.75" customHeight="1" x14ac:dyDescent="0.2">
      <c r="A1444" s="89" t="s">
        <v>4101</v>
      </c>
      <c r="B1444" s="89" t="s">
        <v>4102</v>
      </c>
      <c r="C1444" s="89" t="s">
        <v>2443</v>
      </c>
      <c r="D1444" s="194">
        <v>51.51</v>
      </c>
      <c r="E1444" s="89" t="s">
        <v>99</v>
      </c>
      <c r="F1444" s="194">
        <v>15</v>
      </c>
      <c r="G1444" s="194">
        <v>15</v>
      </c>
      <c r="H1444" s="194">
        <v>4.3600000000000003</v>
      </c>
      <c r="I1444" s="194">
        <v>1.1000000000000001</v>
      </c>
      <c r="J1444" s="194">
        <v>4.6399999999999997</v>
      </c>
      <c r="K1444" s="194">
        <v>2.97</v>
      </c>
      <c r="L1444" s="194">
        <v>3.5</v>
      </c>
      <c r="M1444" s="194">
        <v>17.5</v>
      </c>
      <c r="N1444" s="194">
        <v>11</v>
      </c>
      <c r="O1444" s="194">
        <v>5.5</v>
      </c>
      <c r="P1444" s="194">
        <v>6.5</v>
      </c>
    </row>
    <row r="1445" spans="1:16" ht="12.75" customHeight="1" x14ac:dyDescent="0.2">
      <c r="A1445" s="89" t="s">
        <v>4103</v>
      </c>
      <c r="B1445" s="89" t="s">
        <v>4104</v>
      </c>
      <c r="C1445" s="89" t="s">
        <v>1517</v>
      </c>
      <c r="D1445" s="194">
        <v>65.8</v>
      </c>
      <c r="E1445" s="89" t="s">
        <v>99</v>
      </c>
      <c r="F1445" s="194">
        <v>15</v>
      </c>
      <c r="G1445" s="194">
        <v>15</v>
      </c>
      <c r="H1445" s="194">
        <v>3.28</v>
      </c>
      <c r="I1445" s="194">
        <v>1.2</v>
      </c>
      <c r="J1445" s="89"/>
      <c r="K1445" s="194">
        <v>1.45</v>
      </c>
      <c r="M1445" s="194">
        <v>10</v>
      </c>
      <c r="O1445" s="194">
        <v>12.5</v>
      </c>
      <c r="P1445" s="194">
        <v>5</v>
      </c>
    </row>
    <row r="1446" spans="1:16" ht="12.75" customHeight="1" x14ac:dyDescent="0.2">
      <c r="A1446" s="89" t="s">
        <v>4105</v>
      </c>
      <c r="B1446" s="89" t="s">
        <v>4106</v>
      </c>
      <c r="C1446" s="89" t="s">
        <v>2270</v>
      </c>
      <c r="D1446" s="194">
        <v>28.54</v>
      </c>
      <c r="E1446" s="89" t="s">
        <v>99</v>
      </c>
      <c r="F1446" s="194">
        <v>15</v>
      </c>
      <c r="G1446" s="194"/>
      <c r="H1446" s="194">
        <v>1.98</v>
      </c>
      <c r="I1446" s="194">
        <v>0.75</v>
      </c>
      <c r="J1446" s="194">
        <v>0.94</v>
      </c>
      <c r="K1446" s="194">
        <v>1.66</v>
      </c>
      <c r="L1446" s="194">
        <v>7</v>
      </c>
      <c r="M1446" s="194">
        <v>9.5</v>
      </c>
      <c r="N1446" s="194">
        <v>9</v>
      </c>
      <c r="O1446" s="194">
        <v>6.5</v>
      </c>
      <c r="P1446" s="194">
        <v>7.5</v>
      </c>
    </row>
    <row r="1447" spans="1:16" ht="12.75" customHeight="1" x14ac:dyDescent="0.2">
      <c r="A1447" s="89" t="s">
        <v>4107</v>
      </c>
      <c r="B1447" s="89" t="s">
        <v>4108</v>
      </c>
      <c r="C1447" s="89" t="s">
        <v>1414</v>
      </c>
      <c r="D1447" s="194">
        <v>29.78</v>
      </c>
      <c r="E1447" s="89" t="s">
        <v>99</v>
      </c>
      <c r="F1447" s="194">
        <v>15</v>
      </c>
      <c r="G1447" s="194">
        <v>15</v>
      </c>
      <c r="H1447" s="194">
        <v>0</v>
      </c>
      <c r="I1447" s="194">
        <v>1.25</v>
      </c>
      <c r="J1447" s="194">
        <v>0.25</v>
      </c>
      <c r="K1447" s="194">
        <v>1.34</v>
      </c>
      <c r="L1447" s="194">
        <v>9</v>
      </c>
      <c r="M1447" s="194">
        <v>10</v>
      </c>
      <c r="N1447" s="194">
        <v>9</v>
      </c>
      <c r="P1447" s="194">
        <v>8.5</v>
      </c>
    </row>
    <row r="1448" spans="1:16" ht="12.75" customHeight="1" x14ac:dyDescent="0.2">
      <c r="A1448" s="89" t="s">
        <v>4109</v>
      </c>
      <c r="B1448" s="89" t="s">
        <v>4110</v>
      </c>
      <c r="C1448" s="89" t="s">
        <v>1739</v>
      </c>
      <c r="D1448" s="194">
        <v>97.5</v>
      </c>
      <c r="E1448" s="89" t="s">
        <v>99</v>
      </c>
      <c r="F1448" s="194">
        <v>15</v>
      </c>
      <c r="G1448" s="194">
        <v>15</v>
      </c>
      <c r="H1448" s="194">
        <v>2.23</v>
      </c>
      <c r="I1448" s="194">
        <v>1.25</v>
      </c>
      <c r="J1448" s="194">
        <v>0.56000000000000005</v>
      </c>
      <c r="K1448" s="194">
        <v>1.4</v>
      </c>
      <c r="L1448" s="194">
        <v>7</v>
      </c>
      <c r="M1448" s="194">
        <v>12.5</v>
      </c>
      <c r="N1448" s="194">
        <v>12</v>
      </c>
      <c r="O1448" s="194">
        <v>11</v>
      </c>
      <c r="P1448" s="194">
        <v>9</v>
      </c>
    </row>
    <row r="1449" spans="1:16" ht="12.75" customHeight="1" x14ac:dyDescent="0.2">
      <c r="A1449" s="89" t="s">
        <v>4111</v>
      </c>
      <c r="B1449" s="89" t="s">
        <v>4112</v>
      </c>
      <c r="C1449" s="89" t="s">
        <v>2443</v>
      </c>
      <c r="D1449" s="194">
        <v>47.45</v>
      </c>
      <c r="E1449" s="89" t="s">
        <v>99</v>
      </c>
      <c r="F1449" s="194">
        <v>15</v>
      </c>
      <c r="G1449" s="194"/>
      <c r="H1449" s="194">
        <v>4.8499999999999996</v>
      </c>
      <c r="I1449" s="194">
        <v>1.1000000000000001</v>
      </c>
      <c r="J1449" s="194">
        <v>3.33</v>
      </c>
      <c r="K1449" s="194">
        <v>2.5099999999999998</v>
      </c>
      <c r="L1449" s="194">
        <v>11.5</v>
      </c>
      <c r="M1449" s="194">
        <v>12.5</v>
      </c>
      <c r="N1449" s="194">
        <v>11.5</v>
      </c>
      <c r="O1449" s="194">
        <v>6.5</v>
      </c>
      <c r="P1449" s="194">
        <v>5</v>
      </c>
    </row>
    <row r="1450" spans="1:16" ht="12.75" customHeight="1" x14ac:dyDescent="0.2">
      <c r="A1450" s="89" t="s">
        <v>4113</v>
      </c>
      <c r="B1450" s="89" t="s">
        <v>4114</v>
      </c>
      <c r="C1450" s="89" t="s">
        <v>1298</v>
      </c>
      <c r="D1450" s="194">
        <v>45.7</v>
      </c>
      <c r="E1450" s="89" t="s">
        <v>99</v>
      </c>
      <c r="F1450" s="194">
        <v>15</v>
      </c>
      <c r="G1450" s="194">
        <v>15</v>
      </c>
      <c r="H1450" s="194">
        <v>0.78</v>
      </c>
      <c r="I1450" s="194">
        <v>1.2</v>
      </c>
      <c r="J1450" s="194">
        <v>1.4</v>
      </c>
      <c r="K1450" s="194">
        <v>2.66</v>
      </c>
      <c r="L1450" s="194">
        <v>10.5</v>
      </c>
      <c r="M1450" s="194">
        <v>11</v>
      </c>
      <c r="O1450" s="194">
        <v>4</v>
      </c>
      <c r="P1450" s="194">
        <v>9.5</v>
      </c>
    </row>
    <row r="1451" spans="1:16" ht="12.75" customHeight="1" x14ac:dyDescent="0.2">
      <c r="A1451" s="89" t="s">
        <v>4115</v>
      </c>
      <c r="B1451" s="89" t="s">
        <v>4116</v>
      </c>
      <c r="C1451" s="89" t="s">
        <v>1668</v>
      </c>
      <c r="D1451" s="194">
        <v>55.02</v>
      </c>
      <c r="E1451" s="89" t="s">
        <v>99</v>
      </c>
      <c r="F1451" s="194">
        <v>15</v>
      </c>
      <c r="G1451" s="194">
        <v>15</v>
      </c>
      <c r="H1451" s="194">
        <v>0</v>
      </c>
      <c r="I1451" s="194">
        <v>1.25</v>
      </c>
      <c r="J1451" s="194">
        <v>0.28000000000000003</v>
      </c>
      <c r="K1451" s="194">
        <v>1.98</v>
      </c>
      <c r="L1451" s="194">
        <v>8.5</v>
      </c>
      <c r="M1451" s="194">
        <v>13</v>
      </c>
      <c r="N1451" s="194">
        <v>12.5</v>
      </c>
      <c r="P1451" s="194">
        <v>15.5</v>
      </c>
    </row>
    <row r="1452" spans="1:16" ht="12.75" customHeight="1" x14ac:dyDescent="0.2">
      <c r="A1452" s="89" t="s">
        <v>4117</v>
      </c>
      <c r="B1452" s="89" t="s">
        <v>4118</v>
      </c>
      <c r="C1452" s="89" t="s">
        <v>1509</v>
      </c>
      <c r="D1452" s="194">
        <v>33.08</v>
      </c>
      <c r="E1452" s="89" t="s">
        <v>99</v>
      </c>
      <c r="F1452" s="194">
        <v>15</v>
      </c>
      <c r="G1452" s="194">
        <v>15</v>
      </c>
      <c r="H1452" s="194">
        <v>1.54</v>
      </c>
      <c r="I1452" s="194">
        <v>1.1000000000000001</v>
      </c>
      <c r="J1452" s="194">
        <v>2.11</v>
      </c>
      <c r="K1452" s="194">
        <v>2.95</v>
      </c>
      <c r="L1452" s="194">
        <v>5</v>
      </c>
      <c r="M1452" s="194">
        <v>10</v>
      </c>
      <c r="N1452" s="194">
        <v>9</v>
      </c>
      <c r="O1452" s="194">
        <v>8</v>
      </c>
      <c r="P1452" s="194">
        <v>8</v>
      </c>
    </row>
    <row r="1453" spans="1:16" ht="12.75" customHeight="1" x14ac:dyDescent="0.2">
      <c r="A1453" s="89" t="s">
        <v>4119</v>
      </c>
      <c r="B1453" s="89" t="s">
        <v>4120</v>
      </c>
      <c r="C1453" s="89" t="s">
        <v>1473</v>
      </c>
      <c r="D1453" s="194">
        <v>60.85</v>
      </c>
      <c r="E1453" s="89" t="s">
        <v>99</v>
      </c>
      <c r="F1453" s="194">
        <v>15</v>
      </c>
      <c r="G1453" s="194">
        <v>15</v>
      </c>
      <c r="H1453" s="194">
        <v>1.1200000000000001</v>
      </c>
      <c r="I1453" s="194">
        <v>1.05</v>
      </c>
      <c r="J1453" s="194">
        <v>1.25</v>
      </c>
      <c r="K1453" s="194">
        <v>3.11</v>
      </c>
      <c r="L1453" s="194">
        <v>10.5</v>
      </c>
      <c r="M1453" s="194">
        <v>12</v>
      </c>
      <c r="N1453" s="194">
        <v>10.5</v>
      </c>
      <c r="O1453" s="194">
        <v>9.5</v>
      </c>
      <c r="P1453" s="194">
        <v>12</v>
      </c>
    </row>
    <row r="1454" spans="1:16" ht="12.75" customHeight="1" x14ac:dyDescent="0.2">
      <c r="A1454" s="89" t="s">
        <v>4121</v>
      </c>
      <c r="B1454" s="89" t="s">
        <v>4122</v>
      </c>
      <c r="C1454" s="89" t="s">
        <v>1393</v>
      </c>
      <c r="D1454" s="194">
        <v>50.48</v>
      </c>
      <c r="E1454" s="89" t="s">
        <v>99</v>
      </c>
      <c r="F1454" s="194">
        <v>15</v>
      </c>
      <c r="G1454" s="194">
        <v>15</v>
      </c>
      <c r="H1454" s="194">
        <v>0</v>
      </c>
      <c r="I1454" s="194">
        <v>1.35</v>
      </c>
      <c r="J1454" s="194">
        <v>0.75</v>
      </c>
      <c r="K1454" s="194">
        <v>3.38</v>
      </c>
      <c r="L1454" s="194">
        <v>9</v>
      </c>
      <c r="M1454" s="194">
        <v>11</v>
      </c>
      <c r="N1454" s="194">
        <v>9.5</v>
      </c>
      <c r="P1454" s="194">
        <v>21.5</v>
      </c>
    </row>
    <row r="1455" spans="1:16" ht="12.75" customHeight="1" x14ac:dyDescent="0.2">
      <c r="A1455" s="89" t="s">
        <v>4123</v>
      </c>
      <c r="B1455" s="89" t="s">
        <v>4124</v>
      </c>
      <c r="C1455" s="89" t="s">
        <v>1292</v>
      </c>
      <c r="D1455" s="194">
        <v>47.96</v>
      </c>
      <c r="E1455" s="89" t="s">
        <v>99</v>
      </c>
      <c r="F1455" s="194">
        <v>15</v>
      </c>
      <c r="G1455" s="194">
        <v>15</v>
      </c>
      <c r="H1455" s="194">
        <v>0</v>
      </c>
      <c r="I1455" s="194">
        <v>1.1000000000000001</v>
      </c>
      <c r="J1455" s="194">
        <v>0.2</v>
      </c>
      <c r="K1455" s="194">
        <v>1.56</v>
      </c>
      <c r="L1455" s="194">
        <v>4</v>
      </c>
      <c r="M1455" s="194">
        <v>7.5</v>
      </c>
      <c r="N1455" s="194">
        <v>6.5</v>
      </c>
      <c r="P1455" s="194">
        <v>7.5</v>
      </c>
    </row>
    <row r="1456" spans="1:16" ht="12.75" customHeight="1" x14ac:dyDescent="0.2">
      <c r="A1456" s="89" t="s">
        <v>4125</v>
      </c>
      <c r="B1456" s="89" t="s">
        <v>4126</v>
      </c>
      <c r="C1456" s="89" t="s">
        <v>1343</v>
      </c>
      <c r="D1456" s="194">
        <v>93.45</v>
      </c>
      <c r="E1456" s="89" t="s">
        <v>99</v>
      </c>
      <c r="F1456" s="194">
        <v>15</v>
      </c>
      <c r="G1456" s="194">
        <v>15</v>
      </c>
      <c r="H1456" s="194">
        <v>0</v>
      </c>
      <c r="I1456" s="194">
        <v>1.2</v>
      </c>
      <c r="J1456" s="194">
        <v>0.95</v>
      </c>
      <c r="K1456" s="194">
        <v>2.5</v>
      </c>
      <c r="L1456" s="194">
        <v>8</v>
      </c>
      <c r="M1456" s="194">
        <v>10.5</v>
      </c>
      <c r="N1456" s="194">
        <v>10</v>
      </c>
      <c r="P1456" s="194">
        <v>16</v>
      </c>
    </row>
    <row r="1457" spans="1:16" ht="12.75" customHeight="1" x14ac:dyDescent="0.2">
      <c r="A1457" s="89" t="s">
        <v>4127</v>
      </c>
      <c r="B1457" s="89" t="s">
        <v>4128</v>
      </c>
      <c r="C1457" s="89" t="s">
        <v>1340</v>
      </c>
      <c r="D1457" s="194">
        <v>79.930000000000007</v>
      </c>
      <c r="E1457" s="89" t="s">
        <v>99</v>
      </c>
      <c r="F1457" s="194">
        <v>16</v>
      </c>
      <c r="G1457" s="194">
        <v>16</v>
      </c>
      <c r="H1457" s="194">
        <v>4.33</v>
      </c>
      <c r="I1457" s="194">
        <v>1</v>
      </c>
      <c r="J1457" s="194">
        <v>5.62</v>
      </c>
      <c r="K1457" s="194">
        <v>1.23</v>
      </c>
      <c r="M1457" s="194">
        <v>5.5</v>
      </c>
      <c r="O1457" s="194">
        <v>4.5</v>
      </c>
      <c r="P1457" s="194">
        <v>3.5</v>
      </c>
    </row>
    <row r="1458" spans="1:16" ht="12.75" customHeight="1" x14ac:dyDescent="0.2">
      <c r="A1458" s="89" t="s">
        <v>4129</v>
      </c>
      <c r="B1458" s="89" t="s">
        <v>4130</v>
      </c>
      <c r="C1458" s="89" t="s">
        <v>1393</v>
      </c>
      <c r="D1458" s="194">
        <v>83.46</v>
      </c>
      <c r="E1458" s="89" t="s">
        <v>99</v>
      </c>
      <c r="F1458" s="194">
        <v>16</v>
      </c>
      <c r="G1458" s="194">
        <v>16</v>
      </c>
      <c r="H1458" s="194">
        <v>1.71</v>
      </c>
      <c r="I1458" s="194">
        <v>1</v>
      </c>
      <c r="J1458" s="194">
        <v>0.86</v>
      </c>
      <c r="K1458" s="194">
        <v>3.33</v>
      </c>
      <c r="L1458" s="194">
        <v>6.5</v>
      </c>
      <c r="M1458" s="194">
        <v>13.5</v>
      </c>
      <c r="N1458" s="194">
        <v>15.5</v>
      </c>
      <c r="O1458" s="194">
        <v>1</v>
      </c>
      <c r="P1458" s="194">
        <v>16</v>
      </c>
    </row>
    <row r="1459" spans="1:16" ht="12.75" customHeight="1" x14ac:dyDescent="0.2">
      <c r="A1459" s="89" t="s">
        <v>4131</v>
      </c>
      <c r="B1459" s="89" t="s">
        <v>4132</v>
      </c>
      <c r="C1459" s="89" t="s">
        <v>1452</v>
      </c>
      <c r="D1459" s="194">
        <v>68.599999999999994</v>
      </c>
      <c r="E1459" s="89" t="s">
        <v>99</v>
      </c>
      <c r="F1459" s="194">
        <v>16</v>
      </c>
      <c r="G1459" s="194">
        <v>16</v>
      </c>
      <c r="H1459" s="194">
        <v>1.64</v>
      </c>
      <c r="I1459" s="194">
        <v>1.25</v>
      </c>
      <c r="J1459" s="194">
        <v>0.82</v>
      </c>
      <c r="K1459" s="194">
        <v>1.26</v>
      </c>
      <c r="L1459" s="194">
        <v>5</v>
      </c>
      <c r="M1459" s="194">
        <v>9.5</v>
      </c>
      <c r="N1459" s="194">
        <v>7.5</v>
      </c>
      <c r="O1459" s="194">
        <v>7.5</v>
      </c>
      <c r="P1459" s="194">
        <v>9.5</v>
      </c>
    </row>
    <row r="1460" spans="1:16" ht="12.75" customHeight="1" x14ac:dyDescent="0.2">
      <c r="A1460" s="89" t="s">
        <v>4133</v>
      </c>
      <c r="B1460" s="89" t="s">
        <v>4134</v>
      </c>
      <c r="C1460" s="89" t="s">
        <v>3051</v>
      </c>
      <c r="D1460" s="194">
        <v>77.42</v>
      </c>
      <c r="E1460" s="89" t="s">
        <v>99</v>
      </c>
      <c r="F1460" s="194">
        <v>16</v>
      </c>
      <c r="G1460" s="194">
        <v>16</v>
      </c>
      <c r="H1460" s="194">
        <v>6.22</v>
      </c>
      <c r="I1460" s="194">
        <v>0.85</v>
      </c>
      <c r="J1460" s="194">
        <v>1.52</v>
      </c>
      <c r="K1460" s="89"/>
      <c r="L1460" s="194">
        <v>3.5</v>
      </c>
      <c r="M1460" s="194">
        <v>6</v>
      </c>
      <c r="N1460" s="194">
        <v>6</v>
      </c>
      <c r="O1460" s="194">
        <v>4.5</v>
      </c>
    </row>
    <row r="1461" spans="1:16" ht="12.75" customHeight="1" x14ac:dyDescent="0.2">
      <c r="A1461" s="89" t="s">
        <v>4135</v>
      </c>
      <c r="B1461" s="89" t="s">
        <v>4136</v>
      </c>
      <c r="C1461" s="89" t="s">
        <v>1509</v>
      </c>
      <c r="D1461" s="194">
        <v>70.400000000000006</v>
      </c>
      <c r="E1461" s="89" t="s">
        <v>99</v>
      </c>
      <c r="F1461" s="194">
        <v>16</v>
      </c>
      <c r="G1461" s="194">
        <v>16</v>
      </c>
      <c r="H1461" s="194">
        <v>1.45</v>
      </c>
      <c r="I1461" s="194">
        <v>1.25</v>
      </c>
      <c r="J1461" s="194">
        <v>0.57999999999999996</v>
      </c>
      <c r="K1461" s="194">
        <v>2</v>
      </c>
      <c r="L1461" s="194">
        <v>10</v>
      </c>
      <c r="M1461" s="194">
        <v>11</v>
      </c>
      <c r="N1461" s="194">
        <v>10</v>
      </c>
      <c r="O1461" s="194">
        <v>8</v>
      </c>
      <c r="P1461" s="194">
        <v>13.5</v>
      </c>
    </row>
    <row r="1462" spans="1:16" ht="12.75" customHeight="1" x14ac:dyDescent="0.2">
      <c r="A1462" s="89" t="s">
        <v>4137</v>
      </c>
      <c r="B1462" s="89" t="s">
        <v>4138</v>
      </c>
      <c r="C1462" s="89" t="s">
        <v>1452</v>
      </c>
      <c r="D1462" s="194">
        <v>110</v>
      </c>
      <c r="E1462" s="89" t="s">
        <v>99</v>
      </c>
      <c r="F1462" s="194">
        <v>16</v>
      </c>
      <c r="G1462" s="194">
        <v>16</v>
      </c>
      <c r="H1462" s="194">
        <v>0</v>
      </c>
      <c r="I1462" s="194">
        <v>1.1000000000000001</v>
      </c>
      <c r="J1462" s="194">
        <v>2.1</v>
      </c>
      <c r="K1462" s="194">
        <v>3.67</v>
      </c>
      <c r="L1462" s="194">
        <v>8.5</v>
      </c>
      <c r="M1462" s="194">
        <v>12.5</v>
      </c>
      <c r="N1462" s="194">
        <v>12</v>
      </c>
      <c r="P1462" s="194">
        <v>15</v>
      </c>
    </row>
    <row r="1463" spans="1:16" ht="12.75" customHeight="1" x14ac:dyDescent="0.2">
      <c r="A1463" s="89" t="s">
        <v>4139</v>
      </c>
      <c r="B1463" s="89" t="s">
        <v>4140</v>
      </c>
      <c r="C1463" s="89" t="s">
        <v>1481</v>
      </c>
      <c r="D1463" s="194">
        <v>46.34</v>
      </c>
      <c r="E1463" s="89" t="s">
        <v>99</v>
      </c>
      <c r="F1463" s="194">
        <v>16</v>
      </c>
      <c r="G1463" s="194">
        <v>16</v>
      </c>
      <c r="H1463" s="194">
        <v>0.79</v>
      </c>
      <c r="I1463" s="194">
        <v>0.8</v>
      </c>
      <c r="J1463" s="194">
        <v>2.13</v>
      </c>
      <c r="K1463" s="194">
        <v>3.98</v>
      </c>
      <c r="L1463" s="194">
        <v>7.5</v>
      </c>
      <c r="M1463" s="194">
        <v>11</v>
      </c>
      <c r="N1463" s="194">
        <v>9.5</v>
      </c>
      <c r="O1463" s="194">
        <v>12</v>
      </c>
      <c r="P1463" s="194">
        <v>15.5</v>
      </c>
    </row>
    <row r="1464" spans="1:16" ht="12.75" customHeight="1" x14ac:dyDescent="0.2">
      <c r="A1464" s="89" t="s">
        <v>4141</v>
      </c>
      <c r="B1464" s="89" t="s">
        <v>4142</v>
      </c>
      <c r="C1464" s="89" t="s">
        <v>1414</v>
      </c>
      <c r="D1464" s="194">
        <v>32.15</v>
      </c>
      <c r="E1464" s="89" t="s">
        <v>99</v>
      </c>
      <c r="F1464" s="194">
        <v>16</v>
      </c>
      <c r="G1464" s="194">
        <v>16</v>
      </c>
      <c r="H1464" s="194">
        <v>1.28</v>
      </c>
      <c r="I1464" s="194">
        <v>1.5</v>
      </c>
      <c r="J1464" s="194">
        <v>1.1200000000000001</v>
      </c>
      <c r="K1464" s="194">
        <v>1.84</v>
      </c>
      <c r="L1464" s="194">
        <v>8</v>
      </c>
      <c r="M1464" s="194">
        <v>6.5</v>
      </c>
      <c r="N1464" s="194">
        <v>6</v>
      </c>
      <c r="O1464" s="194">
        <v>9</v>
      </c>
      <c r="P1464" s="194">
        <v>12</v>
      </c>
    </row>
    <row r="1465" spans="1:16" ht="12.75" customHeight="1" x14ac:dyDescent="0.2">
      <c r="A1465" s="89" t="s">
        <v>4143</v>
      </c>
      <c r="B1465" s="89" t="s">
        <v>4144</v>
      </c>
      <c r="C1465" s="89" t="s">
        <v>1301</v>
      </c>
      <c r="D1465" s="194">
        <v>48.98</v>
      </c>
      <c r="E1465" s="89" t="s">
        <v>99</v>
      </c>
      <c r="F1465" s="194">
        <v>16</v>
      </c>
      <c r="G1465" s="194">
        <v>16</v>
      </c>
      <c r="H1465" s="194">
        <v>0.49</v>
      </c>
      <c r="I1465" s="194">
        <v>1</v>
      </c>
      <c r="J1465" s="194">
        <v>1.03</v>
      </c>
      <c r="K1465" s="194">
        <v>0.82</v>
      </c>
      <c r="L1465" s="194">
        <v>7.5</v>
      </c>
      <c r="M1465" s="194">
        <v>14</v>
      </c>
      <c r="N1465" s="194">
        <v>9.5</v>
      </c>
      <c r="P1465" s="194">
        <v>6</v>
      </c>
    </row>
    <row r="1466" spans="1:16" ht="12.75" customHeight="1" x14ac:dyDescent="0.2">
      <c r="A1466" s="89" t="s">
        <v>4145</v>
      </c>
      <c r="B1466" s="89" t="s">
        <v>4146</v>
      </c>
      <c r="C1466" s="89" t="s">
        <v>1458</v>
      </c>
      <c r="D1466" s="194">
        <v>54.16</v>
      </c>
      <c r="E1466" s="89" t="s">
        <v>99</v>
      </c>
      <c r="F1466" s="194">
        <v>16</v>
      </c>
      <c r="G1466" s="194">
        <v>16</v>
      </c>
      <c r="H1466" s="194">
        <v>2.66</v>
      </c>
      <c r="I1466" s="194">
        <v>1.45</v>
      </c>
      <c r="J1466" s="89"/>
      <c r="K1466" s="194">
        <v>0.77</v>
      </c>
      <c r="M1466" s="194">
        <v>9</v>
      </c>
      <c r="O1466" s="194">
        <v>11</v>
      </c>
      <c r="P1466" s="194">
        <v>8.5</v>
      </c>
    </row>
    <row r="1467" spans="1:16" ht="12.75" customHeight="1" x14ac:dyDescent="0.2">
      <c r="A1467" s="89" t="s">
        <v>4147</v>
      </c>
      <c r="B1467" s="89" t="s">
        <v>4148</v>
      </c>
      <c r="C1467" s="89" t="s">
        <v>2480</v>
      </c>
      <c r="D1467" s="194">
        <v>26.02</v>
      </c>
      <c r="E1467" s="89" t="s">
        <v>99</v>
      </c>
      <c r="F1467" s="194">
        <v>16</v>
      </c>
      <c r="G1467" s="194">
        <v>16</v>
      </c>
      <c r="H1467" s="194">
        <v>1.7</v>
      </c>
      <c r="I1467" s="194">
        <v>1.35</v>
      </c>
      <c r="J1467" s="194">
        <v>5.63</v>
      </c>
      <c r="K1467" s="194">
        <v>2.8</v>
      </c>
      <c r="M1467" s="194">
        <v>10.5</v>
      </c>
      <c r="O1467" s="194">
        <v>2.5</v>
      </c>
      <c r="P1467" s="194">
        <v>7.5</v>
      </c>
    </row>
    <row r="1468" spans="1:16" ht="12.75" customHeight="1" x14ac:dyDescent="0.2">
      <c r="A1468" s="89" t="s">
        <v>4149</v>
      </c>
      <c r="B1468" s="89" t="s">
        <v>4150</v>
      </c>
      <c r="C1468" s="89" t="s">
        <v>1661</v>
      </c>
      <c r="D1468" s="194">
        <v>44.03</v>
      </c>
      <c r="E1468" s="89" t="s">
        <v>99</v>
      </c>
      <c r="F1468" s="194">
        <v>16</v>
      </c>
      <c r="G1468" s="194">
        <v>16</v>
      </c>
      <c r="H1468" s="194">
        <v>2.81</v>
      </c>
      <c r="I1468" s="194">
        <v>1</v>
      </c>
      <c r="J1468" s="194">
        <v>2.6</v>
      </c>
      <c r="K1468" s="194">
        <v>3.2</v>
      </c>
      <c r="L1468" s="194">
        <v>6.5</v>
      </c>
      <c r="M1468" s="194">
        <v>11</v>
      </c>
      <c r="N1468" s="194">
        <v>11</v>
      </c>
      <c r="O1468" s="194">
        <v>11.5</v>
      </c>
      <c r="P1468" s="194">
        <v>5</v>
      </c>
    </row>
    <row r="1469" spans="1:16" ht="12.75" customHeight="1" x14ac:dyDescent="0.2">
      <c r="A1469" s="89" t="s">
        <v>4151</v>
      </c>
      <c r="B1469" s="89" t="s">
        <v>4152</v>
      </c>
      <c r="C1469" s="89" t="s">
        <v>1739</v>
      </c>
      <c r="D1469" s="194">
        <v>48.45</v>
      </c>
      <c r="E1469" s="89" t="s">
        <v>99</v>
      </c>
      <c r="F1469" s="194">
        <v>16</v>
      </c>
      <c r="G1469" s="194">
        <v>16</v>
      </c>
      <c r="H1469" s="194">
        <v>1.54</v>
      </c>
      <c r="I1469" s="194">
        <v>1.65</v>
      </c>
      <c r="J1469" s="194">
        <v>0.97</v>
      </c>
      <c r="K1469" s="194">
        <v>1.54</v>
      </c>
      <c r="L1469" s="194">
        <v>9</v>
      </c>
      <c r="M1469" s="194">
        <v>25</v>
      </c>
      <c r="N1469" s="194">
        <v>13.5</v>
      </c>
      <c r="O1469" s="194">
        <v>11.5</v>
      </c>
      <c r="P1469" s="194">
        <v>7</v>
      </c>
    </row>
    <row r="1470" spans="1:16" ht="12.75" customHeight="1" x14ac:dyDescent="0.2">
      <c r="A1470" s="89" t="s">
        <v>4153</v>
      </c>
      <c r="B1470" s="89" t="s">
        <v>4154</v>
      </c>
      <c r="C1470" s="89" t="s">
        <v>1343</v>
      </c>
      <c r="D1470" s="194">
        <v>36.07</v>
      </c>
      <c r="E1470" s="89" t="s">
        <v>99</v>
      </c>
      <c r="F1470" s="194">
        <v>16</v>
      </c>
      <c r="G1470" s="194">
        <v>16</v>
      </c>
      <c r="H1470" s="194">
        <v>1.78</v>
      </c>
      <c r="I1470" s="194">
        <v>1.35</v>
      </c>
      <c r="J1470" s="194">
        <v>0.68</v>
      </c>
      <c r="K1470" s="194">
        <v>1.96</v>
      </c>
      <c r="L1470" s="194">
        <v>6.5</v>
      </c>
      <c r="M1470" s="194">
        <v>7.5</v>
      </c>
      <c r="N1470" s="194">
        <v>7.5</v>
      </c>
      <c r="O1470" s="194">
        <v>9</v>
      </c>
      <c r="P1470" s="194">
        <v>11</v>
      </c>
    </row>
    <row r="1471" spans="1:16" ht="12.75" customHeight="1" x14ac:dyDescent="0.2">
      <c r="A1471" s="89" t="s">
        <v>4155</v>
      </c>
      <c r="B1471" s="89" t="s">
        <v>4156</v>
      </c>
      <c r="C1471" s="89" t="s">
        <v>1502</v>
      </c>
      <c r="D1471" s="194">
        <v>63.35</v>
      </c>
      <c r="E1471" s="89" t="s">
        <v>99</v>
      </c>
      <c r="F1471" s="194">
        <v>17</v>
      </c>
      <c r="G1471" s="194">
        <v>17</v>
      </c>
      <c r="H1471" s="194">
        <v>0.67</v>
      </c>
      <c r="I1471" s="194">
        <v>1.2</v>
      </c>
      <c r="J1471" s="194">
        <v>1.99</v>
      </c>
      <c r="K1471" s="194">
        <v>2.14</v>
      </c>
      <c r="L1471" s="194">
        <v>6</v>
      </c>
      <c r="M1471" s="194">
        <v>13.5</v>
      </c>
      <c r="N1471" s="194">
        <v>14.5</v>
      </c>
      <c r="O1471" s="194">
        <v>9</v>
      </c>
      <c r="P1471" s="194">
        <v>14.5</v>
      </c>
    </row>
    <row r="1472" spans="1:16" ht="12.75" customHeight="1" x14ac:dyDescent="0.2">
      <c r="A1472" s="89" t="s">
        <v>4157</v>
      </c>
      <c r="B1472" s="89" t="s">
        <v>4158</v>
      </c>
      <c r="C1472" s="89" t="s">
        <v>1642</v>
      </c>
      <c r="D1472" s="194">
        <v>26.1</v>
      </c>
      <c r="E1472" s="89" t="s">
        <v>99</v>
      </c>
      <c r="F1472" s="194">
        <v>17</v>
      </c>
      <c r="G1472" s="194">
        <v>17</v>
      </c>
      <c r="H1472" s="194">
        <v>3.76</v>
      </c>
      <c r="I1472" s="194">
        <v>0.6</v>
      </c>
      <c r="J1472" s="194">
        <v>0.23</v>
      </c>
      <c r="K1472" s="194">
        <v>1.23</v>
      </c>
      <c r="L1472" s="194">
        <v>3</v>
      </c>
      <c r="M1472" s="194">
        <v>6.5</v>
      </c>
      <c r="N1472" s="194">
        <v>4</v>
      </c>
      <c r="P1472" s="194">
        <v>5</v>
      </c>
    </row>
    <row r="1473" spans="1:16" ht="12.75" customHeight="1" x14ac:dyDescent="0.2">
      <c r="A1473" s="89" t="s">
        <v>4159</v>
      </c>
      <c r="B1473" s="89" t="s">
        <v>4160</v>
      </c>
      <c r="C1473" s="89" t="s">
        <v>1769</v>
      </c>
      <c r="D1473" s="194">
        <v>40.33</v>
      </c>
      <c r="E1473" s="89" t="s">
        <v>99</v>
      </c>
      <c r="F1473" s="194">
        <v>17</v>
      </c>
      <c r="G1473" s="194">
        <v>17</v>
      </c>
      <c r="H1473" s="194">
        <v>0</v>
      </c>
      <c r="I1473" s="194">
        <v>1.2</v>
      </c>
      <c r="J1473" s="194">
        <v>0.9</v>
      </c>
      <c r="K1473" s="194">
        <v>2.02</v>
      </c>
      <c r="L1473" s="194">
        <v>9</v>
      </c>
      <c r="M1473" s="194">
        <v>17.5</v>
      </c>
      <c r="N1473" s="194">
        <v>14.5</v>
      </c>
      <c r="P1473" s="194">
        <v>4</v>
      </c>
    </row>
    <row r="1474" spans="1:16" ht="12.75" customHeight="1" x14ac:dyDescent="0.2">
      <c r="A1474" s="89" t="s">
        <v>4161</v>
      </c>
      <c r="B1474" s="89" t="s">
        <v>4162</v>
      </c>
      <c r="C1474" s="89" t="s">
        <v>1295</v>
      </c>
      <c r="D1474" s="194">
        <v>47.1</v>
      </c>
      <c r="E1474" s="89" t="s">
        <v>99</v>
      </c>
      <c r="F1474" s="194">
        <v>17</v>
      </c>
      <c r="G1474" s="194">
        <v>17</v>
      </c>
      <c r="H1474" s="194">
        <v>0</v>
      </c>
      <c r="I1474" s="194">
        <v>1.25</v>
      </c>
      <c r="J1474" s="194">
        <v>2.15</v>
      </c>
      <c r="K1474" s="194">
        <v>2.91</v>
      </c>
      <c r="L1474" s="194">
        <v>7</v>
      </c>
      <c r="M1474" s="194">
        <v>9</v>
      </c>
      <c r="N1474" s="194">
        <v>8.5</v>
      </c>
      <c r="P1474" s="194">
        <v>18</v>
      </c>
    </row>
    <row r="1475" spans="1:16" ht="12.75" customHeight="1" x14ac:dyDescent="0.2">
      <c r="A1475" s="89" t="s">
        <v>4163</v>
      </c>
      <c r="B1475" s="89" t="s">
        <v>4164</v>
      </c>
      <c r="C1475" s="89" t="s">
        <v>1360</v>
      </c>
      <c r="D1475" s="194">
        <v>17.649999999999999</v>
      </c>
      <c r="E1475" s="89" t="s">
        <v>99</v>
      </c>
      <c r="F1475" s="194">
        <v>17</v>
      </c>
      <c r="G1475" s="194">
        <v>17</v>
      </c>
      <c r="H1475" s="194">
        <v>0</v>
      </c>
      <c r="I1475" s="194">
        <v>1.5</v>
      </c>
      <c r="J1475" s="194">
        <v>1.21</v>
      </c>
      <c r="K1475" s="194">
        <v>2.21</v>
      </c>
      <c r="L1475" s="194">
        <v>7</v>
      </c>
      <c r="M1475" s="194">
        <v>14</v>
      </c>
      <c r="N1475" s="194">
        <v>11</v>
      </c>
      <c r="P1475" s="194">
        <v>18.5</v>
      </c>
    </row>
    <row r="1476" spans="1:16" ht="12.75" customHeight="1" x14ac:dyDescent="0.2">
      <c r="A1476" s="89" t="s">
        <v>4165</v>
      </c>
      <c r="B1476" s="89" t="s">
        <v>4166</v>
      </c>
      <c r="C1476" s="89" t="s">
        <v>1976</v>
      </c>
      <c r="D1476" s="194">
        <v>75.45</v>
      </c>
      <c r="E1476" s="89" t="s">
        <v>99</v>
      </c>
      <c r="F1476" s="194">
        <v>17</v>
      </c>
      <c r="G1476" s="194">
        <v>17</v>
      </c>
      <c r="H1476" s="194">
        <v>3.51</v>
      </c>
      <c r="I1476" s="194">
        <v>0.9</v>
      </c>
      <c r="J1476" s="194">
        <v>1.0900000000000001</v>
      </c>
      <c r="K1476" s="194">
        <v>6.58</v>
      </c>
      <c r="L1476" s="194">
        <v>4</v>
      </c>
      <c r="M1476" s="194">
        <v>6.5</v>
      </c>
      <c r="N1476" s="194">
        <v>6.5</v>
      </c>
      <c r="O1476" s="194">
        <v>7</v>
      </c>
      <c r="P1476" s="194">
        <v>10</v>
      </c>
    </row>
    <row r="1477" spans="1:16" ht="12.75" customHeight="1" x14ac:dyDescent="0.2">
      <c r="A1477" s="89" t="s">
        <v>4167</v>
      </c>
      <c r="B1477" s="89" t="s">
        <v>4168</v>
      </c>
      <c r="C1477" s="89" t="s">
        <v>1769</v>
      </c>
      <c r="D1477" s="194">
        <v>31.43</v>
      </c>
      <c r="E1477" s="89" t="s">
        <v>99</v>
      </c>
      <c r="F1477" s="194">
        <v>17</v>
      </c>
      <c r="G1477" s="194">
        <v>17</v>
      </c>
      <c r="H1477" s="194">
        <v>0</v>
      </c>
      <c r="I1477" s="89"/>
      <c r="J1477" s="194">
        <v>0.97</v>
      </c>
      <c r="K1477" s="194">
        <v>1.63</v>
      </c>
      <c r="L1477" s="194">
        <v>3</v>
      </c>
      <c r="M1477" s="194">
        <v>9</v>
      </c>
      <c r="N1477" s="194">
        <v>9</v>
      </c>
      <c r="P1477" s="194">
        <v>3.5</v>
      </c>
    </row>
    <row r="1478" spans="1:16" ht="12.75" customHeight="1" x14ac:dyDescent="0.2">
      <c r="A1478" s="89" t="s">
        <v>4169</v>
      </c>
      <c r="B1478" s="89" t="s">
        <v>4170</v>
      </c>
      <c r="C1478" s="89" t="s">
        <v>1567</v>
      </c>
      <c r="D1478" s="194">
        <v>28.34</v>
      </c>
      <c r="E1478" s="89" t="s">
        <v>99</v>
      </c>
      <c r="F1478" s="194">
        <v>17</v>
      </c>
      <c r="G1478" s="194">
        <v>17</v>
      </c>
      <c r="H1478" s="194">
        <v>0</v>
      </c>
      <c r="I1478" s="194">
        <v>0.9</v>
      </c>
      <c r="J1478" s="194">
        <v>2.44</v>
      </c>
      <c r="K1478" s="194">
        <v>1.91</v>
      </c>
      <c r="L1478" s="194">
        <v>6.5</v>
      </c>
      <c r="M1478" s="194">
        <v>18</v>
      </c>
      <c r="N1478" s="194">
        <v>14</v>
      </c>
      <c r="P1478" s="194">
        <v>7</v>
      </c>
    </row>
    <row r="1479" spans="1:16" ht="12.75" customHeight="1" x14ac:dyDescent="0.2">
      <c r="A1479" s="89" t="s">
        <v>4171</v>
      </c>
      <c r="B1479" s="89" t="s">
        <v>4172</v>
      </c>
      <c r="C1479" s="89" t="s">
        <v>1517</v>
      </c>
      <c r="D1479" s="194">
        <v>36.93</v>
      </c>
      <c r="E1479" s="89" t="s">
        <v>99</v>
      </c>
      <c r="F1479" s="194">
        <v>17</v>
      </c>
      <c r="G1479" s="194">
        <v>17</v>
      </c>
      <c r="H1479" s="194">
        <v>6.82</v>
      </c>
      <c r="I1479" s="194">
        <v>1</v>
      </c>
      <c r="J1479" s="89"/>
      <c r="K1479" s="194">
        <v>0.78</v>
      </c>
      <c r="M1479" s="194">
        <v>20</v>
      </c>
      <c r="O1479" s="194">
        <v>2.5</v>
      </c>
      <c r="P1479" s="194">
        <v>3.5</v>
      </c>
    </row>
    <row r="1480" spans="1:16" ht="12.75" customHeight="1" x14ac:dyDescent="0.2">
      <c r="A1480" s="89" t="s">
        <v>4173</v>
      </c>
      <c r="B1480" s="89" t="s">
        <v>4174</v>
      </c>
      <c r="C1480" s="89" t="s">
        <v>1517</v>
      </c>
      <c r="D1480" s="194">
        <v>32.86</v>
      </c>
      <c r="E1480" s="89" t="s">
        <v>99</v>
      </c>
      <c r="F1480" s="194">
        <v>17</v>
      </c>
      <c r="G1480" s="194">
        <v>17</v>
      </c>
      <c r="H1480" s="194">
        <v>4.0999999999999996</v>
      </c>
      <c r="I1480" s="194">
        <v>1.2</v>
      </c>
      <c r="J1480" s="89"/>
      <c r="K1480" s="194">
        <v>0.79</v>
      </c>
      <c r="M1480" s="194">
        <v>9.5</v>
      </c>
      <c r="O1480" s="194">
        <v>15.5</v>
      </c>
      <c r="P1480" s="194">
        <v>6.5</v>
      </c>
    </row>
    <row r="1481" spans="1:16" ht="12.75" customHeight="1" x14ac:dyDescent="0.2">
      <c r="A1481" s="89" t="s">
        <v>4175</v>
      </c>
      <c r="B1481" s="89" t="s">
        <v>1228</v>
      </c>
      <c r="C1481" s="89" t="s">
        <v>1517</v>
      </c>
      <c r="D1481" s="194">
        <v>67.38</v>
      </c>
      <c r="E1481" s="89" t="s">
        <v>99</v>
      </c>
      <c r="F1481" s="194">
        <v>17</v>
      </c>
      <c r="G1481" s="194">
        <v>17</v>
      </c>
      <c r="H1481" s="194">
        <v>2.95</v>
      </c>
      <c r="I1481" s="194">
        <v>1.3</v>
      </c>
      <c r="J1481" s="89"/>
      <c r="K1481" s="194">
        <v>0.98</v>
      </c>
      <c r="M1481" s="194">
        <v>10</v>
      </c>
      <c r="O1481" s="194">
        <v>17</v>
      </c>
      <c r="P1481" s="194">
        <v>5.5</v>
      </c>
    </row>
    <row r="1482" spans="1:16" ht="12.75" customHeight="1" x14ac:dyDescent="0.2">
      <c r="A1482" s="89" t="s">
        <v>4176</v>
      </c>
      <c r="B1482" s="89" t="s">
        <v>4177</v>
      </c>
      <c r="C1482" s="89" t="s">
        <v>1301</v>
      </c>
      <c r="D1482" s="194">
        <v>28.32</v>
      </c>
      <c r="E1482" s="89" t="s">
        <v>99</v>
      </c>
      <c r="F1482" s="194">
        <v>17</v>
      </c>
      <c r="G1482" s="194">
        <v>17</v>
      </c>
      <c r="H1482" s="194">
        <v>8.5500000000000007</v>
      </c>
      <c r="I1482" s="194">
        <v>1.1499999999999999</v>
      </c>
      <c r="J1482" s="194">
        <v>2.31</v>
      </c>
      <c r="K1482" s="194">
        <v>1.99</v>
      </c>
      <c r="L1482" s="194">
        <v>4</v>
      </c>
      <c r="M1482" s="194">
        <v>6</v>
      </c>
      <c r="N1482" s="194">
        <v>5.5</v>
      </c>
      <c r="O1482" s="194">
        <v>5</v>
      </c>
      <c r="P1482" s="194">
        <v>3.5</v>
      </c>
    </row>
    <row r="1483" spans="1:16" ht="12.75" customHeight="1" x14ac:dyDescent="0.2">
      <c r="A1483" s="89" t="s">
        <v>4178</v>
      </c>
      <c r="B1483" s="89" t="s">
        <v>4179</v>
      </c>
      <c r="C1483" s="89" t="s">
        <v>1393</v>
      </c>
      <c r="D1483" s="194">
        <v>34.31</v>
      </c>
      <c r="E1483" s="89" t="s">
        <v>99</v>
      </c>
      <c r="F1483" s="194">
        <v>17</v>
      </c>
      <c r="G1483" s="194">
        <v>17</v>
      </c>
      <c r="H1483" s="194">
        <v>1.96</v>
      </c>
      <c r="I1483" s="194">
        <v>0.85</v>
      </c>
      <c r="J1483" s="194">
        <v>0.35</v>
      </c>
      <c r="K1483" s="194">
        <v>1.55</v>
      </c>
      <c r="L1483" s="194">
        <v>4.5</v>
      </c>
      <c r="M1483" s="194">
        <v>15</v>
      </c>
      <c r="N1483" s="194">
        <v>12</v>
      </c>
      <c r="O1483" s="194">
        <v>10.5</v>
      </c>
      <c r="P1483" s="194">
        <v>5.5</v>
      </c>
    </row>
    <row r="1484" spans="1:16" ht="12.75" customHeight="1" x14ac:dyDescent="0.2">
      <c r="A1484" s="89" t="s">
        <v>4180</v>
      </c>
      <c r="B1484" s="89" t="s">
        <v>4181</v>
      </c>
      <c r="C1484" s="89" t="s">
        <v>1647</v>
      </c>
      <c r="D1484" s="194">
        <v>49.8</v>
      </c>
      <c r="E1484" s="89" t="s">
        <v>99</v>
      </c>
      <c r="F1484" s="194">
        <v>18</v>
      </c>
      <c r="G1484" s="194">
        <v>18</v>
      </c>
      <c r="H1484" s="194">
        <v>2.41</v>
      </c>
      <c r="I1484" s="194">
        <v>0.8</v>
      </c>
      <c r="J1484" s="194">
        <v>1.36</v>
      </c>
      <c r="K1484" s="194">
        <v>3.8</v>
      </c>
      <c r="L1484" s="194">
        <v>8.5</v>
      </c>
      <c r="M1484" s="194">
        <v>14.5</v>
      </c>
      <c r="N1484" s="194">
        <v>12</v>
      </c>
      <c r="O1484" s="194">
        <v>10</v>
      </c>
      <c r="P1484" s="194">
        <v>12</v>
      </c>
    </row>
    <row r="1485" spans="1:16" ht="12.75" customHeight="1" x14ac:dyDescent="0.2">
      <c r="A1485" s="89" t="s">
        <v>4182</v>
      </c>
      <c r="B1485" s="89" t="s">
        <v>4183</v>
      </c>
      <c r="C1485" s="89" t="s">
        <v>1661</v>
      </c>
      <c r="D1485" s="194">
        <v>51.38</v>
      </c>
      <c r="E1485" s="89" t="s">
        <v>99</v>
      </c>
      <c r="F1485" s="194">
        <v>18</v>
      </c>
      <c r="G1485" s="194">
        <v>18</v>
      </c>
      <c r="H1485" s="194">
        <v>1.05</v>
      </c>
      <c r="I1485" s="194">
        <v>1.35</v>
      </c>
      <c r="J1485" s="194">
        <v>1.07</v>
      </c>
      <c r="K1485" s="194">
        <v>1.28</v>
      </c>
      <c r="L1485" s="194">
        <v>5.5</v>
      </c>
      <c r="M1485" s="194">
        <v>11</v>
      </c>
      <c r="O1485" s="194">
        <v>26</v>
      </c>
      <c r="P1485" s="194">
        <v>11</v>
      </c>
    </row>
    <row r="1486" spans="1:16" ht="12.75" customHeight="1" x14ac:dyDescent="0.2">
      <c r="A1486" s="89" t="s">
        <v>4184</v>
      </c>
      <c r="B1486" s="89" t="s">
        <v>4185</v>
      </c>
      <c r="C1486" s="89" t="s">
        <v>1517</v>
      </c>
      <c r="D1486" s="194">
        <v>55.44</v>
      </c>
      <c r="E1486" s="89" t="s">
        <v>99</v>
      </c>
      <c r="F1486" s="194">
        <v>18</v>
      </c>
      <c r="G1486" s="194">
        <v>18</v>
      </c>
      <c r="H1486" s="194">
        <v>3.52</v>
      </c>
      <c r="I1486" s="194">
        <v>1.25</v>
      </c>
      <c r="J1486" s="89"/>
      <c r="K1486" s="194">
        <v>1.2</v>
      </c>
      <c r="M1486" s="194">
        <v>5</v>
      </c>
      <c r="O1486" s="194">
        <v>8.5</v>
      </c>
      <c r="P1486" s="194">
        <v>7.5</v>
      </c>
    </row>
    <row r="1487" spans="1:16" ht="12.75" customHeight="1" x14ac:dyDescent="0.2">
      <c r="A1487" s="89" t="s">
        <v>4186</v>
      </c>
      <c r="B1487" s="89" t="s">
        <v>4187</v>
      </c>
      <c r="C1487" s="89" t="s">
        <v>1517</v>
      </c>
      <c r="D1487" s="194">
        <v>115.02</v>
      </c>
      <c r="E1487" s="89" t="s">
        <v>99</v>
      </c>
      <c r="F1487" s="194">
        <v>18</v>
      </c>
      <c r="G1487" s="194">
        <v>18</v>
      </c>
      <c r="H1487" s="194">
        <v>1.86</v>
      </c>
      <c r="I1487" s="194">
        <v>1.05</v>
      </c>
      <c r="J1487" s="89"/>
      <c r="K1487" s="194">
        <v>1.44</v>
      </c>
      <c r="M1487" s="194">
        <v>9.5</v>
      </c>
      <c r="O1487" s="194">
        <v>35</v>
      </c>
      <c r="P1487" s="194">
        <v>9</v>
      </c>
    </row>
    <row r="1488" spans="1:16" ht="12.75" customHeight="1" x14ac:dyDescent="0.2">
      <c r="A1488" s="89" t="s">
        <v>4188</v>
      </c>
      <c r="B1488" s="89" t="s">
        <v>4189</v>
      </c>
      <c r="C1488" s="89" t="s">
        <v>1458</v>
      </c>
      <c r="D1488" s="194">
        <v>86.29</v>
      </c>
      <c r="E1488" s="89" t="s">
        <v>99</v>
      </c>
      <c r="F1488" s="194">
        <v>18</v>
      </c>
      <c r="G1488" s="194">
        <v>18</v>
      </c>
      <c r="H1488" s="194">
        <v>4.46</v>
      </c>
      <c r="I1488" s="194">
        <v>1.3</v>
      </c>
      <c r="J1488" s="89"/>
      <c r="K1488" s="194">
        <v>0.71</v>
      </c>
      <c r="M1488" s="194">
        <v>6.5</v>
      </c>
      <c r="O1488" s="194">
        <v>10</v>
      </c>
      <c r="P1488" s="194">
        <v>7.5</v>
      </c>
    </row>
    <row r="1489" spans="1:16" ht="12.75" customHeight="1" x14ac:dyDescent="0.2">
      <c r="A1489" s="89" t="s">
        <v>4190</v>
      </c>
      <c r="B1489" s="89" t="s">
        <v>4191</v>
      </c>
      <c r="C1489" s="89" t="s">
        <v>1398</v>
      </c>
      <c r="D1489" s="194">
        <v>56.92</v>
      </c>
      <c r="E1489" s="89" t="s">
        <v>99</v>
      </c>
      <c r="F1489" s="194">
        <v>18</v>
      </c>
      <c r="G1489" s="194">
        <v>18</v>
      </c>
      <c r="H1489" s="194">
        <v>0</v>
      </c>
      <c r="I1489" s="194">
        <v>1.25</v>
      </c>
      <c r="J1489" s="194">
        <v>2.62</v>
      </c>
      <c r="K1489" s="194">
        <v>3.68</v>
      </c>
      <c r="L1489" s="194">
        <v>16</v>
      </c>
      <c r="M1489" s="194">
        <v>19</v>
      </c>
      <c r="N1489" s="194">
        <v>19</v>
      </c>
      <c r="P1489" s="194">
        <v>10.5</v>
      </c>
    </row>
    <row r="1490" spans="1:16" ht="12.75" customHeight="1" x14ac:dyDescent="0.2">
      <c r="A1490" s="89" t="s">
        <v>4192</v>
      </c>
      <c r="B1490" s="89" t="s">
        <v>4193</v>
      </c>
      <c r="C1490" s="89" t="s">
        <v>1481</v>
      </c>
      <c r="D1490" s="194">
        <v>55.78</v>
      </c>
      <c r="E1490" s="89" t="s">
        <v>99</v>
      </c>
      <c r="F1490" s="194">
        <v>18</v>
      </c>
      <c r="G1490" s="194">
        <v>18</v>
      </c>
      <c r="H1490" s="194">
        <v>3.99</v>
      </c>
      <c r="I1490" s="194">
        <v>0.9</v>
      </c>
      <c r="J1490" s="194">
        <v>1.05</v>
      </c>
      <c r="K1490" s="194">
        <v>0.89</v>
      </c>
      <c r="L1490" s="194">
        <v>5.5</v>
      </c>
      <c r="M1490" s="194">
        <v>5.5</v>
      </c>
      <c r="N1490" s="194">
        <v>5.5</v>
      </c>
      <c r="O1490" s="194">
        <v>9</v>
      </c>
      <c r="P1490" s="194">
        <v>4.5</v>
      </c>
    </row>
    <row r="1491" spans="1:16" ht="12.75" customHeight="1" x14ac:dyDescent="0.2">
      <c r="A1491" s="89" t="s">
        <v>4194</v>
      </c>
      <c r="B1491" s="89" t="s">
        <v>4195</v>
      </c>
      <c r="C1491" s="89" t="s">
        <v>1337</v>
      </c>
      <c r="D1491" s="194">
        <v>49.4</v>
      </c>
      <c r="E1491" s="89" t="s">
        <v>99</v>
      </c>
      <c r="F1491" s="194">
        <v>18</v>
      </c>
      <c r="G1491" s="194">
        <v>18</v>
      </c>
      <c r="H1491" s="194">
        <v>0.38</v>
      </c>
      <c r="I1491" s="194">
        <v>1.5</v>
      </c>
      <c r="J1491" s="194">
        <v>0.95</v>
      </c>
      <c r="K1491" s="194">
        <v>1.27</v>
      </c>
      <c r="L1491" s="194">
        <v>4</v>
      </c>
      <c r="M1491" s="194">
        <v>4.5</v>
      </c>
      <c r="N1491" s="194">
        <v>4</v>
      </c>
      <c r="O1491" s="194">
        <v>3</v>
      </c>
      <c r="P1491" s="194">
        <v>6</v>
      </c>
    </row>
    <row r="1492" spans="1:16" ht="12.75" customHeight="1" x14ac:dyDescent="0.2">
      <c r="A1492" s="89" t="s">
        <v>4196</v>
      </c>
      <c r="B1492" s="89" t="s">
        <v>4197</v>
      </c>
      <c r="C1492" s="89" t="s">
        <v>1398</v>
      </c>
      <c r="D1492" s="194">
        <v>70</v>
      </c>
      <c r="E1492" s="89" t="s">
        <v>99</v>
      </c>
      <c r="F1492" s="194">
        <v>18</v>
      </c>
      <c r="G1492" s="194">
        <v>18</v>
      </c>
      <c r="H1492" s="194">
        <v>1</v>
      </c>
      <c r="I1492" s="194">
        <v>1.05</v>
      </c>
      <c r="J1492" s="194">
        <v>0.27</v>
      </c>
      <c r="K1492" s="194">
        <v>1.05</v>
      </c>
      <c r="L1492" s="194">
        <v>8.5</v>
      </c>
      <c r="M1492" s="194">
        <v>8.5</v>
      </c>
      <c r="N1492" s="194">
        <v>8.5</v>
      </c>
      <c r="O1492" s="194">
        <v>6</v>
      </c>
      <c r="P1492" s="194">
        <v>6.5</v>
      </c>
    </row>
    <row r="1493" spans="1:16" ht="12.75" customHeight="1" x14ac:dyDescent="0.2">
      <c r="A1493" s="89" t="s">
        <v>4198</v>
      </c>
      <c r="B1493" s="89" t="s">
        <v>4199</v>
      </c>
      <c r="C1493" s="89" t="s">
        <v>1379</v>
      </c>
      <c r="D1493" s="194">
        <v>55.2</v>
      </c>
      <c r="E1493" s="89" t="s">
        <v>99</v>
      </c>
      <c r="F1493" s="194">
        <v>18</v>
      </c>
      <c r="G1493" s="194">
        <v>18</v>
      </c>
      <c r="H1493" s="194">
        <v>0</v>
      </c>
      <c r="I1493" s="194">
        <v>1.05</v>
      </c>
      <c r="J1493" s="194">
        <v>0.79</v>
      </c>
      <c r="K1493" s="194">
        <v>2.4300000000000002</v>
      </c>
      <c r="L1493" s="194">
        <v>5.5</v>
      </c>
      <c r="M1493" s="194">
        <v>11.5</v>
      </c>
      <c r="N1493" s="194">
        <v>8</v>
      </c>
      <c r="P1493" s="194">
        <v>9</v>
      </c>
    </row>
    <row r="1494" spans="1:16" ht="12.75" customHeight="1" x14ac:dyDescent="0.2">
      <c r="A1494" s="89" t="s">
        <v>4200</v>
      </c>
      <c r="B1494" s="89" t="s">
        <v>4201</v>
      </c>
      <c r="C1494" s="89" t="s">
        <v>1309</v>
      </c>
      <c r="D1494" s="194">
        <v>47.14</v>
      </c>
      <c r="E1494" s="89" t="s">
        <v>99</v>
      </c>
      <c r="F1494" s="194">
        <v>18</v>
      </c>
      <c r="G1494" s="194">
        <v>18</v>
      </c>
      <c r="H1494" s="194">
        <v>2.86</v>
      </c>
      <c r="I1494" s="194">
        <v>1</v>
      </c>
      <c r="J1494" s="89"/>
      <c r="K1494" s="194">
        <v>1.1299999999999999</v>
      </c>
      <c r="M1494" s="194">
        <v>11</v>
      </c>
      <c r="O1494" s="194">
        <v>6</v>
      </c>
      <c r="P1494" s="194">
        <v>3</v>
      </c>
    </row>
    <row r="1495" spans="1:16" ht="12.75" customHeight="1" x14ac:dyDescent="0.2">
      <c r="A1495" s="89" t="s">
        <v>4202</v>
      </c>
      <c r="B1495" s="89" t="s">
        <v>4203</v>
      </c>
      <c r="C1495" s="89" t="s">
        <v>1762</v>
      </c>
      <c r="D1495" s="194">
        <v>63.3</v>
      </c>
      <c r="E1495" s="89" t="s">
        <v>99</v>
      </c>
      <c r="F1495" s="194">
        <v>18</v>
      </c>
      <c r="G1495" s="194">
        <v>18</v>
      </c>
      <c r="H1495" s="194">
        <v>2.19</v>
      </c>
      <c r="I1495" s="194">
        <v>1.4</v>
      </c>
      <c r="J1495" s="194">
        <v>1.97</v>
      </c>
      <c r="K1495" s="194">
        <v>1.87</v>
      </c>
      <c r="L1495" s="194">
        <v>8</v>
      </c>
      <c r="M1495" s="194">
        <v>5.5</v>
      </c>
      <c r="N1495" s="194">
        <v>9</v>
      </c>
      <c r="O1495" s="194">
        <v>5.5</v>
      </c>
      <c r="P1495" s="194">
        <v>4</v>
      </c>
    </row>
    <row r="1496" spans="1:16" ht="12.75" customHeight="1" x14ac:dyDescent="0.2">
      <c r="A1496" s="89" t="s">
        <v>4204</v>
      </c>
      <c r="B1496" s="89" t="s">
        <v>4205</v>
      </c>
      <c r="C1496" s="89" t="s">
        <v>2270</v>
      </c>
      <c r="D1496" s="194">
        <v>37.32</v>
      </c>
      <c r="E1496" s="89" t="s">
        <v>99</v>
      </c>
      <c r="F1496" s="194">
        <v>19</v>
      </c>
      <c r="G1496" s="194">
        <v>19</v>
      </c>
      <c r="H1496" s="194">
        <v>0.43</v>
      </c>
      <c r="I1496" s="194">
        <v>1.35</v>
      </c>
      <c r="J1496" s="194">
        <v>0.45</v>
      </c>
      <c r="K1496" s="194">
        <v>1.45</v>
      </c>
      <c r="L1496" s="194">
        <v>7</v>
      </c>
      <c r="M1496" s="194">
        <v>15.5</v>
      </c>
      <c r="N1496" s="194">
        <v>12.5</v>
      </c>
      <c r="P1496" s="194">
        <v>8</v>
      </c>
    </row>
    <row r="1497" spans="1:16" ht="12.75" customHeight="1" x14ac:dyDescent="0.2">
      <c r="A1497" s="89" t="s">
        <v>4206</v>
      </c>
      <c r="B1497" s="89" t="s">
        <v>4207</v>
      </c>
      <c r="C1497" s="89" t="s">
        <v>1332</v>
      </c>
      <c r="D1497" s="194">
        <v>19.25</v>
      </c>
      <c r="E1497" s="89" t="s">
        <v>99</v>
      </c>
      <c r="F1497" s="194">
        <v>19</v>
      </c>
      <c r="G1497" s="194">
        <v>19</v>
      </c>
      <c r="H1497" s="194">
        <v>3.26</v>
      </c>
      <c r="I1497" s="194">
        <v>1.45</v>
      </c>
      <c r="J1497" s="194">
        <v>1.72</v>
      </c>
      <c r="K1497" s="194">
        <v>4.09</v>
      </c>
      <c r="L1497" s="194">
        <v>4.5</v>
      </c>
      <c r="M1497" s="194">
        <v>19</v>
      </c>
      <c r="N1497" s="194">
        <v>9.5</v>
      </c>
      <c r="O1497" s="194">
        <v>13.5</v>
      </c>
      <c r="P1497" s="194">
        <v>3.5</v>
      </c>
    </row>
    <row r="1498" spans="1:16" ht="12.75" customHeight="1" x14ac:dyDescent="0.2">
      <c r="A1498" s="89" t="s">
        <v>4208</v>
      </c>
      <c r="B1498" s="89" t="s">
        <v>4209</v>
      </c>
      <c r="C1498" s="89" t="s">
        <v>1639</v>
      </c>
      <c r="D1498" s="194">
        <v>35.369999999999997</v>
      </c>
      <c r="E1498" s="89" t="s">
        <v>99</v>
      </c>
      <c r="F1498" s="194">
        <v>19</v>
      </c>
      <c r="G1498" s="194">
        <v>19</v>
      </c>
      <c r="H1498" s="194">
        <v>1.04</v>
      </c>
      <c r="I1498" s="194">
        <v>1.2</v>
      </c>
      <c r="J1498" s="194">
        <v>1.01</v>
      </c>
      <c r="K1498" s="194">
        <v>1.61</v>
      </c>
      <c r="L1498" s="194">
        <v>6</v>
      </c>
      <c r="M1498" s="194">
        <v>8</v>
      </c>
      <c r="N1498" s="194">
        <v>7.5</v>
      </c>
      <c r="O1498" s="194">
        <v>7</v>
      </c>
      <c r="P1498" s="194">
        <v>5.5</v>
      </c>
    </row>
    <row r="1499" spans="1:16" ht="12.75" customHeight="1" x14ac:dyDescent="0.2">
      <c r="A1499" s="89" t="s">
        <v>4210</v>
      </c>
      <c r="B1499" s="89" t="s">
        <v>4211</v>
      </c>
      <c r="C1499" s="89" t="s">
        <v>1393</v>
      </c>
      <c r="D1499" s="194">
        <v>133.91999999999999</v>
      </c>
      <c r="E1499" s="89" t="s">
        <v>99</v>
      </c>
      <c r="F1499" s="194">
        <v>19</v>
      </c>
      <c r="G1499" s="194">
        <v>19</v>
      </c>
      <c r="H1499" s="194">
        <v>0.62</v>
      </c>
      <c r="I1499" s="194">
        <v>1.2</v>
      </c>
      <c r="J1499" s="194">
        <v>0.36</v>
      </c>
      <c r="K1499" s="194">
        <v>1.63</v>
      </c>
      <c r="L1499" s="194">
        <v>9.5</v>
      </c>
      <c r="M1499" s="194">
        <v>9.5</v>
      </c>
      <c r="N1499" s="194">
        <v>8.5</v>
      </c>
      <c r="O1499" s="194">
        <v>8</v>
      </c>
      <c r="P1499" s="194">
        <v>11.5</v>
      </c>
    </row>
    <row r="1500" spans="1:16" ht="12.75" customHeight="1" x14ac:dyDescent="0.2">
      <c r="A1500" s="89" t="s">
        <v>4212</v>
      </c>
      <c r="B1500" s="89" t="s">
        <v>4213</v>
      </c>
      <c r="C1500" s="89" t="s">
        <v>1804</v>
      </c>
      <c r="D1500" s="194">
        <v>53.05</v>
      </c>
      <c r="E1500" s="89" t="s">
        <v>99</v>
      </c>
      <c r="F1500" s="194">
        <v>19</v>
      </c>
      <c r="G1500" s="194">
        <v>19</v>
      </c>
      <c r="H1500" s="194">
        <v>0</v>
      </c>
      <c r="I1500" s="194">
        <v>1.2</v>
      </c>
      <c r="J1500" s="194">
        <v>4.03</v>
      </c>
      <c r="K1500" s="194">
        <v>3.28</v>
      </c>
      <c r="L1500" s="194">
        <v>19.5</v>
      </c>
      <c r="M1500" s="194">
        <v>24</v>
      </c>
      <c r="N1500" s="194">
        <v>21.5</v>
      </c>
      <c r="P1500" s="194">
        <v>16</v>
      </c>
    </row>
    <row r="1501" spans="1:16" ht="12.75" customHeight="1" x14ac:dyDescent="0.2">
      <c r="A1501" s="89" t="s">
        <v>4214</v>
      </c>
      <c r="B1501" s="89" t="s">
        <v>4215</v>
      </c>
      <c r="C1501" s="89" t="s">
        <v>1614</v>
      </c>
      <c r="D1501" s="194">
        <v>34.049999999999997</v>
      </c>
      <c r="E1501" s="89" t="s">
        <v>99</v>
      </c>
      <c r="F1501" s="194">
        <v>19</v>
      </c>
      <c r="G1501" s="194">
        <v>19</v>
      </c>
      <c r="H1501" s="194">
        <v>4.1500000000000004</v>
      </c>
      <c r="I1501" s="194">
        <v>1.25</v>
      </c>
      <c r="J1501" s="194">
        <v>0.33</v>
      </c>
      <c r="K1501" s="194">
        <v>1.22</v>
      </c>
      <c r="L1501" s="194">
        <v>1.5</v>
      </c>
      <c r="M1501" s="194">
        <v>2.5</v>
      </c>
      <c r="N1501" s="194">
        <v>3</v>
      </c>
      <c r="O1501" s="194">
        <v>3</v>
      </c>
      <c r="P1501" s="194">
        <v>8</v>
      </c>
    </row>
    <row r="1502" spans="1:16" ht="12.75" customHeight="1" x14ac:dyDescent="0.2">
      <c r="A1502" s="89" t="s">
        <v>4216</v>
      </c>
      <c r="B1502" s="89" t="s">
        <v>4217</v>
      </c>
      <c r="C1502" s="89" t="s">
        <v>1452</v>
      </c>
      <c r="D1502" s="194">
        <v>8.86</v>
      </c>
      <c r="E1502" s="89" t="s">
        <v>99</v>
      </c>
      <c r="F1502" s="194">
        <v>19</v>
      </c>
      <c r="G1502" s="194">
        <v>19</v>
      </c>
      <c r="H1502" s="194">
        <v>0</v>
      </c>
      <c r="I1502" s="89"/>
      <c r="J1502" s="194">
        <v>0.85</v>
      </c>
      <c r="K1502" s="194">
        <v>1.41</v>
      </c>
      <c r="M1502" s="89"/>
    </row>
    <row r="1503" spans="1:16" ht="12.75" customHeight="1" x14ac:dyDescent="0.2">
      <c r="A1503" s="89" t="s">
        <v>4218</v>
      </c>
      <c r="B1503" s="89" t="s">
        <v>4219</v>
      </c>
      <c r="C1503" s="89" t="s">
        <v>1379</v>
      </c>
      <c r="D1503" s="194">
        <v>32.659999999999997</v>
      </c>
      <c r="E1503" s="89" t="s">
        <v>99</v>
      </c>
      <c r="F1503" s="194">
        <v>19</v>
      </c>
      <c r="G1503" s="194">
        <v>19</v>
      </c>
      <c r="H1503" s="194">
        <v>1.93</v>
      </c>
      <c r="I1503" s="194">
        <v>1</v>
      </c>
      <c r="J1503" s="194">
        <v>1.1499999999999999</v>
      </c>
      <c r="K1503" s="194">
        <v>1.67</v>
      </c>
      <c r="L1503" s="194">
        <v>5.5</v>
      </c>
      <c r="M1503" s="194">
        <v>4.5</v>
      </c>
      <c r="N1503" s="194">
        <v>5.5</v>
      </c>
      <c r="O1503" s="194">
        <v>9.5</v>
      </c>
      <c r="P1503" s="194">
        <v>10</v>
      </c>
    </row>
    <row r="1504" spans="1:16" ht="12.75" customHeight="1" x14ac:dyDescent="0.2">
      <c r="A1504" s="89" t="s">
        <v>4220</v>
      </c>
      <c r="B1504" s="89" t="s">
        <v>4221</v>
      </c>
      <c r="C1504" s="89" t="s">
        <v>1804</v>
      </c>
      <c r="D1504" s="194">
        <v>19.32</v>
      </c>
      <c r="E1504" s="89" t="s">
        <v>99</v>
      </c>
      <c r="F1504" s="194">
        <v>19</v>
      </c>
      <c r="G1504" s="194">
        <v>19</v>
      </c>
      <c r="H1504" s="194">
        <v>0</v>
      </c>
      <c r="I1504" s="89"/>
      <c r="J1504" s="194">
        <v>5.23</v>
      </c>
      <c r="K1504" s="194">
        <v>11.66</v>
      </c>
      <c r="M1504" s="89"/>
    </row>
    <row r="1505" spans="1:16" ht="12.75" customHeight="1" x14ac:dyDescent="0.2">
      <c r="A1505" s="89" t="s">
        <v>4222</v>
      </c>
      <c r="B1505" s="89" t="s">
        <v>4223</v>
      </c>
      <c r="C1505" s="89" t="s">
        <v>2414</v>
      </c>
      <c r="D1505" s="194">
        <v>81.13</v>
      </c>
      <c r="E1505" s="89" t="s">
        <v>99</v>
      </c>
      <c r="F1505" s="194">
        <v>19</v>
      </c>
      <c r="G1505" s="194">
        <v>19</v>
      </c>
      <c r="H1505" s="194">
        <v>0.83</v>
      </c>
      <c r="I1505" s="194">
        <v>1.45</v>
      </c>
      <c r="J1505" s="194">
        <v>4.34</v>
      </c>
      <c r="K1505" s="194">
        <v>0.96</v>
      </c>
      <c r="L1505" s="194">
        <v>26.5</v>
      </c>
      <c r="M1505" s="194">
        <v>17</v>
      </c>
      <c r="N1505" s="194">
        <v>17</v>
      </c>
      <c r="O1505" s="194">
        <v>41</v>
      </c>
      <c r="P1505" s="194">
        <v>11</v>
      </c>
    </row>
    <row r="1506" spans="1:16" ht="12.75" customHeight="1" x14ac:dyDescent="0.2">
      <c r="A1506" s="89" t="s">
        <v>4224</v>
      </c>
      <c r="B1506" s="89" t="s">
        <v>4225</v>
      </c>
      <c r="C1506" s="89" t="s">
        <v>1419</v>
      </c>
      <c r="D1506" s="194">
        <v>89.98</v>
      </c>
      <c r="E1506" s="89" t="s">
        <v>99</v>
      </c>
      <c r="F1506" s="194">
        <v>19</v>
      </c>
      <c r="G1506" s="194">
        <v>19</v>
      </c>
      <c r="H1506" s="194">
        <v>2.23</v>
      </c>
      <c r="I1506" s="194">
        <v>0.9</v>
      </c>
      <c r="J1506" s="194">
        <v>1.1399999999999999</v>
      </c>
      <c r="K1506" s="194">
        <v>4.6399999999999997</v>
      </c>
      <c r="L1506" s="194">
        <v>7.5</v>
      </c>
      <c r="M1506" s="194">
        <v>9</v>
      </c>
      <c r="N1506" s="194">
        <v>8.5</v>
      </c>
      <c r="O1506" s="194">
        <v>13.5</v>
      </c>
      <c r="P1506" s="194">
        <v>10.5</v>
      </c>
    </row>
    <row r="1507" spans="1:16" ht="12.75" customHeight="1" x14ac:dyDescent="0.2">
      <c r="A1507" s="89" t="s">
        <v>4226</v>
      </c>
      <c r="B1507" s="89" t="s">
        <v>4227</v>
      </c>
      <c r="C1507" s="89" t="s">
        <v>1419</v>
      </c>
      <c r="D1507" s="194">
        <v>50.11</v>
      </c>
      <c r="E1507" s="89" t="s">
        <v>99</v>
      </c>
      <c r="F1507" s="194">
        <v>19</v>
      </c>
      <c r="G1507" s="194"/>
      <c r="H1507" s="194">
        <v>0</v>
      </c>
      <c r="I1507" s="89"/>
      <c r="J1507" s="194">
        <v>7.41</v>
      </c>
      <c r="K1507" s="194">
        <v>13.78</v>
      </c>
      <c r="L1507" s="194">
        <v>22</v>
      </c>
      <c r="M1507" s="194">
        <v>28</v>
      </c>
      <c r="N1507" s="194">
        <v>28</v>
      </c>
      <c r="P1507" s="194">
        <v>29.5</v>
      </c>
    </row>
    <row r="1508" spans="1:16" ht="12.75" customHeight="1" x14ac:dyDescent="0.2">
      <c r="A1508" s="89" t="s">
        <v>4228</v>
      </c>
      <c r="B1508" s="89" t="s">
        <v>4229</v>
      </c>
      <c r="C1508" s="89" t="s">
        <v>1452</v>
      </c>
      <c r="D1508" s="194">
        <v>53.06</v>
      </c>
      <c r="E1508" s="89" t="s">
        <v>99</v>
      </c>
      <c r="F1508" s="194">
        <v>19</v>
      </c>
      <c r="G1508" s="194">
        <v>19</v>
      </c>
      <c r="H1508" s="194">
        <v>2.2799999999999998</v>
      </c>
      <c r="I1508" s="194">
        <v>1</v>
      </c>
      <c r="J1508" s="194">
        <v>0.59</v>
      </c>
      <c r="K1508" s="194">
        <v>2.5</v>
      </c>
      <c r="L1508" s="194">
        <v>10</v>
      </c>
      <c r="M1508" s="194">
        <v>15</v>
      </c>
      <c r="N1508" s="194">
        <v>13</v>
      </c>
      <c r="O1508" s="194">
        <v>5.5</v>
      </c>
      <c r="P1508" s="194">
        <v>11.5</v>
      </c>
    </row>
    <row r="1509" spans="1:16" ht="12.75" customHeight="1" x14ac:dyDescent="0.2">
      <c r="A1509" s="89" t="s">
        <v>4230</v>
      </c>
      <c r="B1509" s="89" t="s">
        <v>4231</v>
      </c>
      <c r="C1509" s="89" t="s">
        <v>1289</v>
      </c>
      <c r="D1509" s="194">
        <v>189.72</v>
      </c>
      <c r="E1509" s="89" t="s">
        <v>99</v>
      </c>
      <c r="F1509" s="194">
        <v>19</v>
      </c>
      <c r="G1509" s="194">
        <v>19</v>
      </c>
      <c r="H1509" s="194">
        <v>0</v>
      </c>
      <c r="I1509" s="194">
        <v>1.1499999999999999</v>
      </c>
      <c r="J1509" s="194">
        <v>6.72</v>
      </c>
      <c r="K1509" s="194">
        <v>11.73</v>
      </c>
      <c r="L1509" s="194">
        <v>23</v>
      </c>
      <c r="M1509" s="194">
        <v>25</v>
      </c>
      <c r="N1509" s="194">
        <v>24</v>
      </c>
      <c r="P1509" s="194">
        <v>25</v>
      </c>
    </row>
    <row r="1510" spans="1:16" ht="12.75" customHeight="1" x14ac:dyDescent="0.2">
      <c r="A1510" s="89" t="s">
        <v>4232</v>
      </c>
      <c r="B1510" s="89" t="s">
        <v>4233</v>
      </c>
      <c r="C1510" s="89" t="s">
        <v>1493</v>
      </c>
      <c r="D1510" s="194">
        <v>27.1</v>
      </c>
      <c r="E1510" s="89" t="s">
        <v>99</v>
      </c>
      <c r="F1510" s="194">
        <v>20</v>
      </c>
      <c r="G1510" s="194">
        <v>20</v>
      </c>
      <c r="H1510" s="194">
        <v>1.4</v>
      </c>
      <c r="I1510" s="194">
        <v>1.2</v>
      </c>
      <c r="J1510" s="194">
        <v>1.04</v>
      </c>
      <c r="K1510" s="194">
        <v>2.52</v>
      </c>
      <c r="L1510" s="194">
        <v>5</v>
      </c>
      <c r="M1510" s="194">
        <v>13</v>
      </c>
      <c r="N1510" s="194">
        <v>11.5</v>
      </c>
      <c r="O1510" s="194">
        <v>14.5</v>
      </c>
      <c r="P1510" s="194">
        <v>10</v>
      </c>
    </row>
    <row r="1511" spans="1:16" ht="12.75" customHeight="1" x14ac:dyDescent="0.2">
      <c r="A1511" s="89" t="s">
        <v>4234</v>
      </c>
      <c r="B1511" s="89" t="s">
        <v>4235</v>
      </c>
      <c r="C1511" s="89" t="s">
        <v>1473</v>
      </c>
      <c r="D1511" s="194">
        <v>34.549999999999997</v>
      </c>
      <c r="E1511" s="89" t="s">
        <v>99</v>
      </c>
      <c r="F1511" s="194">
        <v>20</v>
      </c>
      <c r="G1511" s="194">
        <v>20</v>
      </c>
      <c r="H1511" s="194">
        <v>1.01</v>
      </c>
      <c r="I1511" s="194">
        <v>1</v>
      </c>
      <c r="J1511" s="194">
        <v>0.95</v>
      </c>
      <c r="K1511" s="194">
        <v>1.91</v>
      </c>
      <c r="L1511" s="194">
        <v>6</v>
      </c>
      <c r="M1511" s="194">
        <v>15.5</v>
      </c>
      <c r="N1511" s="194">
        <v>8.5</v>
      </c>
      <c r="O1511" s="194">
        <v>13.5</v>
      </c>
      <c r="P1511" s="194">
        <v>9.5</v>
      </c>
    </row>
    <row r="1512" spans="1:16" ht="12.75" customHeight="1" x14ac:dyDescent="0.2">
      <c r="A1512" s="89" t="s">
        <v>4236</v>
      </c>
      <c r="B1512" s="89" t="s">
        <v>4237</v>
      </c>
      <c r="C1512" s="89" t="s">
        <v>1608</v>
      </c>
      <c r="D1512" s="194">
        <v>19.61</v>
      </c>
      <c r="E1512" s="89" t="s">
        <v>99</v>
      </c>
      <c r="F1512" s="194">
        <v>20</v>
      </c>
      <c r="G1512" s="194">
        <v>20</v>
      </c>
      <c r="H1512" s="194">
        <v>3.34</v>
      </c>
      <c r="I1512" s="194">
        <v>1</v>
      </c>
      <c r="J1512" s="89"/>
      <c r="K1512" s="194">
        <v>0.76</v>
      </c>
      <c r="L1512" s="194">
        <v>3</v>
      </c>
      <c r="M1512" s="194">
        <v>17.5</v>
      </c>
      <c r="N1512" s="194">
        <v>8</v>
      </c>
      <c r="O1512" s="194">
        <v>-10</v>
      </c>
      <c r="P1512" s="194">
        <v>1.5</v>
      </c>
    </row>
    <row r="1513" spans="1:16" ht="12.75" customHeight="1" x14ac:dyDescent="0.2">
      <c r="A1513" s="89" t="s">
        <v>4238</v>
      </c>
      <c r="B1513" s="89" t="s">
        <v>4239</v>
      </c>
      <c r="C1513" s="89" t="s">
        <v>1493</v>
      </c>
      <c r="D1513" s="194">
        <v>35.53</v>
      </c>
      <c r="E1513" s="89" t="s">
        <v>99</v>
      </c>
      <c r="F1513" s="194">
        <v>20</v>
      </c>
      <c r="G1513" s="194">
        <v>20</v>
      </c>
      <c r="H1513" s="194">
        <v>0</v>
      </c>
      <c r="I1513" s="194">
        <v>1.35</v>
      </c>
      <c r="J1513" s="194">
        <v>1.1399999999999999</v>
      </c>
      <c r="K1513" s="194">
        <v>2.68</v>
      </c>
      <c r="L1513" s="194">
        <v>10</v>
      </c>
      <c r="M1513" s="194">
        <v>14.5</v>
      </c>
      <c r="N1513" s="194">
        <v>14.5</v>
      </c>
      <c r="P1513" s="194">
        <v>12.5</v>
      </c>
    </row>
    <row r="1514" spans="1:16" ht="12.75" customHeight="1" x14ac:dyDescent="0.2">
      <c r="A1514" s="89" t="s">
        <v>4240</v>
      </c>
      <c r="B1514" s="89" t="s">
        <v>4241</v>
      </c>
      <c r="C1514" s="89" t="s">
        <v>2385</v>
      </c>
      <c r="D1514" s="194">
        <v>55.53</v>
      </c>
      <c r="E1514" s="89" t="s">
        <v>99</v>
      </c>
      <c r="F1514" s="194">
        <v>20</v>
      </c>
      <c r="G1514" s="194">
        <v>20</v>
      </c>
      <c r="H1514" s="194">
        <v>6.01</v>
      </c>
      <c r="I1514" s="194">
        <v>1.05</v>
      </c>
      <c r="J1514" s="194">
        <v>4.42</v>
      </c>
      <c r="K1514" s="194">
        <v>6.9</v>
      </c>
      <c r="L1514" s="194">
        <v>15</v>
      </c>
      <c r="M1514" s="194">
        <v>15.5</v>
      </c>
      <c r="N1514" s="194">
        <v>9</v>
      </c>
      <c r="O1514" s="194">
        <v>16</v>
      </c>
      <c r="P1514" s="194">
        <v>5.5</v>
      </c>
    </row>
    <row r="1515" spans="1:16" ht="12.75" customHeight="1" x14ac:dyDescent="0.2">
      <c r="A1515" s="89" t="s">
        <v>4242</v>
      </c>
      <c r="B1515" s="89" t="s">
        <v>4243</v>
      </c>
      <c r="C1515" s="89" t="s">
        <v>1614</v>
      </c>
      <c r="D1515" s="194">
        <v>25.61</v>
      </c>
      <c r="E1515" s="89" t="s">
        <v>99</v>
      </c>
      <c r="F1515" s="194">
        <v>20</v>
      </c>
      <c r="G1515" s="194">
        <v>20</v>
      </c>
      <c r="H1515" s="194">
        <v>3.95</v>
      </c>
      <c r="I1515" s="194">
        <v>1.05</v>
      </c>
      <c r="J1515" s="194">
        <v>0.32</v>
      </c>
      <c r="K1515" s="194">
        <v>0.59</v>
      </c>
      <c r="L1515" s="194">
        <v>3</v>
      </c>
      <c r="M1515" s="194">
        <v>5.5</v>
      </c>
      <c r="N1515" s="194">
        <v>4</v>
      </c>
      <c r="O1515" s="194">
        <v>6.5</v>
      </c>
      <c r="P1515" s="194">
        <v>5</v>
      </c>
    </row>
    <row r="1516" spans="1:16" ht="12.75" customHeight="1" x14ac:dyDescent="0.2">
      <c r="A1516" s="89" t="s">
        <v>4244</v>
      </c>
      <c r="B1516" s="89" t="s">
        <v>4245</v>
      </c>
      <c r="C1516" s="89" t="s">
        <v>1432</v>
      </c>
      <c r="D1516" s="194">
        <v>35.659999999999997</v>
      </c>
      <c r="E1516" s="89" t="s">
        <v>99</v>
      </c>
      <c r="F1516" s="194">
        <v>20</v>
      </c>
      <c r="G1516" s="194">
        <v>20</v>
      </c>
      <c r="H1516" s="194">
        <v>2.82</v>
      </c>
      <c r="I1516" s="194">
        <v>1.25</v>
      </c>
      <c r="J1516" s="89"/>
      <c r="K1516" s="194">
        <v>0.99</v>
      </c>
      <c r="M1516" s="194">
        <v>10</v>
      </c>
      <c r="O1516" s="194">
        <v>6</v>
      </c>
      <c r="P1516" s="194">
        <v>7</v>
      </c>
    </row>
    <row r="1517" spans="1:16" ht="12.75" customHeight="1" x14ac:dyDescent="0.2">
      <c r="A1517" s="89" t="s">
        <v>4246</v>
      </c>
      <c r="B1517" s="89" t="s">
        <v>4247</v>
      </c>
      <c r="C1517" s="89" t="s">
        <v>1682</v>
      </c>
      <c r="D1517" s="194">
        <v>21.09</v>
      </c>
      <c r="E1517" s="89" t="s">
        <v>99</v>
      </c>
      <c r="F1517" s="194">
        <v>20</v>
      </c>
      <c r="G1517" s="194">
        <v>20</v>
      </c>
      <c r="H1517" s="194">
        <v>1.48</v>
      </c>
      <c r="I1517" s="194">
        <v>1.85</v>
      </c>
      <c r="J1517" s="194">
        <v>0.88</v>
      </c>
      <c r="K1517" s="194">
        <v>1.02</v>
      </c>
      <c r="L1517" s="194">
        <v>1</v>
      </c>
      <c r="M1517" s="194">
        <v>25</v>
      </c>
      <c r="N1517" s="194">
        <v>9.5</v>
      </c>
      <c r="O1517" s="194">
        <v>11</v>
      </c>
      <c r="P1517" s="194">
        <v>6.5</v>
      </c>
    </row>
    <row r="1518" spans="1:16" ht="12.75" customHeight="1" x14ac:dyDescent="0.2">
      <c r="A1518" s="89" t="s">
        <v>4248</v>
      </c>
      <c r="B1518" s="89" t="s">
        <v>4249</v>
      </c>
      <c r="C1518" s="89" t="s">
        <v>1804</v>
      </c>
      <c r="D1518" s="194">
        <v>28.97</v>
      </c>
      <c r="E1518" s="89" t="s">
        <v>99</v>
      </c>
      <c r="F1518" s="194">
        <v>20</v>
      </c>
      <c r="G1518" s="194">
        <v>20</v>
      </c>
      <c r="H1518" s="194">
        <v>0</v>
      </c>
      <c r="I1518" s="194">
        <v>1.2</v>
      </c>
      <c r="J1518" s="194">
        <v>3.33</v>
      </c>
      <c r="K1518" s="194">
        <v>1.26</v>
      </c>
      <c r="L1518" s="194">
        <v>13.5</v>
      </c>
      <c r="M1518" s="194">
        <v>60.5</v>
      </c>
      <c r="N1518" s="194">
        <v>37.5</v>
      </c>
      <c r="P1518" s="194">
        <v>5.5</v>
      </c>
    </row>
    <row r="1519" spans="1:16" ht="12.75" customHeight="1" x14ac:dyDescent="0.2">
      <c r="A1519" s="89" t="s">
        <v>4250</v>
      </c>
      <c r="B1519" s="89" t="s">
        <v>4251</v>
      </c>
      <c r="C1519" s="89" t="s">
        <v>1581</v>
      </c>
      <c r="D1519" s="194">
        <v>37.71</v>
      </c>
      <c r="E1519" s="89" t="s">
        <v>99</v>
      </c>
      <c r="F1519" s="194">
        <v>20</v>
      </c>
      <c r="G1519" s="194">
        <v>20</v>
      </c>
      <c r="H1519" s="194">
        <v>1.93</v>
      </c>
      <c r="I1519" s="194">
        <v>1.05</v>
      </c>
      <c r="J1519" s="194">
        <v>0.91</v>
      </c>
      <c r="K1519" s="194">
        <v>4.9400000000000004</v>
      </c>
      <c r="L1519" s="194">
        <v>6.5</v>
      </c>
      <c r="M1519" s="194">
        <v>9.5</v>
      </c>
      <c r="N1519" s="194">
        <v>8.5</v>
      </c>
      <c r="O1519" s="194">
        <v>6</v>
      </c>
      <c r="P1519" s="194">
        <v>13.5</v>
      </c>
    </row>
    <row r="1520" spans="1:16" ht="12.75" customHeight="1" x14ac:dyDescent="0.2">
      <c r="A1520" s="89" t="s">
        <v>4252</v>
      </c>
      <c r="B1520" s="89" t="s">
        <v>4253</v>
      </c>
      <c r="C1520" s="89" t="s">
        <v>1762</v>
      </c>
      <c r="D1520" s="194">
        <v>42.42</v>
      </c>
      <c r="E1520" s="89" t="s">
        <v>99</v>
      </c>
      <c r="F1520" s="194">
        <v>20</v>
      </c>
      <c r="G1520" s="194">
        <v>20</v>
      </c>
      <c r="H1520" s="194">
        <v>3.1</v>
      </c>
      <c r="I1520" s="194">
        <v>1.3</v>
      </c>
      <c r="J1520" s="194">
        <v>0.73</v>
      </c>
      <c r="K1520" s="194">
        <v>2.21</v>
      </c>
      <c r="L1520" s="194">
        <v>10.5</v>
      </c>
      <c r="M1520" s="194">
        <v>9.5</v>
      </c>
      <c r="N1520" s="194">
        <v>8</v>
      </c>
      <c r="O1520" s="194">
        <v>4.5</v>
      </c>
      <c r="P1520" s="194">
        <v>10</v>
      </c>
    </row>
    <row r="1521" spans="1:16" ht="12.75" customHeight="1" x14ac:dyDescent="0.2">
      <c r="A1521" s="89" t="s">
        <v>4254</v>
      </c>
      <c r="B1521" s="89" t="s">
        <v>4255</v>
      </c>
      <c r="C1521" s="89" t="s">
        <v>1414</v>
      </c>
      <c r="D1521" s="194">
        <v>15.11</v>
      </c>
      <c r="E1521" s="89" t="s">
        <v>99</v>
      </c>
      <c r="F1521" s="194">
        <v>20</v>
      </c>
      <c r="G1521" s="194">
        <v>20</v>
      </c>
      <c r="H1521" s="194">
        <v>3.08</v>
      </c>
      <c r="I1521" s="194">
        <v>1.1499999999999999</v>
      </c>
      <c r="J1521" s="194">
        <v>1.46</v>
      </c>
      <c r="K1521" s="194">
        <v>1.06</v>
      </c>
      <c r="L1521" s="194">
        <v>4.5</v>
      </c>
      <c r="M1521" s="194">
        <v>11</v>
      </c>
      <c r="N1521" s="194">
        <v>10</v>
      </c>
      <c r="O1521" s="194">
        <v>6.5</v>
      </c>
      <c r="P1521" s="194">
        <v>2</v>
      </c>
    </row>
    <row r="1522" spans="1:16" ht="12.75" customHeight="1" x14ac:dyDescent="0.2">
      <c r="A1522" s="89" t="s">
        <v>4256</v>
      </c>
      <c r="B1522" s="89" t="s">
        <v>4257</v>
      </c>
      <c r="C1522" s="89" t="s">
        <v>1458</v>
      </c>
      <c r="D1522" s="194">
        <v>27.16</v>
      </c>
      <c r="E1522" s="89" t="s">
        <v>99</v>
      </c>
      <c r="F1522" s="194">
        <v>21</v>
      </c>
      <c r="G1522" s="194">
        <v>21</v>
      </c>
      <c r="H1522" s="194">
        <v>3.89</v>
      </c>
      <c r="I1522" s="194">
        <v>1.2</v>
      </c>
      <c r="J1522" s="89"/>
      <c r="K1522" s="194">
        <v>0.66</v>
      </c>
      <c r="M1522" s="194">
        <v>8.5</v>
      </c>
      <c r="O1522" s="194">
        <v>11.5</v>
      </c>
      <c r="P1522" s="194">
        <v>5</v>
      </c>
    </row>
    <row r="1523" spans="1:16" ht="12.75" customHeight="1" x14ac:dyDescent="0.2">
      <c r="A1523" s="89" t="s">
        <v>4258</v>
      </c>
      <c r="B1523" s="89" t="s">
        <v>4259</v>
      </c>
      <c r="C1523" s="89" t="s">
        <v>1301</v>
      </c>
      <c r="D1523" s="194">
        <v>32.08</v>
      </c>
      <c r="E1523" s="89" t="s">
        <v>99</v>
      </c>
      <c r="F1523" s="194">
        <v>21</v>
      </c>
      <c r="G1523" s="194">
        <v>21</v>
      </c>
      <c r="H1523" s="194">
        <v>2.61</v>
      </c>
      <c r="I1523" s="194">
        <v>1.1000000000000001</v>
      </c>
      <c r="J1523" s="89"/>
      <c r="K1523" s="194">
        <v>1.53</v>
      </c>
      <c r="M1523" s="194">
        <v>9</v>
      </c>
      <c r="O1523" s="194">
        <v>19.5</v>
      </c>
      <c r="P1523" s="194">
        <v>14</v>
      </c>
    </row>
    <row r="1524" spans="1:16" ht="12.75" customHeight="1" x14ac:dyDescent="0.2">
      <c r="A1524" s="89" t="s">
        <v>4260</v>
      </c>
      <c r="B1524" s="89" t="s">
        <v>4261</v>
      </c>
      <c r="C1524" s="89" t="s">
        <v>1356</v>
      </c>
      <c r="D1524" s="194">
        <v>48.82</v>
      </c>
      <c r="E1524" s="89" t="s">
        <v>99</v>
      </c>
      <c r="F1524" s="194">
        <v>21</v>
      </c>
      <c r="G1524" s="194">
        <v>21</v>
      </c>
      <c r="H1524" s="194">
        <v>0</v>
      </c>
      <c r="I1524" s="194">
        <v>1</v>
      </c>
      <c r="J1524" s="194">
        <v>1.31</v>
      </c>
      <c r="K1524" s="194">
        <v>3.54</v>
      </c>
      <c r="L1524" s="194">
        <v>1</v>
      </c>
      <c r="M1524" s="194">
        <v>4.5</v>
      </c>
      <c r="N1524" s="194">
        <v>4.5</v>
      </c>
      <c r="P1524" s="194">
        <v>8</v>
      </c>
    </row>
    <row r="1525" spans="1:16" ht="12.75" customHeight="1" x14ac:dyDescent="0.2">
      <c r="A1525" s="89" t="s">
        <v>4262</v>
      </c>
      <c r="B1525" s="89" t="s">
        <v>4263</v>
      </c>
      <c r="C1525" s="89" t="s">
        <v>1458</v>
      </c>
      <c r="D1525" s="194">
        <v>17.46</v>
      </c>
      <c r="E1525" s="89" t="s">
        <v>99</v>
      </c>
      <c r="F1525" s="194">
        <v>21</v>
      </c>
      <c r="G1525" s="194">
        <v>21</v>
      </c>
      <c r="H1525" s="194">
        <v>4.2</v>
      </c>
      <c r="I1525" s="194">
        <v>1.2</v>
      </c>
      <c r="J1525" s="89"/>
      <c r="K1525" s="194">
        <v>1.21</v>
      </c>
      <c r="M1525" s="194">
        <v>7.5</v>
      </c>
      <c r="O1525" s="194">
        <v>9</v>
      </c>
      <c r="P1525" s="194">
        <v>4</v>
      </c>
    </row>
    <row r="1526" spans="1:16" ht="12.75" customHeight="1" x14ac:dyDescent="0.2">
      <c r="A1526" s="89" t="s">
        <v>4264</v>
      </c>
      <c r="B1526" s="89" t="s">
        <v>4265</v>
      </c>
      <c r="C1526" s="89" t="s">
        <v>1301</v>
      </c>
      <c r="D1526" s="194">
        <v>34.799999999999997</v>
      </c>
      <c r="E1526" s="89" t="s">
        <v>99</v>
      </c>
      <c r="F1526" s="194">
        <v>21</v>
      </c>
      <c r="G1526" s="194">
        <v>21</v>
      </c>
      <c r="H1526" s="194">
        <v>4.16</v>
      </c>
      <c r="I1526" s="194">
        <v>1.35</v>
      </c>
      <c r="J1526" s="194">
        <v>1.07</v>
      </c>
      <c r="K1526" s="194">
        <v>0.82</v>
      </c>
      <c r="L1526" s="194">
        <v>5</v>
      </c>
      <c r="M1526" s="194">
        <v>7.5</v>
      </c>
      <c r="N1526" s="194">
        <v>5.5</v>
      </c>
      <c r="O1526" s="194">
        <v>8</v>
      </c>
      <c r="P1526" s="194">
        <v>3</v>
      </c>
    </row>
    <row r="1527" spans="1:16" ht="12.75" customHeight="1" x14ac:dyDescent="0.2">
      <c r="A1527" s="89" t="s">
        <v>4266</v>
      </c>
      <c r="B1527" s="89" t="s">
        <v>4267</v>
      </c>
      <c r="C1527" s="89" t="s">
        <v>1564</v>
      </c>
      <c r="D1527" s="194">
        <v>88.64</v>
      </c>
      <c r="E1527" s="89" t="s">
        <v>99</v>
      </c>
      <c r="F1527" s="194">
        <v>21</v>
      </c>
      <c r="G1527" s="194">
        <v>21</v>
      </c>
      <c r="H1527" s="194">
        <v>2.91</v>
      </c>
      <c r="I1527" s="194">
        <v>1.1499999999999999</v>
      </c>
      <c r="J1527" s="194">
        <v>0.94</v>
      </c>
      <c r="K1527" s="194">
        <v>3.12</v>
      </c>
      <c r="L1527" s="194">
        <v>9</v>
      </c>
      <c r="M1527" s="194">
        <v>10.5</v>
      </c>
      <c r="N1527" s="194">
        <v>9.5</v>
      </c>
      <c r="O1527" s="194">
        <v>12</v>
      </c>
      <c r="P1527" s="194">
        <v>9.5</v>
      </c>
    </row>
    <row r="1528" spans="1:16" ht="12.75" customHeight="1" x14ac:dyDescent="0.2">
      <c r="A1528" s="89" t="s">
        <v>4268</v>
      </c>
      <c r="B1528" s="89" t="s">
        <v>4269</v>
      </c>
      <c r="C1528" s="89" t="s">
        <v>1473</v>
      </c>
      <c r="D1528" s="194">
        <v>34.69</v>
      </c>
      <c r="E1528" s="89" t="s">
        <v>99</v>
      </c>
      <c r="F1528" s="194">
        <v>21</v>
      </c>
      <c r="G1528" s="194">
        <v>21</v>
      </c>
      <c r="H1528" s="194">
        <v>0.66</v>
      </c>
      <c r="I1528" s="194">
        <v>1.1499999999999999</v>
      </c>
      <c r="J1528" s="194">
        <v>1.1200000000000001</v>
      </c>
      <c r="K1528" s="194">
        <v>1.08</v>
      </c>
      <c r="M1528" s="89"/>
    </row>
    <row r="1529" spans="1:16" ht="12.75" customHeight="1" x14ac:dyDescent="0.2">
      <c r="A1529" s="89" t="s">
        <v>4270</v>
      </c>
      <c r="B1529" s="89" t="s">
        <v>4271</v>
      </c>
      <c r="C1529" s="89" t="s">
        <v>1614</v>
      </c>
      <c r="D1529" s="194">
        <v>12.41</v>
      </c>
      <c r="E1529" s="89" t="s">
        <v>99</v>
      </c>
      <c r="F1529" s="194">
        <v>21</v>
      </c>
      <c r="G1529" s="194">
        <v>21</v>
      </c>
      <c r="H1529" s="194">
        <v>5.7</v>
      </c>
      <c r="I1529" s="194">
        <v>1.65</v>
      </c>
      <c r="J1529" s="194">
        <v>0.16</v>
      </c>
      <c r="K1529" s="194">
        <v>0.67</v>
      </c>
      <c r="L1529" s="194">
        <v>1.5</v>
      </c>
      <c r="M1529" s="194">
        <v>15</v>
      </c>
      <c r="N1529" s="194">
        <v>5.5</v>
      </c>
      <c r="P1529" s="194">
        <v>12.5</v>
      </c>
    </row>
    <row r="1530" spans="1:16" ht="12.75" customHeight="1" x14ac:dyDescent="0.2">
      <c r="A1530" s="89" t="s">
        <v>4272</v>
      </c>
      <c r="B1530" s="89" t="s">
        <v>4273</v>
      </c>
      <c r="C1530" s="89" t="s">
        <v>1379</v>
      </c>
      <c r="D1530" s="194">
        <v>43.47</v>
      </c>
      <c r="E1530" s="89" t="s">
        <v>99</v>
      </c>
      <c r="F1530" s="194">
        <v>21</v>
      </c>
      <c r="G1530" s="194">
        <v>21</v>
      </c>
      <c r="H1530" s="194">
        <v>0</v>
      </c>
      <c r="I1530" s="194">
        <v>1.05</v>
      </c>
      <c r="J1530" s="194">
        <v>0.25</v>
      </c>
      <c r="K1530" s="194">
        <v>1.61</v>
      </c>
      <c r="L1530" s="194">
        <v>8.5</v>
      </c>
      <c r="M1530" s="194">
        <v>15.5</v>
      </c>
      <c r="N1530" s="194">
        <v>14</v>
      </c>
      <c r="P1530" s="194">
        <v>16</v>
      </c>
    </row>
    <row r="1531" spans="1:16" ht="12.75" customHeight="1" x14ac:dyDescent="0.2">
      <c r="A1531" s="89" t="s">
        <v>4274</v>
      </c>
      <c r="B1531" s="89" t="s">
        <v>4275</v>
      </c>
      <c r="C1531" s="89" t="s">
        <v>1369</v>
      </c>
      <c r="D1531" s="194">
        <v>54.58</v>
      </c>
      <c r="E1531" s="89" t="s">
        <v>99</v>
      </c>
      <c r="F1531" s="194">
        <v>21</v>
      </c>
      <c r="G1531" s="194">
        <v>21</v>
      </c>
      <c r="H1531" s="194">
        <v>3.82</v>
      </c>
      <c r="I1531" s="194">
        <v>0.8</v>
      </c>
      <c r="J1531" s="194">
        <v>0.16</v>
      </c>
      <c r="K1531" s="194">
        <v>1.6</v>
      </c>
      <c r="L1531" s="194">
        <v>4</v>
      </c>
      <c r="M1531" s="194">
        <v>17</v>
      </c>
      <c r="N1531" s="194">
        <v>11</v>
      </c>
      <c r="O1531" s="194">
        <v>7.5</v>
      </c>
      <c r="P1531" s="194">
        <v>4.5</v>
      </c>
    </row>
    <row r="1532" spans="1:16" ht="12.75" customHeight="1" x14ac:dyDescent="0.2">
      <c r="A1532" s="89" t="s">
        <v>4276</v>
      </c>
      <c r="B1532" s="89" t="s">
        <v>4277</v>
      </c>
      <c r="C1532" s="89" t="s">
        <v>1360</v>
      </c>
      <c r="D1532" s="194">
        <v>105.62</v>
      </c>
      <c r="E1532" s="89" t="s">
        <v>99</v>
      </c>
      <c r="F1532" s="194">
        <v>22</v>
      </c>
      <c r="G1532" s="194">
        <v>22</v>
      </c>
      <c r="H1532" s="194">
        <v>1.38</v>
      </c>
      <c r="I1532" s="194">
        <v>1.25</v>
      </c>
      <c r="J1532" s="194">
        <v>3.47</v>
      </c>
      <c r="K1532" s="194">
        <v>2.89</v>
      </c>
      <c r="L1532" s="194">
        <v>10</v>
      </c>
      <c r="M1532" s="194">
        <v>10.5</v>
      </c>
      <c r="N1532" s="194">
        <v>8</v>
      </c>
      <c r="O1532" s="194">
        <v>81.5</v>
      </c>
      <c r="P1532" s="194">
        <v>2</v>
      </c>
    </row>
    <row r="1533" spans="1:16" ht="12.75" customHeight="1" x14ac:dyDescent="0.2">
      <c r="A1533" s="89" t="s">
        <v>4278</v>
      </c>
      <c r="B1533" s="89" t="s">
        <v>4279</v>
      </c>
      <c r="C1533" s="89" t="s">
        <v>1322</v>
      </c>
      <c r="D1533" s="194">
        <v>40.39</v>
      </c>
      <c r="E1533" s="89" t="s">
        <v>99</v>
      </c>
      <c r="F1533" s="194">
        <v>22</v>
      </c>
      <c r="G1533" s="194">
        <v>22</v>
      </c>
      <c r="H1533" s="194">
        <v>3.51</v>
      </c>
      <c r="I1533" s="194">
        <v>1.1000000000000001</v>
      </c>
      <c r="J1533" s="194">
        <v>0.86</v>
      </c>
      <c r="K1533" s="194">
        <v>2.85</v>
      </c>
      <c r="L1533" s="194">
        <v>8.5</v>
      </c>
      <c r="M1533" s="194">
        <v>9.5</v>
      </c>
      <c r="N1533" s="194">
        <v>8</v>
      </c>
      <c r="O1533" s="194">
        <v>7.5</v>
      </c>
      <c r="P1533" s="194">
        <v>10.5</v>
      </c>
    </row>
    <row r="1534" spans="1:16" ht="12.75" customHeight="1" x14ac:dyDescent="0.2">
      <c r="A1534" s="89" t="s">
        <v>4280</v>
      </c>
      <c r="B1534" s="89" t="s">
        <v>4281</v>
      </c>
      <c r="C1534" s="89" t="s">
        <v>1481</v>
      </c>
      <c r="D1534" s="194">
        <v>46.08</v>
      </c>
      <c r="E1534" s="89" t="s">
        <v>99</v>
      </c>
      <c r="F1534" s="194">
        <v>22</v>
      </c>
      <c r="G1534" s="194">
        <v>22</v>
      </c>
      <c r="H1534" s="194">
        <v>0</v>
      </c>
      <c r="I1534" s="194">
        <v>0.8</v>
      </c>
      <c r="J1534" s="194">
        <v>2.17</v>
      </c>
      <c r="K1534" s="194">
        <v>6.44</v>
      </c>
      <c r="L1534" s="194">
        <v>2</v>
      </c>
      <c r="M1534" s="194">
        <v>5</v>
      </c>
      <c r="N1534" s="194">
        <v>5.5</v>
      </c>
      <c r="P1534" s="194">
        <v>3.5</v>
      </c>
    </row>
    <row r="1535" spans="1:16" ht="12.75" customHeight="1" x14ac:dyDescent="0.2">
      <c r="A1535" s="89" t="s">
        <v>4282</v>
      </c>
      <c r="B1535" s="89" t="s">
        <v>4283</v>
      </c>
      <c r="C1535" s="89" t="s">
        <v>2385</v>
      </c>
      <c r="D1535" s="194">
        <v>66</v>
      </c>
      <c r="E1535" s="89" t="s">
        <v>99</v>
      </c>
      <c r="F1535" s="194">
        <v>22</v>
      </c>
      <c r="G1535" s="194">
        <v>22</v>
      </c>
      <c r="H1535" s="194">
        <v>6.28</v>
      </c>
      <c r="I1535" s="194">
        <v>1.1499999999999999</v>
      </c>
      <c r="J1535" s="194">
        <v>5.38</v>
      </c>
      <c r="K1535" s="194">
        <v>5.64</v>
      </c>
      <c r="L1535" s="194">
        <v>8</v>
      </c>
      <c r="M1535" s="194">
        <v>6</v>
      </c>
      <c r="N1535" s="194">
        <v>6</v>
      </c>
      <c r="O1535" s="194">
        <v>9.5</v>
      </c>
      <c r="P1535" s="194">
        <v>4.5</v>
      </c>
    </row>
    <row r="1536" spans="1:16" ht="12.75" customHeight="1" x14ac:dyDescent="0.2">
      <c r="A1536" s="89" t="s">
        <v>4284</v>
      </c>
      <c r="B1536" s="89" t="s">
        <v>4285</v>
      </c>
      <c r="C1536" s="89" t="s">
        <v>1564</v>
      </c>
      <c r="D1536" s="194">
        <v>29.71</v>
      </c>
      <c r="E1536" s="89" t="s">
        <v>99</v>
      </c>
      <c r="F1536" s="194">
        <v>22</v>
      </c>
      <c r="G1536" s="194">
        <v>22</v>
      </c>
      <c r="H1536" s="194">
        <v>0</v>
      </c>
      <c r="I1536" s="194">
        <v>1.1000000000000001</v>
      </c>
      <c r="J1536" s="194">
        <v>0.74</v>
      </c>
      <c r="K1536" s="194">
        <v>1.97</v>
      </c>
      <c r="L1536" s="194">
        <v>7</v>
      </c>
      <c r="M1536" s="194">
        <v>10</v>
      </c>
      <c r="N1536" s="194">
        <v>10</v>
      </c>
      <c r="P1536" s="194">
        <v>8</v>
      </c>
    </row>
    <row r="1537" spans="1:16" ht="12.75" customHeight="1" x14ac:dyDescent="0.2">
      <c r="A1537" s="89" t="s">
        <v>4286</v>
      </c>
      <c r="B1537" s="89" t="s">
        <v>4287</v>
      </c>
      <c r="C1537" s="89" t="s">
        <v>1564</v>
      </c>
      <c r="D1537" s="194">
        <v>38.380000000000003</v>
      </c>
      <c r="E1537" s="89" t="s">
        <v>99</v>
      </c>
      <c r="F1537" s="194">
        <v>22</v>
      </c>
      <c r="G1537" s="194"/>
      <c r="H1537" s="194">
        <v>1.1399999999999999</v>
      </c>
      <c r="I1537" s="194">
        <v>1.2</v>
      </c>
      <c r="J1537" s="194">
        <v>0.36</v>
      </c>
      <c r="K1537" s="194">
        <v>0.65</v>
      </c>
      <c r="L1537" s="194">
        <v>4.5</v>
      </c>
      <c r="M1537" s="194">
        <v>3</v>
      </c>
      <c r="N1537" s="194">
        <v>2.5</v>
      </c>
      <c r="O1537" s="194">
        <v>5</v>
      </c>
      <c r="P1537" s="194">
        <v>11.5</v>
      </c>
    </row>
    <row r="1538" spans="1:16" ht="12.75" customHeight="1" x14ac:dyDescent="0.2">
      <c r="A1538" s="89" t="s">
        <v>4288</v>
      </c>
      <c r="B1538" s="89" t="s">
        <v>4289</v>
      </c>
      <c r="C1538" s="89" t="s">
        <v>1301</v>
      </c>
      <c r="D1538" s="194">
        <v>20.38</v>
      </c>
      <c r="E1538" s="89" t="s">
        <v>99</v>
      </c>
      <c r="F1538" s="194">
        <v>22</v>
      </c>
      <c r="G1538" s="194">
        <v>22</v>
      </c>
      <c r="H1538" s="194">
        <v>6.49</v>
      </c>
      <c r="I1538" s="194">
        <v>1.3</v>
      </c>
      <c r="J1538" s="194">
        <v>1.76</v>
      </c>
      <c r="K1538" s="194">
        <v>0.81</v>
      </c>
      <c r="L1538" s="194">
        <v>4.5</v>
      </c>
      <c r="M1538" s="194">
        <v>5</v>
      </c>
      <c r="N1538" s="194">
        <v>5.5</v>
      </c>
      <c r="O1538" s="194">
        <v>7</v>
      </c>
      <c r="P1538" s="194">
        <v>5</v>
      </c>
    </row>
    <row r="1539" spans="1:16" ht="12.75" customHeight="1" x14ac:dyDescent="0.2">
      <c r="A1539" s="89" t="s">
        <v>4290</v>
      </c>
      <c r="B1539" s="89" t="s">
        <v>4291</v>
      </c>
      <c r="C1539" s="89" t="s">
        <v>1369</v>
      </c>
      <c r="D1539" s="194">
        <v>78.739999999999995</v>
      </c>
      <c r="E1539" s="89" t="s">
        <v>99</v>
      </c>
      <c r="F1539" s="194">
        <v>22</v>
      </c>
      <c r="G1539" s="194">
        <v>22</v>
      </c>
      <c r="H1539" s="194">
        <v>3.23</v>
      </c>
      <c r="I1539" s="194">
        <v>0.9</v>
      </c>
      <c r="J1539" s="194">
        <v>0.91</v>
      </c>
      <c r="K1539" s="194">
        <v>2.17</v>
      </c>
      <c r="L1539" s="194">
        <v>4.5</v>
      </c>
      <c r="M1539" s="194">
        <v>5.5</v>
      </c>
      <c r="N1539" s="194">
        <v>6.5</v>
      </c>
      <c r="O1539" s="194">
        <v>8.5</v>
      </c>
      <c r="P1539" s="194">
        <v>7.5</v>
      </c>
    </row>
    <row r="1540" spans="1:16" ht="12.75" customHeight="1" x14ac:dyDescent="0.2">
      <c r="A1540" s="89" t="s">
        <v>4292</v>
      </c>
      <c r="B1540" s="89" t="s">
        <v>4293</v>
      </c>
      <c r="C1540" s="89" t="s">
        <v>1509</v>
      </c>
      <c r="D1540" s="194">
        <v>47.28</v>
      </c>
      <c r="E1540" s="89" t="s">
        <v>99</v>
      </c>
      <c r="F1540" s="194">
        <v>22</v>
      </c>
      <c r="G1540" s="194">
        <v>22</v>
      </c>
      <c r="H1540" s="194">
        <v>2.29</v>
      </c>
      <c r="I1540" s="194">
        <v>1.25</v>
      </c>
      <c r="J1540" s="194">
        <v>0.24</v>
      </c>
      <c r="K1540" s="194">
        <v>1.51</v>
      </c>
      <c r="L1540" s="194">
        <v>5.5</v>
      </c>
      <c r="M1540" s="194">
        <v>16.5</v>
      </c>
      <c r="N1540" s="194">
        <v>12</v>
      </c>
      <c r="O1540" s="194">
        <v>3.5</v>
      </c>
      <c r="P1540" s="194">
        <v>5</v>
      </c>
    </row>
    <row r="1541" spans="1:16" ht="12.75" customHeight="1" x14ac:dyDescent="0.2">
      <c r="A1541" s="89" t="s">
        <v>4294</v>
      </c>
      <c r="B1541" s="89" t="s">
        <v>4295</v>
      </c>
      <c r="C1541" s="89" t="s">
        <v>2385</v>
      </c>
      <c r="D1541" s="194">
        <v>27.53</v>
      </c>
      <c r="E1541" s="89" t="s">
        <v>99</v>
      </c>
      <c r="F1541" s="194">
        <v>22</v>
      </c>
      <c r="G1541" s="194">
        <v>22</v>
      </c>
      <c r="H1541" s="194">
        <v>6.39</v>
      </c>
      <c r="I1541" s="194">
        <v>1.3</v>
      </c>
      <c r="J1541" s="194">
        <v>1.7</v>
      </c>
      <c r="K1541" s="194">
        <v>2.52</v>
      </c>
      <c r="L1541" s="194">
        <v>11</v>
      </c>
      <c r="M1541" s="194">
        <v>10.5</v>
      </c>
      <c r="N1541" s="194">
        <v>10</v>
      </c>
      <c r="O1541" s="194">
        <v>8.5</v>
      </c>
      <c r="P1541" s="194">
        <v>2.5</v>
      </c>
    </row>
    <row r="1542" spans="1:16" ht="12.75" customHeight="1" x14ac:dyDescent="0.2">
      <c r="A1542" s="89" t="s">
        <v>4296</v>
      </c>
      <c r="B1542" s="89" t="s">
        <v>4297</v>
      </c>
      <c r="C1542" s="89" t="s">
        <v>1614</v>
      </c>
      <c r="D1542" s="194">
        <v>48.73</v>
      </c>
      <c r="E1542" s="89" t="s">
        <v>99</v>
      </c>
      <c r="F1542" s="194">
        <v>22</v>
      </c>
      <c r="G1542" s="194">
        <v>22</v>
      </c>
      <c r="H1542" s="194">
        <v>6.7</v>
      </c>
      <c r="I1542" s="194">
        <v>1.1499999999999999</v>
      </c>
      <c r="J1542" s="194">
        <v>0.27</v>
      </c>
      <c r="K1542" s="194">
        <v>0.68</v>
      </c>
      <c r="L1542" s="194">
        <v>2.5</v>
      </c>
      <c r="M1542" s="194">
        <v>1.5</v>
      </c>
      <c r="N1542" s="194">
        <v>3</v>
      </c>
      <c r="O1542" s="194">
        <v>2</v>
      </c>
      <c r="P1542" s="194">
        <v>5</v>
      </c>
    </row>
    <row r="1543" spans="1:16" ht="12.75" customHeight="1" x14ac:dyDescent="0.2">
      <c r="A1543" s="89" t="s">
        <v>4298</v>
      </c>
      <c r="B1543" s="89" t="s">
        <v>4299</v>
      </c>
      <c r="C1543" s="89" t="s">
        <v>1721</v>
      </c>
      <c r="D1543" s="194">
        <v>37.19</v>
      </c>
      <c r="E1543" s="89" t="s">
        <v>99</v>
      </c>
      <c r="F1543" s="194">
        <v>22</v>
      </c>
      <c r="G1543" s="194">
        <v>22</v>
      </c>
      <c r="H1543" s="194">
        <v>6.43</v>
      </c>
      <c r="I1543" s="194">
        <v>1.25</v>
      </c>
      <c r="J1543" s="194">
        <v>0.44</v>
      </c>
      <c r="K1543" s="194">
        <v>1.24</v>
      </c>
      <c r="L1543" s="194">
        <v>8.5</v>
      </c>
      <c r="M1543" s="194">
        <v>28.5</v>
      </c>
      <c r="N1543" s="194">
        <v>10.5</v>
      </c>
      <c r="O1543" s="194">
        <v>2.5</v>
      </c>
      <c r="P1543" s="194">
        <v>2.5</v>
      </c>
    </row>
    <row r="1544" spans="1:16" ht="12.75" customHeight="1" x14ac:dyDescent="0.2">
      <c r="A1544" s="89" t="s">
        <v>4300</v>
      </c>
      <c r="B1544" s="89" t="s">
        <v>4301</v>
      </c>
      <c r="C1544" s="89" t="s">
        <v>1517</v>
      </c>
      <c r="D1544" s="194">
        <v>30.3</v>
      </c>
      <c r="E1544" s="89" t="s">
        <v>99</v>
      </c>
      <c r="F1544" s="194">
        <v>22</v>
      </c>
      <c r="G1544" s="194">
        <v>22</v>
      </c>
      <c r="H1544" s="194">
        <v>2.0299999999999998</v>
      </c>
      <c r="I1544" s="194">
        <v>1.2</v>
      </c>
      <c r="J1544" s="89"/>
      <c r="K1544" s="194">
        <v>0.91</v>
      </c>
      <c r="M1544" s="194">
        <v>14.5</v>
      </c>
      <c r="O1544" s="194">
        <v>17</v>
      </c>
      <c r="P1544" s="194">
        <v>7</v>
      </c>
    </row>
    <row r="1545" spans="1:16" ht="12.75" customHeight="1" x14ac:dyDescent="0.2">
      <c r="A1545" s="89" t="s">
        <v>4302</v>
      </c>
      <c r="B1545" s="89" t="s">
        <v>4303</v>
      </c>
      <c r="C1545" s="89" t="s">
        <v>1739</v>
      </c>
      <c r="D1545" s="194">
        <v>34.1</v>
      </c>
      <c r="E1545" s="89" t="s">
        <v>99</v>
      </c>
      <c r="F1545" s="194">
        <v>23</v>
      </c>
      <c r="G1545" s="194">
        <v>23</v>
      </c>
      <c r="H1545" s="194">
        <v>2.73</v>
      </c>
      <c r="I1545" s="194">
        <v>1.25</v>
      </c>
      <c r="J1545" s="194">
        <v>0.53</v>
      </c>
      <c r="K1545" s="194">
        <v>2.31</v>
      </c>
      <c r="L1545" s="194">
        <v>11</v>
      </c>
      <c r="M1545" s="194">
        <v>12</v>
      </c>
      <c r="N1545" s="194">
        <v>10</v>
      </c>
      <c r="O1545" s="194">
        <v>5.5</v>
      </c>
      <c r="P1545" s="194">
        <v>12.5</v>
      </c>
    </row>
    <row r="1546" spans="1:16" ht="12.75" customHeight="1" x14ac:dyDescent="0.2">
      <c r="A1546" s="89" t="s">
        <v>4304</v>
      </c>
      <c r="B1546" s="89" t="s">
        <v>4305</v>
      </c>
      <c r="C1546" s="89" t="s">
        <v>1409</v>
      </c>
      <c r="D1546" s="194">
        <v>102.09</v>
      </c>
      <c r="E1546" s="89" t="s">
        <v>99</v>
      </c>
      <c r="F1546" s="194">
        <v>23</v>
      </c>
      <c r="G1546" s="194">
        <v>23</v>
      </c>
      <c r="H1546" s="194">
        <v>2.92</v>
      </c>
      <c r="I1546" s="194">
        <v>1.1499999999999999</v>
      </c>
      <c r="J1546" s="194">
        <v>2.04</v>
      </c>
      <c r="K1546" s="194">
        <v>1.9</v>
      </c>
      <c r="L1546" s="194">
        <v>10</v>
      </c>
      <c r="M1546" s="194">
        <v>12.5</v>
      </c>
      <c r="N1546" s="194">
        <v>12.5</v>
      </c>
      <c r="O1546" s="194">
        <v>11</v>
      </c>
      <c r="P1546" s="194">
        <v>8</v>
      </c>
    </row>
    <row r="1547" spans="1:16" ht="12.75" customHeight="1" x14ac:dyDescent="0.2">
      <c r="A1547" s="89" t="s">
        <v>4306</v>
      </c>
      <c r="B1547" s="89" t="s">
        <v>4307</v>
      </c>
      <c r="C1547" s="89" t="s">
        <v>1570</v>
      </c>
      <c r="D1547" s="194">
        <v>16.82</v>
      </c>
      <c r="E1547" s="89" t="s">
        <v>99</v>
      </c>
      <c r="F1547" s="194">
        <v>23</v>
      </c>
      <c r="G1547" s="194">
        <v>23</v>
      </c>
      <c r="H1547" s="194">
        <v>0</v>
      </c>
      <c r="I1547" s="194">
        <v>1.25</v>
      </c>
      <c r="J1547" s="194">
        <v>0.62</v>
      </c>
      <c r="K1547" s="194">
        <v>1.1000000000000001</v>
      </c>
      <c r="L1547" s="194">
        <v>11.5</v>
      </c>
      <c r="M1547" s="194">
        <v>8.5</v>
      </c>
      <c r="N1547" s="194">
        <v>10.5</v>
      </c>
      <c r="P1547" s="194">
        <v>7</v>
      </c>
    </row>
    <row r="1548" spans="1:16" ht="12.75" customHeight="1" x14ac:dyDescent="0.2">
      <c r="A1548" s="89" t="s">
        <v>4308</v>
      </c>
      <c r="B1548" s="89" t="s">
        <v>4309</v>
      </c>
      <c r="C1548" s="89" t="s">
        <v>1611</v>
      </c>
      <c r="D1548" s="194">
        <v>14.11</v>
      </c>
      <c r="E1548" s="89" t="s">
        <v>99</v>
      </c>
      <c r="F1548" s="194">
        <v>23</v>
      </c>
      <c r="G1548" s="194">
        <v>23</v>
      </c>
      <c r="H1548" s="194">
        <v>3.08</v>
      </c>
      <c r="I1548" s="194">
        <v>1.45</v>
      </c>
      <c r="J1548" s="194">
        <v>0.61</v>
      </c>
      <c r="K1548" s="194">
        <v>0.92</v>
      </c>
      <c r="L1548" s="194">
        <v>3.5</v>
      </c>
      <c r="M1548" s="194">
        <v>6.5</v>
      </c>
      <c r="N1548" s="194">
        <v>5.5</v>
      </c>
      <c r="O1548" s="194">
        <v>14.5</v>
      </c>
      <c r="P1548" s="194">
        <v>3</v>
      </c>
    </row>
    <row r="1549" spans="1:16" ht="12.75" customHeight="1" x14ac:dyDescent="0.2">
      <c r="A1549" s="89" t="s">
        <v>4310</v>
      </c>
      <c r="B1549" s="89" t="s">
        <v>4311</v>
      </c>
      <c r="C1549" s="89" t="s">
        <v>1724</v>
      </c>
      <c r="D1549" s="194">
        <v>15.01</v>
      </c>
      <c r="E1549" s="89" t="s">
        <v>99</v>
      </c>
      <c r="F1549" s="194">
        <v>23</v>
      </c>
      <c r="G1549" s="194">
        <v>23</v>
      </c>
      <c r="H1549" s="194">
        <v>2.41</v>
      </c>
      <c r="I1549" s="194">
        <v>0.9</v>
      </c>
      <c r="J1549" s="194">
        <v>0.62</v>
      </c>
      <c r="K1549" s="194">
        <v>1.1599999999999999</v>
      </c>
      <c r="L1549" s="194">
        <v>5</v>
      </c>
      <c r="M1549" s="194">
        <v>9.5</v>
      </c>
      <c r="N1549" s="194">
        <v>8.5</v>
      </c>
      <c r="O1549" s="194">
        <v>6.5</v>
      </c>
      <c r="P1549" s="194">
        <v>8</v>
      </c>
    </row>
    <row r="1550" spans="1:16" ht="12.75" customHeight="1" x14ac:dyDescent="0.2">
      <c r="A1550" s="89" t="s">
        <v>4312</v>
      </c>
      <c r="B1550" s="89" t="s">
        <v>4313</v>
      </c>
      <c r="C1550" s="89" t="s">
        <v>1509</v>
      </c>
      <c r="D1550" s="194">
        <v>29.03</v>
      </c>
      <c r="E1550" s="89" t="s">
        <v>99</v>
      </c>
      <c r="F1550" s="194">
        <v>23</v>
      </c>
      <c r="G1550" s="194">
        <v>23</v>
      </c>
      <c r="H1550" s="194">
        <v>1.39</v>
      </c>
      <c r="I1550" s="194">
        <v>1.3</v>
      </c>
      <c r="J1550" s="194">
        <v>0.55000000000000004</v>
      </c>
      <c r="K1550" s="194">
        <v>1.1299999999999999</v>
      </c>
      <c r="L1550" s="194">
        <v>6</v>
      </c>
      <c r="M1550" s="194">
        <v>7</v>
      </c>
      <c r="N1550" s="194">
        <v>6.5</v>
      </c>
      <c r="O1550" s="194">
        <v>4</v>
      </c>
      <c r="P1550" s="194">
        <v>4.5</v>
      </c>
    </row>
    <row r="1551" spans="1:16" ht="12.75" customHeight="1" x14ac:dyDescent="0.2">
      <c r="A1551" s="89" t="s">
        <v>4314</v>
      </c>
      <c r="B1551" s="89" t="s">
        <v>4315</v>
      </c>
      <c r="C1551" s="89" t="s">
        <v>1316</v>
      </c>
      <c r="D1551" s="194">
        <v>14.54</v>
      </c>
      <c r="E1551" s="89" t="s">
        <v>99</v>
      </c>
      <c r="F1551" s="194">
        <v>23</v>
      </c>
      <c r="G1551" s="194">
        <v>23</v>
      </c>
      <c r="H1551" s="194">
        <v>3.42</v>
      </c>
      <c r="I1551" s="194">
        <v>0.9</v>
      </c>
      <c r="J1551" s="194">
        <v>0.57999999999999996</v>
      </c>
      <c r="K1551" s="194">
        <v>1.92</v>
      </c>
      <c r="L1551" s="194">
        <v>6.5</v>
      </c>
      <c r="M1551" s="194">
        <v>10</v>
      </c>
      <c r="N1551" s="194">
        <v>8</v>
      </c>
      <c r="O1551" s="194">
        <v>2.5</v>
      </c>
      <c r="P1551" s="194">
        <v>6.5</v>
      </c>
    </row>
    <row r="1552" spans="1:16" ht="12.75" customHeight="1" x14ac:dyDescent="0.2">
      <c r="A1552" s="89" t="s">
        <v>4316</v>
      </c>
      <c r="B1552" s="89" t="s">
        <v>4317</v>
      </c>
      <c r="C1552" s="89" t="s">
        <v>1739</v>
      </c>
      <c r="D1552" s="194">
        <v>27.73</v>
      </c>
      <c r="E1552" s="89" t="s">
        <v>99</v>
      </c>
      <c r="F1552" s="194">
        <v>24</v>
      </c>
      <c r="G1552" s="194">
        <v>24</v>
      </c>
      <c r="H1552" s="194">
        <v>3.3</v>
      </c>
      <c r="I1552" s="194">
        <v>1.45</v>
      </c>
      <c r="J1552" s="194">
        <v>0.52</v>
      </c>
      <c r="K1552" s="194">
        <v>1.58</v>
      </c>
      <c r="L1552" s="194">
        <v>6</v>
      </c>
      <c r="M1552" s="194">
        <v>8</v>
      </c>
      <c r="N1552" s="194">
        <v>7.5</v>
      </c>
      <c r="O1552" s="194">
        <v>11</v>
      </c>
      <c r="P1552" s="194">
        <v>9</v>
      </c>
    </row>
    <row r="1553" spans="1:16" ht="12.75" customHeight="1" x14ac:dyDescent="0.2">
      <c r="A1553" s="89" t="s">
        <v>4318</v>
      </c>
      <c r="B1553" s="89" t="s">
        <v>4319</v>
      </c>
      <c r="C1553" s="89" t="s">
        <v>1792</v>
      </c>
      <c r="D1553" s="194">
        <v>27.91</v>
      </c>
      <c r="E1553" s="89" t="s">
        <v>99</v>
      </c>
      <c r="F1553" s="194">
        <v>24</v>
      </c>
      <c r="G1553" s="194">
        <v>24</v>
      </c>
      <c r="H1553" s="194">
        <v>2.54</v>
      </c>
      <c r="I1553" s="194">
        <v>1.5</v>
      </c>
      <c r="J1553" s="194">
        <v>0.99</v>
      </c>
      <c r="K1553" s="194">
        <v>1.94</v>
      </c>
      <c r="L1553" s="194">
        <v>2</v>
      </c>
      <c r="M1553" s="194">
        <v>13</v>
      </c>
      <c r="N1553" s="194">
        <v>9</v>
      </c>
      <c r="O1553" s="194">
        <v>2.5</v>
      </c>
      <c r="P1553" s="194">
        <v>8</v>
      </c>
    </row>
    <row r="1554" spans="1:16" ht="12.75" customHeight="1" x14ac:dyDescent="0.2">
      <c r="A1554" s="89" t="s">
        <v>4320</v>
      </c>
      <c r="B1554" s="89" t="s">
        <v>4321</v>
      </c>
      <c r="C1554" s="89" t="s">
        <v>1414</v>
      </c>
      <c r="D1554" s="194">
        <v>9.4600000000000009</v>
      </c>
      <c r="E1554" s="89" t="s">
        <v>99</v>
      </c>
      <c r="F1554" s="194">
        <v>24</v>
      </c>
      <c r="G1554" s="194">
        <v>24</v>
      </c>
      <c r="H1554" s="194">
        <v>0</v>
      </c>
      <c r="I1554" s="194">
        <v>1.3</v>
      </c>
      <c r="J1554" s="194">
        <v>0.18</v>
      </c>
      <c r="K1554" s="194">
        <v>1.62</v>
      </c>
      <c r="L1554" s="194">
        <v>5</v>
      </c>
      <c r="M1554" s="194">
        <v>10.5</v>
      </c>
      <c r="N1554" s="194">
        <v>8</v>
      </c>
      <c r="P1554" s="194">
        <v>6.5</v>
      </c>
    </row>
    <row r="1555" spans="1:16" ht="12.75" customHeight="1" x14ac:dyDescent="0.2">
      <c r="A1555" s="89" t="s">
        <v>4322</v>
      </c>
      <c r="B1555" s="89" t="s">
        <v>4323</v>
      </c>
      <c r="C1555" s="89" t="s">
        <v>1509</v>
      </c>
      <c r="D1555" s="194">
        <v>21.41</v>
      </c>
      <c r="E1555" s="89" t="s">
        <v>99</v>
      </c>
      <c r="F1555" s="194">
        <v>24</v>
      </c>
      <c r="G1555" s="194"/>
      <c r="H1555" s="194">
        <v>3.49</v>
      </c>
      <c r="I1555" s="194">
        <v>1.1000000000000001</v>
      </c>
      <c r="J1555" s="194">
        <v>0.51</v>
      </c>
      <c r="K1555" s="194">
        <v>1.66</v>
      </c>
      <c r="L1555" s="194">
        <v>6.5</v>
      </c>
      <c r="M1555" s="194">
        <v>18.5</v>
      </c>
      <c r="N1555" s="194">
        <v>14.5</v>
      </c>
      <c r="O1555" s="194">
        <v>3.5</v>
      </c>
      <c r="P1555" s="194">
        <v>6.5</v>
      </c>
    </row>
    <row r="1556" spans="1:16" ht="12.75" customHeight="1" x14ac:dyDescent="0.2">
      <c r="A1556" s="89" t="s">
        <v>4324</v>
      </c>
      <c r="B1556" s="89" t="s">
        <v>4325</v>
      </c>
      <c r="C1556" s="89" t="s">
        <v>1292</v>
      </c>
      <c r="D1556" s="194">
        <v>36.68</v>
      </c>
      <c r="E1556" s="89" t="s">
        <v>99</v>
      </c>
      <c r="F1556" s="194">
        <v>25</v>
      </c>
      <c r="G1556" s="194">
        <v>25</v>
      </c>
      <c r="H1556" s="194">
        <v>1.36</v>
      </c>
      <c r="I1556" s="194">
        <v>1.1499999999999999</v>
      </c>
      <c r="J1556" s="194">
        <v>0.23</v>
      </c>
      <c r="K1556" s="194">
        <v>1.25</v>
      </c>
      <c r="L1556" s="194">
        <v>7</v>
      </c>
      <c r="M1556" s="194">
        <v>14.5</v>
      </c>
      <c r="N1556" s="194">
        <v>7.5</v>
      </c>
      <c r="O1556" s="194">
        <v>40</v>
      </c>
      <c r="P1556" s="194">
        <v>9</v>
      </c>
    </row>
    <row r="1557" spans="1:16" ht="12.75" customHeight="1" x14ac:dyDescent="0.2">
      <c r="A1557" s="89" t="s">
        <v>4326</v>
      </c>
      <c r="B1557" s="89" t="s">
        <v>4327</v>
      </c>
      <c r="C1557" s="89" t="s">
        <v>1957</v>
      </c>
      <c r="D1557" s="194">
        <v>18.52</v>
      </c>
      <c r="E1557" s="89" t="s">
        <v>99</v>
      </c>
      <c r="F1557" s="194">
        <v>25</v>
      </c>
      <c r="G1557" s="194">
        <v>25</v>
      </c>
      <c r="H1557" s="194">
        <v>6.13</v>
      </c>
      <c r="I1557" s="194">
        <v>0.8</v>
      </c>
      <c r="J1557" s="194">
        <v>1.35</v>
      </c>
      <c r="K1557" s="194">
        <v>2.84</v>
      </c>
      <c r="L1557" s="194">
        <v>5</v>
      </c>
      <c r="M1557" s="194">
        <v>6</v>
      </c>
      <c r="N1557" s="194">
        <v>6.5</v>
      </c>
      <c r="O1557" s="194">
        <v>6</v>
      </c>
      <c r="P1557" s="194">
        <v>11</v>
      </c>
    </row>
    <row r="1558" spans="1:16" ht="12.75" customHeight="1" x14ac:dyDescent="0.2">
      <c r="A1558" s="89" t="s">
        <v>4328</v>
      </c>
      <c r="B1558" s="89" t="s">
        <v>4329</v>
      </c>
      <c r="C1558" s="89" t="s">
        <v>1682</v>
      </c>
      <c r="D1558" s="194">
        <v>68.739999999999995</v>
      </c>
      <c r="E1558" s="89" t="s">
        <v>99</v>
      </c>
      <c r="F1558" s="194">
        <v>25</v>
      </c>
      <c r="G1558" s="194">
        <v>25</v>
      </c>
      <c r="H1558" s="194">
        <v>1.53</v>
      </c>
      <c r="I1558" s="194">
        <v>1.5</v>
      </c>
      <c r="J1558" s="194">
        <v>2.2599999999999998</v>
      </c>
      <c r="K1558" s="194">
        <v>2.0499999999999998</v>
      </c>
      <c r="L1558" s="194">
        <v>16</v>
      </c>
      <c r="M1558" s="194">
        <v>33</v>
      </c>
      <c r="N1558" s="194">
        <v>15.5</v>
      </c>
      <c r="O1558" s="194">
        <v>13</v>
      </c>
      <c r="P1558" s="194">
        <v>15</v>
      </c>
    </row>
    <row r="1559" spans="1:16" ht="12.75" customHeight="1" x14ac:dyDescent="0.2">
      <c r="A1559" s="89" t="s">
        <v>4330</v>
      </c>
      <c r="B1559" s="89" t="s">
        <v>4331</v>
      </c>
      <c r="C1559" s="89" t="s">
        <v>1455</v>
      </c>
      <c r="D1559" s="194">
        <v>33.950000000000003</v>
      </c>
      <c r="E1559" s="89" t="s">
        <v>99</v>
      </c>
      <c r="F1559" s="194">
        <v>26</v>
      </c>
      <c r="G1559" s="194">
        <v>26</v>
      </c>
      <c r="H1559" s="194">
        <v>5.01</v>
      </c>
      <c r="I1559" s="194">
        <v>1.45</v>
      </c>
      <c r="J1559" s="194">
        <v>0.48</v>
      </c>
      <c r="K1559" s="194">
        <v>0.74</v>
      </c>
      <c r="L1559" s="194">
        <v>6</v>
      </c>
      <c r="M1559" s="194">
        <v>10</v>
      </c>
      <c r="N1559" s="194">
        <v>7.5</v>
      </c>
      <c r="O1559" s="194">
        <v>4</v>
      </c>
      <c r="P1559" s="194">
        <v>5.5</v>
      </c>
    </row>
    <row r="1560" spans="1:16" ht="12.75" customHeight="1" x14ac:dyDescent="0.2">
      <c r="A1560" s="89" t="s">
        <v>4332</v>
      </c>
      <c r="B1560" s="89" t="s">
        <v>4333</v>
      </c>
      <c r="C1560" s="89" t="s">
        <v>1570</v>
      </c>
      <c r="D1560" s="194">
        <v>33.700000000000003</v>
      </c>
      <c r="E1560" s="89" t="s">
        <v>99</v>
      </c>
      <c r="F1560" s="194">
        <v>26</v>
      </c>
      <c r="G1560" s="194">
        <v>26</v>
      </c>
      <c r="H1560" s="194">
        <v>0</v>
      </c>
      <c r="I1560" s="194">
        <v>1.2</v>
      </c>
      <c r="J1560" s="194">
        <v>0.62</v>
      </c>
      <c r="K1560" s="194">
        <v>1.17</v>
      </c>
      <c r="L1560" s="194">
        <v>15</v>
      </c>
      <c r="M1560" s="194">
        <v>12.5</v>
      </c>
      <c r="N1560" s="194">
        <v>14.5</v>
      </c>
      <c r="P1560" s="194">
        <v>7</v>
      </c>
    </row>
    <row r="1561" spans="1:16" ht="12.75" customHeight="1" x14ac:dyDescent="0.2">
      <c r="A1561" s="89" t="s">
        <v>4334</v>
      </c>
      <c r="B1561" s="89" t="s">
        <v>4335</v>
      </c>
      <c r="C1561" s="89" t="s">
        <v>1721</v>
      </c>
      <c r="D1561" s="194">
        <v>40.770000000000003</v>
      </c>
      <c r="E1561" s="89" t="s">
        <v>99</v>
      </c>
      <c r="F1561" s="194">
        <v>26</v>
      </c>
      <c r="G1561" s="194">
        <v>26</v>
      </c>
      <c r="H1561" s="194">
        <v>6.99</v>
      </c>
      <c r="I1561" s="194">
        <v>1.2</v>
      </c>
      <c r="J1561" s="194">
        <v>1.66</v>
      </c>
      <c r="K1561" s="194">
        <v>1.43</v>
      </c>
      <c r="L1561" s="194">
        <v>20</v>
      </c>
      <c r="M1561" s="194">
        <v>33</v>
      </c>
      <c r="N1561" s="194">
        <v>19</v>
      </c>
      <c r="O1561" s="194">
        <v>3</v>
      </c>
      <c r="P1561" s="194">
        <v>7</v>
      </c>
    </row>
    <row r="1562" spans="1:16" ht="12.75" customHeight="1" x14ac:dyDescent="0.2">
      <c r="A1562" s="89" t="s">
        <v>4336</v>
      </c>
      <c r="B1562" s="89" t="s">
        <v>4337</v>
      </c>
      <c r="C1562" s="89" t="s">
        <v>1369</v>
      </c>
      <c r="D1562" s="194">
        <v>26.63</v>
      </c>
      <c r="E1562" s="89" t="s">
        <v>99</v>
      </c>
      <c r="F1562" s="194">
        <v>26</v>
      </c>
      <c r="G1562" s="194">
        <v>26</v>
      </c>
      <c r="H1562" s="194">
        <v>5.86</v>
      </c>
      <c r="I1562" s="194">
        <v>0.9</v>
      </c>
      <c r="J1562" s="194">
        <v>1.27</v>
      </c>
      <c r="K1562" s="194">
        <v>0.63</v>
      </c>
      <c r="L1562" s="194">
        <v>0.5</v>
      </c>
      <c r="M1562" s="194">
        <v>2</v>
      </c>
      <c r="N1562" s="194">
        <v>3</v>
      </c>
      <c r="O1562" s="194">
        <v>-3</v>
      </c>
      <c r="P1562" s="194">
        <v>-0.5</v>
      </c>
    </row>
    <row r="1563" spans="1:16" ht="12.75" customHeight="1" x14ac:dyDescent="0.2">
      <c r="A1563" s="89" t="s">
        <v>4338</v>
      </c>
      <c r="B1563" s="89" t="s">
        <v>4339</v>
      </c>
      <c r="C1563" s="89" t="s">
        <v>1608</v>
      </c>
      <c r="D1563" s="194">
        <v>46.24</v>
      </c>
      <c r="E1563" s="89" t="s">
        <v>99</v>
      </c>
      <c r="F1563" s="194">
        <v>26</v>
      </c>
      <c r="G1563" s="194">
        <v>26</v>
      </c>
      <c r="H1563" s="194">
        <v>0</v>
      </c>
      <c r="I1563" s="194">
        <v>1.45</v>
      </c>
      <c r="J1563" s="194">
        <v>0.43</v>
      </c>
      <c r="K1563" s="194">
        <v>1.76</v>
      </c>
      <c r="L1563" s="194">
        <v>7</v>
      </c>
      <c r="M1563" s="194">
        <v>11</v>
      </c>
      <c r="N1563" s="194">
        <v>7.5</v>
      </c>
      <c r="P1563" s="194">
        <v>9.5</v>
      </c>
    </row>
    <row r="1564" spans="1:16" ht="12.75" customHeight="1" x14ac:dyDescent="0.2">
      <c r="A1564" s="89" t="s">
        <v>4340</v>
      </c>
      <c r="B1564" s="89" t="s">
        <v>4341</v>
      </c>
      <c r="C1564" s="89" t="s">
        <v>2134</v>
      </c>
      <c r="D1564" s="194">
        <v>45.34</v>
      </c>
      <c r="E1564" s="89" t="s">
        <v>99</v>
      </c>
      <c r="F1564" s="194">
        <v>26</v>
      </c>
      <c r="G1564" s="194">
        <v>26</v>
      </c>
      <c r="H1564" s="194">
        <v>2.5</v>
      </c>
      <c r="I1564" s="194">
        <v>1.2</v>
      </c>
      <c r="J1564" s="194">
        <v>1.03</v>
      </c>
      <c r="K1564" s="194">
        <v>2.1800000000000002</v>
      </c>
      <c r="L1564" s="194">
        <v>7</v>
      </c>
      <c r="M1564" s="194">
        <v>12</v>
      </c>
      <c r="N1564" s="194">
        <v>12.5</v>
      </c>
      <c r="O1564" s="194">
        <v>4</v>
      </c>
      <c r="P1564" s="194">
        <v>16.5</v>
      </c>
    </row>
    <row r="1565" spans="1:16" ht="12.75" customHeight="1" x14ac:dyDescent="0.2">
      <c r="A1565" s="89" t="s">
        <v>4342</v>
      </c>
      <c r="B1565" s="89" t="s">
        <v>4343</v>
      </c>
      <c r="C1565" s="89" t="s">
        <v>1564</v>
      </c>
      <c r="D1565" s="194">
        <v>24.76</v>
      </c>
      <c r="E1565" s="89" t="s">
        <v>99</v>
      </c>
      <c r="F1565" s="194">
        <v>26</v>
      </c>
      <c r="G1565" s="194">
        <v>26</v>
      </c>
      <c r="H1565" s="194">
        <v>1.64</v>
      </c>
      <c r="I1565" s="194">
        <v>1</v>
      </c>
      <c r="J1565" s="194">
        <v>0.44</v>
      </c>
      <c r="K1565" s="194">
        <v>1.05</v>
      </c>
      <c r="L1565" s="194">
        <v>2.5</v>
      </c>
      <c r="M1565" s="194">
        <v>7</v>
      </c>
      <c r="N1565" s="194">
        <v>6</v>
      </c>
      <c r="O1565" s="194">
        <v>6</v>
      </c>
      <c r="P1565" s="194">
        <v>5</v>
      </c>
    </row>
    <row r="1566" spans="1:16" ht="12.75" customHeight="1" x14ac:dyDescent="0.2">
      <c r="A1566" s="89" t="s">
        <v>4344</v>
      </c>
      <c r="B1566" s="89" t="s">
        <v>4345</v>
      </c>
      <c r="C1566" s="89" t="s">
        <v>1316</v>
      </c>
      <c r="D1566" s="194">
        <v>73.34</v>
      </c>
      <c r="E1566" s="89" t="s">
        <v>99</v>
      </c>
      <c r="F1566" s="194">
        <v>26</v>
      </c>
      <c r="G1566" s="194">
        <v>26</v>
      </c>
      <c r="H1566" s="194">
        <v>2.91</v>
      </c>
      <c r="I1566" s="194">
        <v>0.8</v>
      </c>
      <c r="J1566" s="194">
        <v>0.6</v>
      </c>
      <c r="K1566" s="194">
        <v>3.62</v>
      </c>
      <c r="L1566" s="194">
        <v>2.5</v>
      </c>
      <c r="M1566" s="194">
        <v>9.5</v>
      </c>
      <c r="N1566" s="194">
        <v>6.5</v>
      </c>
      <c r="O1566" s="194">
        <v>13.5</v>
      </c>
      <c r="P1566" s="194">
        <v>12.5</v>
      </c>
    </row>
    <row r="1567" spans="1:16" ht="12.75" customHeight="1" x14ac:dyDescent="0.2">
      <c r="A1567" s="89" t="s">
        <v>4346</v>
      </c>
      <c r="B1567" s="89" t="s">
        <v>4347</v>
      </c>
      <c r="C1567" s="89" t="s">
        <v>1409</v>
      </c>
      <c r="D1567" s="194">
        <v>40.56</v>
      </c>
      <c r="E1567" s="89" t="s">
        <v>99</v>
      </c>
      <c r="F1567" s="194">
        <v>26</v>
      </c>
      <c r="G1567" s="194">
        <v>26</v>
      </c>
      <c r="H1567" s="194">
        <v>4.55</v>
      </c>
      <c r="I1567" s="194">
        <v>1.05</v>
      </c>
      <c r="J1567" s="194">
        <v>1.03</v>
      </c>
      <c r="K1567" s="194">
        <v>1.1399999999999999</v>
      </c>
      <c r="L1567" s="194">
        <v>9</v>
      </c>
      <c r="M1567" s="194">
        <v>10</v>
      </c>
      <c r="N1567" s="194">
        <v>9</v>
      </c>
      <c r="O1567" s="194">
        <v>9.5</v>
      </c>
      <c r="P1567" s="194">
        <v>9.5</v>
      </c>
    </row>
    <row r="1568" spans="1:16" ht="12.75" customHeight="1" x14ac:dyDescent="0.2">
      <c r="A1568" s="89" t="s">
        <v>4348</v>
      </c>
      <c r="B1568" s="89" t="s">
        <v>4349</v>
      </c>
      <c r="C1568" s="89" t="s">
        <v>3051</v>
      </c>
      <c r="D1568" s="194">
        <v>42.34</v>
      </c>
      <c r="E1568" s="89" t="s">
        <v>99</v>
      </c>
      <c r="F1568" s="194">
        <v>26</v>
      </c>
      <c r="G1568" s="194">
        <v>26</v>
      </c>
      <c r="H1568" s="194">
        <v>8.26</v>
      </c>
      <c r="I1568" s="194">
        <v>0.7</v>
      </c>
      <c r="J1568" s="194">
        <v>3.11</v>
      </c>
      <c r="K1568" s="194">
        <v>5.32</v>
      </c>
      <c r="L1568" s="194">
        <v>2</v>
      </c>
      <c r="M1568" s="194">
        <v>8.5</v>
      </c>
      <c r="N1568" s="194">
        <v>8</v>
      </c>
      <c r="O1568" s="194">
        <v>9</v>
      </c>
      <c r="P1568" s="194">
        <v>5.5</v>
      </c>
    </row>
    <row r="1569" spans="1:16" ht="12.75" customHeight="1" x14ac:dyDescent="0.2">
      <c r="A1569" s="89" t="s">
        <v>4350</v>
      </c>
      <c r="B1569" s="89" t="s">
        <v>4351</v>
      </c>
      <c r="C1569" s="89" t="s">
        <v>1372</v>
      </c>
      <c r="D1569" s="194">
        <v>117.47</v>
      </c>
      <c r="E1569" s="89" t="s">
        <v>99</v>
      </c>
      <c r="F1569" s="194">
        <v>26</v>
      </c>
      <c r="G1569" s="194">
        <v>26</v>
      </c>
      <c r="H1569" s="194">
        <v>1.97</v>
      </c>
      <c r="I1569" s="194">
        <v>1.2</v>
      </c>
      <c r="J1569" s="194">
        <v>0.9</v>
      </c>
      <c r="K1569" s="194">
        <v>2.71</v>
      </c>
      <c r="L1569" s="194">
        <v>5.5</v>
      </c>
      <c r="M1569" s="194">
        <v>9.5</v>
      </c>
      <c r="N1569" s="194">
        <v>9.5</v>
      </c>
      <c r="O1569" s="194">
        <v>16.5</v>
      </c>
      <c r="P1569" s="194">
        <v>19</v>
      </c>
    </row>
    <row r="1570" spans="1:16" ht="12.75" customHeight="1" x14ac:dyDescent="0.2">
      <c r="A1570" s="89" t="s">
        <v>4352</v>
      </c>
      <c r="B1570" s="89" t="s">
        <v>4353</v>
      </c>
      <c r="C1570" s="89" t="s">
        <v>1753</v>
      </c>
      <c r="D1570" s="194">
        <v>32.369999999999997</v>
      </c>
      <c r="E1570" s="89" t="s">
        <v>99</v>
      </c>
      <c r="F1570" s="194">
        <v>27</v>
      </c>
      <c r="G1570" s="194">
        <v>27</v>
      </c>
      <c r="H1570" s="194">
        <v>4.72</v>
      </c>
      <c r="I1570" s="194">
        <v>1.25</v>
      </c>
      <c r="J1570" s="194">
        <v>3.58</v>
      </c>
      <c r="K1570" s="194">
        <v>3.8</v>
      </c>
      <c r="L1570" s="194">
        <v>10</v>
      </c>
      <c r="M1570" s="194">
        <v>16</v>
      </c>
      <c r="N1570" s="194">
        <v>12.5</v>
      </c>
      <c r="O1570" s="194">
        <v>17</v>
      </c>
      <c r="P1570" s="194">
        <v>9.5</v>
      </c>
    </row>
    <row r="1571" spans="1:16" ht="12.75" customHeight="1" x14ac:dyDescent="0.2">
      <c r="A1571" s="89" t="s">
        <v>4354</v>
      </c>
      <c r="B1571" s="89" t="s">
        <v>4355</v>
      </c>
      <c r="C1571" s="89" t="s">
        <v>1419</v>
      </c>
      <c r="D1571" s="194">
        <v>24.25</v>
      </c>
      <c r="E1571" s="89" t="s">
        <v>99</v>
      </c>
      <c r="F1571" s="194">
        <v>27</v>
      </c>
      <c r="G1571" s="194">
        <v>27</v>
      </c>
      <c r="H1571" s="194">
        <v>0</v>
      </c>
      <c r="I1571" s="194">
        <v>1.35</v>
      </c>
      <c r="J1571" s="194">
        <v>0.38</v>
      </c>
      <c r="K1571" s="194">
        <v>0.97</v>
      </c>
      <c r="L1571" s="194">
        <v>6</v>
      </c>
      <c r="M1571" s="194">
        <v>16.5</v>
      </c>
      <c r="N1571" s="194">
        <v>13.5</v>
      </c>
      <c r="P1571" s="194">
        <v>11.5</v>
      </c>
    </row>
    <row r="1572" spans="1:16" ht="12.75" customHeight="1" x14ac:dyDescent="0.2">
      <c r="A1572" s="89" t="s">
        <v>4356</v>
      </c>
      <c r="B1572" s="89" t="s">
        <v>4357</v>
      </c>
      <c r="C1572" s="89" t="s">
        <v>2385</v>
      </c>
      <c r="D1572" s="194">
        <v>31.84</v>
      </c>
      <c r="E1572" s="89" t="s">
        <v>99</v>
      </c>
      <c r="F1572" s="194">
        <v>27</v>
      </c>
      <c r="G1572" s="194">
        <v>27</v>
      </c>
      <c r="H1572" s="194">
        <v>14.95</v>
      </c>
      <c r="I1572" s="194">
        <v>1.2</v>
      </c>
      <c r="J1572" s="194">
        <v>4.26</v>
      </c>
      <c r="K1572" s="194">
        <v>0.79</v>
      </c>
      <c r="M1572" s="194">
        <v>2.5</v>
      </c>
      <c r="N1572" s="194">
        <v>-1.5</v>
      </c>
      <c r="O1572" s="194">
        <v>8</v>
      </c>
      <c r="P1572" s="194">
        <v>1.5</v>
      </c>
    </row>
    <row r="1573" spans="1:16" ht="12.75" customHeight="1" x14ac:dyDescent="0.2">
      <c r="A1573" s="89" t="s">
        <v>4358</v>
      </c>
      <c r="B1573" s="89" t="s">
        <v>4359</v>
      </c>
      <c r="C1573" s="89" t="s">
        <v>1298</v>
      </c>
      <c r="D1573" s="194">
        <v>37.159999999999997</v>
      </c>
      <c r="E1573" s="89" t="s">
        <v>99</v>
      </c>
      <c r="F1573" s="194">
        <v>27</v>
      </c>
      <c r="G1573" s="194">
        <v>27</v>
      </c>
      <c r="H1573" s="194">
        <v>1.33</v>
      </c>
      <c r="I1573" s="194">
        <v>1.3</v>
      </c>
      <c r="J1573" s="194">
        <v>3.04</v>
      </c>
      <c r="K1573" s="194">
        <v>1.74</v>
      </c>
      <c r="L1573" s="194">
        <v>10.5</v>
      </c>
      <c r="M1573" s="194">
        <v>17.5</v>
      </c>
      <c r="N1573" s="194">
        <v>16</v>
      </c>
      <c r="O1573" s="194">
        <v>66.5</v>
      </c>
      <c r="P1573" s="194">
        <v>8.5</v>
      </c>
    </row>
    <row r="1574" spans="1:16" ht="12.75" customHeight="1" x14ac:dyDescent="0.2">
      <c r="A1574" s="89" t="s">
        <v>4360</v>
      </c>
      <c r="B1574" s="89" t="s">
        <v>4361</v>
      </c>
      <c r="C1574" s="89" t="s">
        <v>1753</v>
      </c>
      <c r="D1574" s="194">
        <v>19.59</v>
      </c>
      <c r="E1574" s="89" t="s">
        <v>99</v>
      </c>
      <c r="F1574" s="194">
        <v>28</v>
      </c>
      <c r="G1574" s="194"/>
      <c r="H1574" s="194">
        <v>0.94</v>
      </c>
      <c r="I1574" s="194">
        <v>1.55</v>
      </c>
      <c r="J1574" s="194">
        <v>0.96</v>
      </c>
      <c r="K1574" s="194">
        <v>0.49</v>
      </c>
      <c r="L1574" s="194">
        <v>7</v>
      </c>
      <c r="M1574" s="194">
        <v>12</v>
      </c>
      <c r="N1574" s="194">
        <v>9</v>
      </c>
      <c r="O1574" s="194">
        <v>12</v>
      </c>
      <c r="P1574" s="194">
        <v>6</v>
      </c>
    </row>
    <row r="1575" spans="1:16" ht="12.75" customHeight="1" x14ac:dyDescent="0.2">
      <c r="A1575" s="89" t="s">
        <v>4362</v>
      </c>
      <c r="B1575" s="89" t="s">
        <v>1231</v>
      </c>
      <c r="C1575" s="89" t="s">
        <v>1661</v>
      </c>
      <c r="D1575" s="194">
        <v>40.47</v>
      </c>
      <c r="E1575" s="89" t="s">
        <v>99</v>
      </c>
      <c r="F1575" s="194">
        <v>28</v>
      </c>
      <c r="G1575" s="194">
        <v>28</v>
      </c>
      <c r="H1575" s="194">
        <v>3.29</v>
      </c>
      <c r="I1575" s="194">
        <v>1.35</v>
      </c>
      <c r="J1575" s="194">
        <v>1.37</v>
      </c>
      <c r="K1575" s="194">
        <v>1.07</v>
      </c>
      <c r="L1575" s="194">
        <v>9.5</v>
      </c>
      <c r="M1575" s="194">
        <v>10</v>
      </c>
      <c r="O1575" s="194">
        <v>9.5</v>
      </c>
      <c r="P1575" s="194">
        <v>10.5</v>
      </c>
    </row>
    <row r="1576" spans="1:16" ht="12.75" customHeight="1" x14ac:dyDescent="0.2">
      <c r="A1576" s="89" t="s">
        <v>4363</v>
      </c>
      <c r="B1576" s="89" t="s">
        <v>4364</v>
      </c>
      <c r="C1576" s="89" t="s">
        <v>1746</v>
      </c>
      <c r="D1576" s="194">
        <v>39.18</v>
      </c>
      <c r="E1576" s="89" t="s">
        <v>99</v>
      </c>
      <c r="F1576" s="194">
        <v>28</v>
      </c>
      <c r="G1576" s="194">
        <v>28</v>
      </c>
      <c r="H1576" s="194">
        <v>4.84</v>
      </c>
      <c r="I1576" s="194">
        <v>1.25</v>
      </c>
      <c r="J1576" s="194">
        <v>0.65</v>
      </c>
      <c r="K1576" s="194">
        <v>2.09</v>
      </c>
      <c r="L1576" s="194">
        <v>5</v>
      </c>
      <c r="M1576" s="194">
        <v>10.5</v>
      </c>
      <c r="N1576" s="194">
        <v>7.5</v>
      </c>
      <c r="O1576" s="194">
        <v>5.5</v>
      </c>
      <c r="P1576" s="194">
        <v>10.5</v>
      </c>
    </row>
    <row r="1577" spans="1:16" ht="12.75" customHeight="1" x14ac:dyDescent="0.2">
      <c r="A1577" s="89" t="s">
        <v>4365</v>
      </c>
      <c r="B1577" s="89" t="s">
        <v>4366</v>
      </c>
      <c r="C1577" s="89" t="s">
        <v>1746</v>
      </c>
      <c r="D1577" s="194">
        <v>33.54</v>
      </c>
      <c r="E1577" s="89" t="s">
        <v>99</v>
      </c>
      <c r="F1577" s="194">
        <v>28</v>
      </c>
      <c r="G1577" s="194">
        <v>28</v>
      </c>
      <c r="H1577" s="194">
        <v>5.22</v>
      </c>
      <c r="I1577" s="194">
        <v>1.25</v>
      </c>
      <c r="J1577" s="194">
        <v>0.37</v>
      </c>
      <c r="K1577" s="194">
        <v>0.8</v>
      </c>
      <c r="L1577" s="194">
        <v>3.5</v>
      </c>
      <c r="M1577" s="194">
        <v>10</v>
      </c>
      <c r="N1577" s="194">
        <v>4.5</v>
      </c>
      <c r="O1577" s="194">
        <v>4.5</v>
      </c>
      <c r="P1577" s="194">
        <v>4</v>
      </c>
    </row>
    <row r="1578" spans="1:16" ht="12.75" customHeight="1" x14ac:dyDescent="0.2">
      <c r="A1578" s="89" t="s">
        <v>4367</v>
      </c>
      <c r="B1578" s="89" t="s">
        <v>4368</v>
      </c>
      <c r="C1578" s="89" t="s">
        <v>1647</v>
      </c>
      <c r="D1578" s="194">
        <v>40.81</v>
      </c>
      <c r="E1578" s="89" t="s">
        <v>99</v>
      </c>
      <c r="F1578" s="194">
        <v>28</v>
      </c>
      <c r="G1578" s="194">
        <v>28</v>
      </c>
      <c r="H1578" s="194">
        <v>1.65</v>
      </c>
      <c r="I1578" s="194">
        <v>1.2</v>
      </c>
      <c r="J1578" s="194">
        <v>1.02</v>
      </c>
      <c r="K1578" s="194">
        <v>3.96</v>
      </c>
      <c r="L1578" s="194">
        <v>13</v>
      </c>
      <c r="M1578" s="194">
        <v>11.5</v>
      </c>
      <c r="N1578" s="194">
        <v>12.5</v>
      </c>
      <c r="O1578" s="194">
        <v>47</v>
      </c>
      <c r="P1578" s="194">
        <v>10.5</v>
      </c>
    </row>
    <row r="1579" spans="1:16" ht="12.75" customHeight="1" x14ac:dyDescent="0.2">
      <c r="A1579" s="89" t="s">
        <v>4369</v>
      </c>
      <c r="B1579" s="89" t="s">
        <v>4370</v>
      </c>
      <c r="C1579" s="89" t="s">
        <v>1419</v>
      </c>
      <c r="D1579" s="194">
        <v>27.95</v>
      </c>
      <c r="E1579" s="89" t="s">
        <v>99</v>
      </c>
      <c r="F1579" s="194">
        <v>28</v>
      </c>
      <c r="G1579" s="194">
        <v>28</v>
      </c>
      <c r="H1579" s="194">
        <v>0</v>
      </c>
      <c r="I1579" s="194">
        <v>1.05</v>
      </c>
      <c r="J1579" s="194">
        <v>0.79</v>
      </c>
      <c r="K1579" s="194">
        <v>1.73</v>
      </c>
      <c r="L1579" s="194">
        <v>7.5</v>
      </c>
      <c r="M1579" s="194">
        <v>10.5</v>
      </c>
      <c r="N1579" s="194">
        <v>10</v>
      </c>
      <c r="P1579" s="194">
        <v>21.5</v>
      </c>
    </row>
    <row r="1580" spans="1:16" ht="12.75" customHeight="1" x14ac:dyDescent="0.2">
      <c r="A1580" s="89" t="s">
        <v>4371</v>
      </c>
      <c r="B1580" s="89" t="s">
        <v>4372</v>
      </c>
      <c r="C1580" s="89" t="s">
        <v>1409</v>
      </c>
      <c r="D1580" s="194">
        <v>51.29</v>
      </c>
      <c r="E1580" s="89" t="s">
        <v>99</v>
      </c>
      <c r="F1580" s="194">
        <v>28</v>
      </c>
      <c r="G1580" s="194">
        <v>28</v>
      </c>
      <c r="H1580" s="194">
        <v>1.63</v>
      </c>
      <c r="I1580" s="194">
        <v>1.4</v>
      </c>
      <c r="J1580" s="194">
        <v>0.91</v>
      </c>
      <c r="K1580" s="194">
        <v>2.77</v>
      </c>
      <c r="L1580" s="194">
        <v>5.5</v>
      </c>
      <c r="M1580" s="194">
        <v>11</v>
      </c>
      <c r="N1580" s="194">
        <v>10.5</v>
      </c>
      <c r="O1580" s="194">
        <v>8</v>
      </c>
      <c r="P1580" s="194">
        <v>11.5</v>
      </c>
    </row>
    <row r="1581" spans="1:16" ht="12.75" customHeight="1" x14ac:dyDescent="0.2">
      <c r="A1581" s="89" t="s">
        <v>4373</v>
      </c>
      <c r="B1581" s="89" t="s">
        <v>4374</v>
      </c>
      <c r="C1581" s="89" t="s">
        <v>1570</v>
      </c>
      <c r="D1581" s="194">
        <v>149.74</v>
      </c>
      <c r="E1581" s="89" t="s">
        <v>99</v>
      </c>
      <c r="F1581" s="194">
        <v>28</v>
      </c>
      <c r="G1581" s="194">
        <v>28</v>
      </c>
      <c r="H1581" s="194">
        <v>1.87</v>
      </c>
      <c r="I1581" s="194">
        <v>0.9</v>
      </c>
      <c r="J1581" s="194">
        <v>1.38</v>
      </c>
      <c r="K1581" s="194">
        <v>3.46</v>
      </c>
      <c r="L1581" s="194">
        <v>11.5</v>
      </c>
      <c r="M1581" s="194">
        <v>9</v>
      </c>
      <c r="N1581" s="194">
        <v>10</v>
      </c>
      <c r="O1581" s="194">
        <v>3.5</v>
      </c>
      <c r="P1581" s="194">
        <v>11</v>
      </c>
    </row>
    <row r="1582" spans="1:16" ht="12.75" customHeight="1" x14ac:dyDescent="0.2">
      <c r="A1582" s="89" t="s">
        <v>4375</v>
      </c>
      <c r="B1582" s="89" t="s">
        <v>4376</v>
      </c>
      <c r="C1582" s="89" t="s">
        <v>2414</v>
      </c>
      <c r="D1582" s="194">
        <v>126.28</v>
      </c>
      <c r="E1582" s="89" t="s">
        <v>99</v>
      </c>
      <c r="F1582" s="194">
        <v>29</v>
      </c>
      <c r="G1582" s="194">
        <v>29</v>
      </c>
      <c r="H1582" s="194">
        <v>1.19</v>
      </c>
      <c r="I1582" s="194">
        <v>1.45</v>
      </c>
      <c r="J1582" s="194">
        <v>3.75</v>
      </c>
      <c r="K1582" s="194">
        <v>1.72</v>
      </c>
      <c r="L1582" s="194">
        <v>19.5</v>
      </c>
      <c r="M1582" s="194">
        <v>37.5</v>
      </c>
      <c r="N1582" s="194">
        <v>21</v>
      </c>
      <c r="O1582" s="194">
        <v>67</v>
      </c>
      <c r="P1582" s="194">
        <v>8.5</v>
      </c>
    </row>
    <row r="1583" spans="1:16" ht="12.75" customHeight="1" x14ac:dyDescent="0.2">
      <c r="A1583" s="89" t="s">
        <v>4377</v>
      </c>
      <c r="B1583" s="89" t="s">
        <v>4378</v>
      </c>
      <c r="C1583" s="89" t="s">
        <v>1724</v>
      </c>
      <c r="D1583" s="194">
        <v>34.22</v>
      </c>
      <c r="E1583" s="89" t="s">
        <v>99</v>
      </c>
      <c r="F1583" s="194">
        <v>29</v>
      </c>
      <c r="G1583" s="194">
        <v>29</v>
      </c>
      <c r="H1583" s="194">
        <v>3.46</v>
      </c>
      <c r="I1583" s="194">
        <v>1.25</v>
      </c>
      <c r="J1583" s="194">
        <v>0.66</v>
      </c>
      <c r="K1583" s="194">
        <v>2.63</v>
      </c>
      <c r="L1583" s="194">
        <v>4</v>
      </c>
      <c r="M1583" s="194">
        <v>11.5</v>
      </c>
      <c r="N1583" s="194">
        <v>8</v>
      </c>
      <c r="O1583" s="194">
        <v>10</v>
      </c>
      <c r="P1583" s="194">
        <v>10</v>
      </c>
    </row>
    <row r="1584" spans="1:16" ht="12.75" customHeight="1" x14ac:dyDescent="0.2">
      <c r="A1584" s="89" t="s">
        <v>4379</v>
      </c>
      <c r="B1584" s="89" t="s">
        <v>4380</v>
      </c>
      <c r="C1584" s="89" t="s">
        <v>1799</v>
      </c>
      <c r="D1584" s="194">
        <v>36.659999999999997</v>
      </c>
      <c r="E1584" s="89" t="s">
        <v>99</v>
      </c>
      <c r="F1584" s="194">
        <v>29</v>
      </c>
      <c r="G1584" s="194">
        <v>29</v>
      </c>
      <c r="H1584" s="194">
        <v>6.91</v>
      </c>
      <c r="I1584" s="194">
        <v>1.6</v>
      </c>
      <c r="J1584" s="194">
        <v>1.41</v>
      </c>
      <c r="K1584" s="194">
        <v>0.91</v>
      </c>
      <c r="L1584" s="194">
        <v>12</v>
      </c>
      <c r="M1584" s="89"/>
      <c r="N1584" s="194">
        <v>14.5</v>
      </c>
      <c r="O1584" s="194">
        <v>0.5</v>
      </c>
      <c r="P1584" s="194">
        <v>4</v>
      </c>
    </row>
    <row r="1585" spans="1:16" ht="12.75" customHeight="1" x14ac:dyDescent="0.2">
      <c r="A1585" s="89" t="s">
        <v>4381</v>
      </c>
      <c r="B1585" s="89" t="s">
        <v>4382</v>
      </c>
      <c r="C1585" s="89" t="s">
        <v>1316</v>
      </c>
      <c r="D1585" s="194">
        <v>16.29</v>
      </c>
      <c r="E1585" s="89" t="s">
        <v>99</v>
      </c>
      <c r="F1585" s="194">
        <v>29</v>
      </c>
      <c r="G1585" s="194">
        <v>29</v>
      </c>
      <c r="H1585" s="194">
        <v>5.88</v>
      </c>
      <c r="I1585" s="194">
        <v>1.05</v>
      </c>
      <c r="J1585" s="194">
        <v>0.34</v>
      </c>
      <c r="K1585" s="194">
        <v>1.51</v>
      </c>
      <c r="L1585" s="194">
        <v>6.5</v>
      </c>
      <c r="M1585" s="194">
        <v>10.5</v>
      </c>
      <c r="N1585" s="194">
        <v>9</v>
      </c>
      <c r="O1585" s="194">
        <v>13</v>
      </c>
      <c r="P1585" s="194">
        <v>5</v>
      </c>
    </row>
    <row r="1586" spans="1:16" ht="12.75" customHeight="1" x14ac:dyDescent="0.2">
      <c r="A1586" s="89" t="s">
        <v>4383</v>
      </c>
      <c r="B1586" s="89" t="s">
        <v>4384</v>
      </c>
      <c r="C1586" s="89" t="s">
        <v>1409</v>
      </c>
      <c r="D1586" s="194">
        <v>33.03</v>
      </c>
      <c r="E1586" s="89" t="s">
        <v>99</v>
      </c>
      <c r="F1586" s="194">
        <v>30</v>
      </c>
      <c r="G1586" s="194">
        <v>30</v>
      </c>
      <c r="H1586" s="194">
        <v>4.26</v>
      </c>
      <c r="I1586" s="194">
        <v>1.1499999999999999</v>
      </c>
      <c r="J1586" s="194">
        <v>0.97</v>
      </c>
      <c r="K1586" s="194">
        <v>2.98</v>
      </c>
      <c r="L1586" s="194">
        <v>6.5</v>
      </c>
      <c r="M1586" s="194">
        <v>8.5</v>
      </c>
      <c r="N1586" s="194">
        <v>7.5</v>
      </c>
      <c r="O1586" s="194">
        <v>2.5</v>
      </c>
      <c r="P1586" s="194">
        <v>12</v>
      </c>
    </row>
    <row r="1587" spans="1:16" ht="12.75" customHeight="1" x14ac:dyDescent="0.2">
      <c r="A1587" s="89" t="s">
        <v>4385</v>
      </c>
      <c r="B1587" s="89" t="s">
        <v>4386</v>
      </c>
      <c r="C1587" s="89" t="s">
        <v>1301</v>
      </c>
      <c r="D1587" s="194">
        <v>71.75</v>
      </c>
      <c r="E1587" s="89" t="s">
        <v>99</v>
      </c>
      <c r="F1587" s="194">
        <v>30</v>
      </c>
      <c r="G1587" s="194">
        <v>30</v>
      </c>
      <c r="H1587" s="194">
        <v>1.62</v>
      </c>
      <c r="I1587" s="194">
        <v>1.45</v>
      </c>
      <c r="J1587" s="194">
        <v>1.58</v>
      </c>
      <c r="K1587" s="194">
        <v>1.07</v>
      </c>
      <c r="L1587" s="194">
        <v>9.5</v>
      </c>
      <c r="M1587" s="194">
        <v>10</v>
      </c>
      <c r="N1587" s="194">
        <v>10.5</v>
      </c>
      <c r="O1587" s="194">
        <v>22</v>
      </c>
      <c r="P1587" s="194">
        <v>5.5</v>
      </c>
    </row>
    <row r="1588" spans="1:16" ht="12.75" customHeight="1" x14ac:dyDescent="0.2">
      <c r="A1588" s="89" t="s">
        <v>4387</v>
      </c>
      <c r="B1588" s="89" t="s">
        <v>4388</v>
      </c>
      <c r="C1588" s="89" t="s">
        <v>1739</v>
      </c>
      <c r="D1588" s="194">
        <v>20.3</v>
      </c>
      <c r="E1588" s="89" t="s">
        <v>99</v>
      </c>
      <c r="F1588" s="194">
        <v>31</v>
      </c>
      <c r="G1588" s="194"/>
      <c r="H1588" s="194">
        <v>7.26</v>
      </c>
      <c r="I1588" s="194">
        <v>1.1000000000000001</v>
      </c>
      <c r="J1588" s="194">
        <v>0.31</v>
      </c>
      <c r="K1588" s="194">
        <v>1.24</v>
      </c>
      <c r="L1588" s="194">
        <v>5</v>
      </c>
      <c r="M1588" s="194">
        <v>7.5</v>
      </c>
      <c r="N1588" s="194">
        <v>8</v>
      </c>
      <c r="O1588" s="194">
        <v>3</v>
      </c>
      <c r="P1588" s="194">
        <v>7.5</v>
      </c>
    </row>
    <row r="1589" spans="1:16" ht="12.75" customHeight="1" x14ac:dyDescent="0.2">
      <c r="A1589" s="89" t="s">
        <v>4389</v>
      </c>
      <c r="B1589" s="89" t="s">
        <v>4390</v>
      </c>
      <c r="C1589" s="89" t="s">
        <v>1762</v>
      </c>
      <c r="D1589" s="194">
        <v>38.75</v>
      </c>
      <c r="E1589" s="89" t="s">
        <v>99</v>
      </c>
      <c r="F1589" s="194">
        <v>32</v>
      </c>
      <c r="G1589" s="194"/>
      <c r="H1589" s="194">
        <v>3.7</v>
      </c>
      <c r="I1589" s="194">
        <v>1.55</v>
      </c>
      <c r="J1589" s="194">
        <v>0.38</v>
      </c>
      <c r="K1589" s="194">
        <v>2.12</v>
      </c>
      <c r="L1589" s="194">
        <v>5</v>
      </c>
      <c r="M1589" s="194">
        <v>10</v>
      </c>
      <c r="N1589" s="194">
        <v>8</v>
      </c>
      <c r="O1589" s="194">
        <v>10.5</v>
      </c>
      <c r="P1589" s="194">
        <v>21.5</v>
      </c>
    </row>
    <row r="1590" spans="1:16" ht="12.75" customHeight="1" x14ac:dyDescent="0.2">
      <c r="A1590" s="89" t="s">
        <v>4391</v>
      </c>
      <c r="B1590" s="89" t="s">
        <v>4392</v>
      </c>
      <c r="C1590" s="89" t="s">
        <v>1398</v>
      </c>
      <c r="D1590" s="194">
        <v>21.03</v>
      </c>
      <c r="E1590" s="89" t="s">
        <v>99</v>
      </c>
      <c r="F1590" s="194">
        <v>32</v>
      </c>
      <c r="G1590" s="194"/>
      <c r="H1590" s="194">
        <v>5.38</v>
      </c>
      <c r="I1590" s="194">
        <v>1.1499999999999999</v>
      </c>
      <c r="J1590" s="194">
        <v>0.15</v>
      </c>
      <c r="K1590" s="194">
        <v>1.18</v>
      </c>
      <c r="L1590" s="194">
        <v>7.5</v>
      </c>
      <c r="M1590" s="194">
        <v>5</v>
      </c>
      <c r="N1590" s="194">
        <v>7</v>
      </c>
      <c r="O1590" s="194">
        <v>8.5</v>
      </c>
      <c r="P1590" s="194">
        <v>11.5</v>
      </c>
    </row>
    <row r="1591" spans="1:16" ht="12.75" customHeight="1" x14ac:dyDescent="0.2">
      <c r="A1591" s="89" t="s">
        <v>4393</v>
      </c>
      <c r="B1591" s="89" t="s">
        <v>4394</v>
      </c>
      <c r="C1591" s="89" t="s">
        <v>1581</v>
      </c>
      <c r="D1591" s="194">
        <v>27</v>
      </c>
      <c r="E1591" s="89" t="s">
        <v>99</v>
      </c>
      <c r="F1591" s="194">
        <v>33</v>
      </c>
      <c r="G1591" s="194"/>
      <c r="H1591" s="194">
        <v>0</v>
      </c>
      <c r="I1591" s="194">
        <v>1.1499999999999999</v>
      </c>
      <c r="J1591" s="194">
        <v>1.28</v>
      </c>
      <c r="K1591" s="194">
        <v>1.67</v>
      </c>
      <c r="L1591" s="194">
        <v>6</v>
      </c>
      <c r="M1591" s="194">
        <v>18</v>
      </c>
      <c r="N1591" s="194">
        <v>5.5</v>
      </c>
      <c r="P1591" s="194">
        <v>17.5</v>
      </c>
    </row>
    <row r="1592" spans="1:16" ht="12.75" customHeight="1" x14ac:dyDescent="0.2">
      <c r="A1592" s="89" t="s">
        <v>4395</v>
      </c>
      <c r="B1592" s="89" t="s">
        <v>4396</v>
      </c>
      <c r="C1592" s="89" t="s">
        <v>1682</v>
      </c>
      <c r="D1592" s="194">
        <v>43.63</v>
      </c>
      <c r="E1592" s="89" t="s">
        <v>99</v>
      </c>
      <c r="F1592" s="194">
        <v>33</v>
      </c>
      <c r="G1592" s="194"/>
      <c r="H1592" s="194">
        <v>1.71</v>
      </c>
      <c r="I1592" s="194">
        <v>1.5</v>
      </c>
      <c r="J1592" s="194">
        <v>1.9</v>
      </c>
      <c r="K1592" s="194">
        <v>1.26</v>
      </c>
      <c r="L1592" s="194">
        <v>12</v>
      </c>
      <c r="M1592" s="194">
        <v>16</v>
      </c>
      <c r="N1592" s="194">
        <v>12</v>
      </c>
      <c r="O1592" s="194">
        <v>15</v>
      </c>
      <c r="P1592" s="194">
        <v>15.5</v>
      </c>
    </row>
    <row r="1593" spans="1:16" ht="12.75" customHeight="1" x14ac:dyDescent="0.2">
      <c r="A1593" s="89" t="s">
        <v>4397</v>
      </c>
      <c r="B1593" s="89" t="s">
        <v>4398</v>
      </c>
      <c r="C1593" s="89" t="s">
        <v>1799</v>
      </c>
      <c r="D1593" s="194">
        <v>12.39</v>
      </c>
      <c r="E1593" s="89" t="s">
        <v>99</v>
      </c>
      <c r="F1593" s="194">
        <v>34</v>
      </c>
      <c r="G1593" s="194"/>
      <c r="H1593" s="194">
        <v>0</v>
      </c>
      <c r="I1593" s="194">
        <v>1.6</v>
      </c>
      <c r="J1593" s="194">
        <v>0.71</v>
      </c>
      <c r="K1593" s="194">
        <v>0.51</v>
      </c>
      <c r="L1593" s="194">
        <v>10</v>
      </c>
      <c r="M1593" s="89"/>
      <c r="N1593" s="194">
        <v>23.5</v>
      </c>
      <c r="P1593" s="194">
        <v>4.5</v>
      </c>
    </row>
    <row r="1594" spans="1:16" ht="12.75" customHeight="1" x14ac:dyDescent="0.2">
      <c r="A1594" s="89" t="s">
        <v>4399</v>
      </c>
      <c r="B1594" s="89" t="s">
        <v>4400</v>
      </c>
      <c r="C1594" s="89" t="s">
        <v>3051</v>
      </c>
      <c r="D1594" s="194">
        <v>34.53</v>
      </c>
      <c r="E1594" s="89" t="s">
        <v>99</v>
      </c>
      <c r="F1594" s="194">
        <v>34</v>
      </c>
      <c r="G1594" s="194"/>
      <c r="H1594" s="194">
        <v>7.55</v>
      </c>
      <c r="I1594" s="194">
        <v>0.95</v>
      </c>
      <c r="J1594" s="89"/>
      <c r="K1594" s="194">
        <v>0.94</v>
      </c>
      <c r="L1594" s="194">
        <v>8</v>
      </c>
      <c r="M1594" s="194">
        <v>9.5</v>
      </c>
      <c r="N1594" s="194">
        <v>12</v>
      </c>
      <c r="O1594" s="194">
        <v>6.5</v>
      </c>
      <c r="P1594" s="194">
        <v>6.5</v>
      </c>
    </row>
    <row r="1595" spans="1:16" ht="12.75" customHeight="1" x14ac:dyDescent="0.2">
      <c r="A1595" s="89" t="s">
        <v>4401</v>
      </c>
      <c r="B1595" s="89" t="s">
        <v>4402</v>
      </c>
      <c r="C1595" s="89" t="s">
        <v>1668</v>
      </c>
      <c r="D1595" s="194">
        <v>23</v>
      </c>
      <c r="E1595" s="89" t="s">
        <v>99</v>
      </c>
      <c r="F1595" s="194">
        <v>35</v>
      </c>
      <c r="G1595" s="194"/>
      <c r="H1595" s="194">
        <v>3.22</v>
      </c>
      <c r="I1595" s="194">
        <v>1.2</v>
      </c>
      <c r="J1595" s="194">
        <v>0.75</v>
      </c>
      <c r="K1595" s="194">
        <v>1.08</v>
      </c>
      <c r="L1595" s="194">
        <v>10</v>
      </c>
      <c r="M1595" s="194">
        <v>12.5</v>
      </c>
      <c r="N1595" s="194">
        <v>12</v>
      </c>
      <c r="O1595" s="194">
        <v>12</v>
      </c>
      <c r="P1595" s="194">
        <v>6.5</v>
      </c>
    </row>
    <row r="1596" spans="1:16" ht="12.75" customHeight="1" x14ac:dyDescent="0.2">
      <c r="A1596" s="89" t="s">
        <v>4403</v>
      </c>
      <c r="B1596" s="89" t="s">
        <v>4404</v>
      </c>
      <c r="C1596" s="89" t="s">
        <v>1799</v>
      </c>
      <c r="D1596" s="194">
        <v>18.29</v>
      </c>
      <c r="E1596" s="89" t="s">
        <v>99</v>
      </c>
      <c r="F1596" s="194">
        <v>35</v>
      </c>
      <c r="G1596" s="194"/>
      <c r="H1596" s="194">
        <v>3.74</v>
      </c>
      <c r="I1596" s="194">
        <v>1.5</v>
      </c>
      <c r="J1596" s="194">
        <v>0.67</v>
      </c>
      <c r="K1596" s="194">
        <v>1.66</v>
      </c>
      <c r="L1596" s="194">
        <v>8.5</v>
      </c>
      <c r="M1596" s="194">
        <v>24.5</v>
      </c>
      <c r="N1596" s="194">
        <v>13.5</v>
      </c>
      <c r="P1596" s="194">
        <v>10.5</v>
      </c>
    </row>
    <row r="1597" spans="1:16" ht="12.75" customHeight="1" x14ac:dyDescent="0.2">
      <c r="A1597" s="89" t="s">
        <v>4405</v>
      </c>
      <c r="B1597" s="89" t="s">
        <v>4406</v>
      </c>
      <c r="C1597" s="89" t="s">
        <v>2134</v>
      </c>
      <c r="D1597" s="194">
        <v>32.44</v>
      </c>
      <c r="E1597" s="89" t="s">
        <v>99</v>
      </c>
      <c r="F1597" s="194">
        <v>38</v>
      </c>
      <c r="G1597" s="194"/>
      <c r="H1597" s="194">
        <v>6.31</v>
      </c>
      <c r="I1597" s="194">
        <v>1.1499999999999999</v>
      </c>
      <c r="J1597" s="194">
        <v>0.47</v>
      </c>
      <c r="K1597" s="194">
        <v>2.54</v>
      </c>
      <c r="L1597" s="194">
        <v>13</v>
      </c>
      <c r="M1597" s="194">
        <v>16.5</v>
      </c>
      <c r="N1597" s="194">
        <v>21.5</v>
      </c>
      <c r="O1597" s="194">
        <v>11.5</v>
      </c>
      <c r="P1597" s="194">
        <v>18.5</v>
      </c>
    </row>
    <row r="1598" spans="1:16" ht="12.75" customHeight="1" x14ac:dyDescent="0.2">
      <c r="A1598" s="89" t="s">
        <v>4407</v>
      </c>
      <c r="B1598" s="89" t="s">
        <v>4408</v>
      </c>
      <c r="C1598" s="89" t="s">
        <v>2414</v>
      </c>
      <c r="D1598" s="194">
        <v>11.18</v>
      </c>
      <c r="E1598" s="89" t="s">
        <v>99</v>
      </c>
      <c r="F1598" s="194">
        <v>39</v>
      </c>
      <c r="G1598" s="194"/>
      <c r="H1598" s="194">
        <v>1.67</v>
      </c>
      <c r="I1598" s="194">
        <v>2</v>
      </c>
      <c r="J1598" s="194">
        <v>1.63</v>
      </c>
      <c r="K1598" s="194">
        <v>0.74</v>
      </c>
      <c r="L1598" s="194">
        <v>9</v>
      </c>
      <c r="M1598" s="89"/>
      <c r="N1598" s="194">
        <v>15</v>
      </c>
      <c r="O1598" s="194">
        <v>12</v>
      </c>
      <c r="P1598" s="194">
        <v>2</v>
      </c>
    </row>
    <row r="1599" spans="1:16" ht="12.75" customHeight="1" x14ac:dyDescent="0.2">
      <c r="A1599" s="89" t="s">
        <v>4409</v>
      </c>
      <c r="B1599" s="89" t="s">
        <v>4410</v>
      </c>
      <c r="C1599" s="89" t="s">
        <v>1379</v>
      </c>
      <c r="D1599" s="194">
        <v>21.18</v>
      </c>
      <c r="E1599" s="89" t="s">
        <v>99</v>
      </c>
      <c r="F1599" s="194">
        <v>42</v>
      </c>
      <c r="G1599" s="194"/>
      <c r="H1599" s="194">
        <v>0</v>
      </c>
      <c r="I1599" s="194">
        <v>0.9</v>
      </c>
      <c r="J1599" s="194">
        <v>0.51</v>
      </c>
      <c r="K1599" s="194">
        <v>0.6</v>
      </c>
      <c r="L1599" s="194">
        <v>7.5</v>
      </c>
      <c r="M1599" s="194">
        <v>7.5</v>
      </c>
      <c r="N1599" s="194">
        <v>7</v>
      </c>
      <c r="P1599" s="194">
        <v>6.5</v>
      </c>
    </row>
    <row r="1600" spans="1:16" ht="12.75" customHeight="1" x14ac:dyDescent="0.2">
      <c r="A1600" s="89" t="s">
        <v>4411</v>
      </c>
      <c r="B1600" s="89" t="s">
        <v>4412</v>
      </c>
      <c r="C1600" s="89" t="s">
        <v>1388</v>
      </c>
      <c r="D1600" s="194">
        <v>26.52</v>
      </c>
      <c r="E1600" s="89" t="s">
        <v>99</v>
      </c>
      <c r="F1600" s="194">
        <v>42</v>
      </c>
      <c r="G1600" s="194"/>
      <c r="H1600" s="194">
        <v>2.84</v>
      </c>
      <c r="I1600" s="89"/>
      <c r="J1600" s="194">
        <v>0.34</v>
      </c>
      <c r="K1600" s="194">
        <v>0.61</v>
      </c>
      <c r="L1600" s="194">
        <v>7</v>
      </c>
      <c r="M1600" s="194">
        <v>10</v>
      </c>
      <c r="N1600" s="194">
        <v>6.5</v>
      </c>
      <c r="O1600" s="194">
        <v>13.5</v>
      </c>
      <c r="P1600" s="194">
        <v>10</v>
      </c>
    </row>
    <row r="1601" spans="1:18" ht="12.75" customHeight="1" x14ac:dyDescent="0.2">
      <c r="A1601" s="89" t="s">
        <v>4413</v>
      </c>
      <c r="B1601" s="89" t="s">
        <v>4414</v>
      </c>
      <c r="C1601" s="89" t="s">
        <v>1668</v>
      </c>
      <c r="D1601" s="194">
        <v>9.51</v>
      </c>
      <c r="E1601" s="89" t="s">
        <v>99</v>
      </c>
      <c r="F1601" s="194">
        <v>43</v>
      </c>
      <c r="G1601" s="194"/>
      <c r="H1601" s="194">
        <v>0</v>
      </c>
      <c r="I1601" s="194">
        <v>1.05</v>
      </c>
      <c r="J1601" s="194">
        <v>0.28999999999999998</v>
      </c>
      <c r="K1601" s="194">
        <v>0.74</v>
      </c>
      <c r="L1601" s="194">
        <v>6.5</v>
      </c>
      <c r="M1601" s="194">
        <v>13.5</v>
      </c>
      <c r="N1601" s="194">
        <v>8.5</v>
      </c>
      <c r="P1601" s="194">
        <v>8.5</v>
      </c>
    </row>
    <row r="1602" spans="1:18" ht="12.75" customHeight="1" x14ac:dyDescent="0.2">
      <c r="A1602" s="89"/>
      <c r="B1602" s="89"/>
      <c r="C1602" s="89"/>
      <c r="D1602" s="194"/>
      <c r="E1602" s="89"/>
      <c r="F1602" s="194"/>
      <c r="G1602" s="194"/>
      <c r="H1602" s="194"/>
      <c r="I1602" s="194"/>
      <c r="J1602" s="194"/>
      <c r="K1602" s="194"/>
      <c r="L1602" s="194"/>
      <c r="M1602" s="194"/>
      <c r="N1602" s="194"/>
      <c r="P1602" s="194"/>
    </row>
    <row r="1603" spans="1:18" ht="12.75" customHeight="1" x14ac:dyDescent="0.2">
      <c r="A1603" s="89"/>
      <c r="B1603" s="89"/>
      <c r="C1603" s="75" t="s">
        <v>45</v>
      </c>
      <c r="D1603" s="203"/>
      <c r="E1603" s="204"/>
      <c r="F1603" s="93">
        <f>AVERAGE(F1192:F1601)</f>
        <v>12.629268292682926</v>
      </c>
      <c r="G1603" s="93">
        <f t="shared" ref="G1603:P1603" si="20">AVERAGE(G1192:G1601)</f>
        <v>14.162420382165605</v>
      </c>
      <c r="H1603" s="93">
        <f t="shared" si="20"/>
        <v>1.8710731707317072</v>
      </c>
      <c r="I1603" s="93">
        <f t="shared" si="20"/>
        <v>1.073484848484848</v>
      </c>
      <c r="J1603" s="93">
        <f t="shared" si="20"/>
        <v>2.7820266666666686</v>
      </c>
      <c r="K1603" s="93">
        <f t="shared" si="20"/>
        <v>4.7214603960396104</v>
      </c>
      <c r="L1603" s="93">
        <f t="shared" si="20"/>
        <v>7.2016806722689077</v>
      </c>
      <c r="M1603" s="93">
        <f t="shared" si="20"/>
        <v>12.213383838383839</v>
      </c>
      <c r="N1603" s="93">
        <f t="shared" si="20"/>
        <v>10.063920454545455</v>
      </c>
      <c r="O1603" s="93">
        <f t="shared" si="20"/>
        <v>9.9615384615384617</v>
      </c>
      <c r="P1603" s="93">
        <f t="shared" si="20"/>
        <v>9.3303797468354439</v>
      </c>
    </row>
    <row r="1604" spans="1:18" ht="12.75" customHeight="1" x14ac:dyDescent="0.2">
      <c r="A1604" s="89"/>
      <c r="B1604" s="89"/>
      <c r="C1604" s="75" t="s">
        <v>1202</v>
      </c>
      <c r="D1604" s="203"/>
      <c r="E1604" s="204"/>
      <c r="F1604" s="93">
        <f>STDEV(F1192:F1601)</f>
        <v>9.2156517201503192</v>
      </c>
      <c r="G1604" s="93">
        <f t="shared" ref="G1604:P1604" si="21">STDEV(G1192:G1601)</f>
        <v>6.8228886915641969</v>
      </c>
      <c r="H1604" s="93">
        <f t="shared" si="21"/>
        <v>1.886993785033539</v>
      </c>
      <c r="I1604" s="93">
        <f t="shared" si="21"/>
        <v>0.23574063686839561</v>
      </c>
      <c r="J1604" s="93">
        <f t="shared" si="21"/>
        <v>3.2262060546884483</v>
      </c>
      <c r="K1604" s="93">
        <f t="shared" si="21"/>
        <v>8.6563911239749025</v>
      </c>
      <c r="L1604" s="93">
        <f t="shared" si="21"/>
        <v>4.5239621044458884</v>
      </c>
      <c r="M1604" s="93">
        <f t="shared" si="21"/>
        <v>7.5003323243937485</v>
      </c>
      <c r="N1604" s="93">
        <f t="shared" si="21"/>
        <v>5.1530180324405368</v>
      </c>
      <c r="O1604" s="93">
        <f t="shared" si="21"/>
        <v>9.533728133413387</v>
      </c>
      <c r="P1604" s="93">
        <f t="shared" si="21"/>
        <v>6.6498035242602391</v>
      </c>
    </row>
    <row r="1605" spans="1:18" ht="12.75" customHeight="1" x14ac:dyDescent="0.2">
      <c r="A1605" s="89"/>
      <c r="B1605" s="89"/>
      <c r="C1605" s="75" t="s">
        <v>53</v>
      </c>
      <c r="D1605" s="203"/>
      <c r="E1605" s="204"/>
      <c r="F1605" s="93">
        <f>MEDIAN(F1192:F1601)</f>
        <v>12</v>
      </c>
      <c r="G1605" s="93">
        <f t="shared" ref="G1605:P1605" si="22">MEDIAN(G1192:G1601)</f>
        <v>13</v>
      </c>
      <c r="H1605" s="93">
        <f t="shared" si="22"/>
        <v>1.415</v>
      </c>
      <c r="I1605" s="93">
        <f t="shared" si="22"/>
        <v>1.1000000000000001</v>
      </c>
      <c r="J1605" s="93">
        <f t="shared" si="22"/>
        <v>1.82</v>
      </c>
      <c r="K1605" s="93">
        <f t="shared" si="22"/>
        <v>2.57</v>
      </c>
      <c r="L1605" s="93">
        <f t="shared" si="22"/>
        <v>7</v>
      </c>
      <c r="M1605" s="93">
        <f t="shared" si="22"/>
        <v>11</v>
      </c>
      <c r="N1605" s="93">
        <f t="shared" si="22"/>
        <v>9.5</v>
      </c>
      <c r="O1605" s="93">
        <f t="shared" si="22"/>
        <v>8</v>
      </c>
      <c r="P1605" s="93">
        <f t="shared" si="22"/>
        <v>8.5</v>
      </c>
    </row>
    <row r="1606" spans="1:18" ht="12.75" customHeight="1" x14ac:dyDescent="0.2">
      <c r="A1606" s="89"/>
      <c r="B1606" s="89"/>
      <c r="C1606" s="75" t="s">
        <v>1813</v>
      </c>
      <c r="D1606" s="203"/>
      <c r="E1606" s="204"/>
      <c r="F1606" s="75">
        <f>COUNT(F1192:F1601)</f>
        <v>410</v>
      </c>
      <c r="G1606" s="75">
        <f t="shared" ref="G1606:P1606" si="23">COUNT(G1192:G1601)</f>
        <v>314</v>
      </c>
      <c r="H1606" s="75">
        <f t="shared" si="23"/>
        <v>410</v>
      </c>
      <c r="I1606" s="75">
        <f t="shared" si="23"/>
        <v>396</v>
      </c>
      <c r="J1606" s="75">
        <f t="shared" si="23"/>
        <v>375</v>
      </c>
      <c r="K1606" s="75">
        <f t="shared" si="23"/>
        <v>404</v>
      </c>
      <c r="L1606" s="75">
        <f t="shared" si="23"/>
        <v>357</v>
      </c>
      <c r="M1606" s="75">
        <f t="shared" si="23"/>
        <v>396</v>
      </c>
      <c r="N1606" s="75">
        <f t="shared" si="23"/>
        <v>352</v>
      </c>
      <c r="O1606" s="75">
        <f t="shared" si="23"/>
        <v>299</v>
      </c>
      <c r="P1606" s="75">
        <f t="shared" si="23"/>
        <v>395</v>
      </c>
    </row>
    <row r="1607" spans="1:18" ht="12.75" customHeight="1" x14ac:dyDescent="0.2">
      <c r="A1607" s="89"/>
      <c r="B1607" s="89"/>
      <c r="C1607" s="75" t="s">
        <v>1814</v>
      </c>
      <c r="D1607" s="203"/>
      <c r="E1607" s="204"/>
      <c r="F1607" s="205">
        <f>F1603-2*F1604</f>
        <v>-5.8020351476177119</v>
      </c>
      <c r="G1607" s="205">
        <f>F1603+2*F1604</f>
        <v>31.060571732983565</v>
      </c>
      <c r="H1607" s="205"/>
      <c r="J1607" s="93"/>
      <c r="K1607" s="93"/>
      <c r="L1607" s="205"/>
      <c r="M1607" s="206"/>
    </row>
    <row r="1608" spans="1:18" ht="12.75" customHeight="1" x14ac:dyDescent="0.2">
      <c r="A1608" s="89"/>
      <c r="B1608" s="89"/>
      <c r="D1608" s="203"/>
      <c r="E1608" s="204"/>
      <c r="F1608" s="205"/>
      <c r="G1608" s="205"/>
      <c r="H1608" s="206"/>
      <c r="I1608" s="206"/>
      <c r="J1608" s="93"/>
      <c r="K1608" s="93"/>
      <c r="L1608" s="205"/>
      <c r="M1608" s="206"/>
    </row>
    <row r="1609" spans="1:18" ht="12.75" customHeight="1" x14ac:dyDescent="0.25">
      <c r="A1609" s="89"/>
      <c r="B1609" s="89"/>
      <c r="C1609" s="87" t="s">
        <v>1815</v>
      </c>
      <c r="D1609" s="203"/>
      <c r="E1609" s="207">
        <f>+G1605</f>
        <v>13</v>
      </c>
      <c r="F1609" s="208"/>
      <c r="G1609" s="208"/>
      <c r="H1609" s="208"/>
      <c r="I1609" s="208"/>
      <c r="J1609" s="107"/>
      <c r="K1609" s="107"/>
      <c r="M1609" s="206"/>
    </row>
    <row r="1610" spans="1:18" ht="12.75" customHeight="1" x14ac:dyDescent="0.2">
      <c r="A1610" s="89"/>
      <c r="B1610" s="89"/>
      <c r="C1610" s="89"/>
      <c r="D1610" s="194"/>
      <c r="E1610" s="89"/>
      <c r="F1610" s="194"/>
      <c r="G1610" s="194"/>
      <c r="H1610" s="194"/>
      <c r="I1610" s="194"/>
      <c r="J1610" s="194"/>
      <c r="K1610" s="194"/>
      <c r="L1610" s="194"/>
      <c r="M1610" s="194"/>
      <c r="N1610" s="194"/>
      <c r="P1610" s="194"/>
    </row>
    <row r="1611" spans="1:18" ht="12.75" customHeight="1" x14ac:dyDescent="0.2">
      <c r="A1611" s="89"/>
      <c r="B1611" s="89"/>
      <c r="C1611" s="89"/>
      <c r="D1611" s="194"/>
      <c r="E1611" s="89"/>
      <c r="F1611" s="194"/>
      <c r="G1611" s="194"/>
      <c r="H1611" s="194"/>
      <c r="I1611" s="194"/>
      <c r="J1611" s="194"/>
      <c r="K1611" s="194"/>
      <c r="L1611" s="194"/>
      <c r="M1611" s="194"/>
      <c r="N1611" s="194"/>
      <c r="P1611" s="194"/>
    </row>
    <row r="1612" spans="1:18" ht="12.75" customHeight="1" x14ac:dyDescent="0.2">
      <c r="A1612" s="89" t="s">
        <v>4415</v>
      </c>
      <c r="B1612" s="89" t="s">
        <v>4416</v>
      </c>
      <c r="C1612" s="89" t="s">
        <v>1588</v>
      </c>
      <c r="D1612" s="194">
        <v>3.72</v>
      </c>
      <c r="E1612" s="89" t="s">
        <v>1228</v>
      </c>
      <c r="F1612" s="194">
        <v>24</v>
      </c>
      <c r="G1612" s="194">
        <v>24</v>
      </c>
      <c r="H1612" s="194">
        <v>0</v>
      </c>
      <c r="I1612" s="194">
        <v>1.3</v>
      </c>
      <c r="J1612" s="194">
        <v>0.28999999999999998</v>
      </c>
      <c r="K1612" s="89"/>
      <c r="L1612" s="194">
        <v>-4</v>
      </c>
      <c r="M1612" s="89"/>
      <c r="N1612" s="194">
        <v>-13.5</v>
      </c>
    </row>
    <row r="1613" spans="1:18" ht="12.75" customHeight="1" x14ac:dyDescent="0.2">
      <c r="A1613" s="89" t="s">
        <v>4417</v>
      </c>
      <c r="B1613" s="89" t="s">
        <v>4418</v>
      </c>
      <c r="C1613" s="89" t="s">
        <v>2314</v>
      </c>
      <c r="D1613" s="194">
        <v>3.5</v>
      </c>
      <c r="E1613" s="89" t="s">
        <v>1228</v>
      </c>
      <c r="F1613" s="194">
        <v>26</v>
      </c>
      <c r="G1613" s="194">
        <v>26</v>
      </c>
      <c r="H1613" s="194">
        <v>0</v>
      </c>
      <c r="I1613" s="194">
        <v>1.5</v>
      </c>
      <c r="J1613" s="194">
        <v>1.44</v>
      </c>
      <c r="K1613" s="194">
        <v>0.56999999999999995</v>
      </c>
      <c r="L1613" s="194">
        <v>11.5</v>
      </c>
      <c r="M1613" s="89"/>
    </row>
    <row r="1614" spans="1:18" ht="12.75" customHeight="1" x14ac:dyDescent="0.2">
      <c r="A1614" s="89" t="s">
        <v>4419</v>
      </c>
      <c r="B1614" s="89" t="s">
        <v>4420</v>
      </c>
      <c r="C1614" s="89" t="s">
        <v>1976</v>
      </c>
      <c r="D1614" s="194">
        <v>2.37</v>
      </c>
      <c r="E1614" s="89" t="s">
        <v>1228</v>
      </c>
      <c r="F1614" s="194">
        <v>26</v>
      </c>
      <c r="G1614" s="194">
        <v>26</v>
      </c>
      <c r="H1614" s="194">
        <v>0</v>
      </c>
      <c r="I1614" s="194">
        <v>1</v>
      </c>
      <c r="J1614" s="194">
        <v>0.33</v>
      </c>
      <c r="K1614" s="89"/>
      <c r="L1614" s="194">
        <v>1.5</v>
      </c>
      <c r="M1614" s="89"/>
      <c r="N1614" s="194">
        <v>22</v>
      </c>
    </row>
    <row r="1615" spans="1:18" ht="12.75" customHeight="1" x14ac:dyDescent="0.2">
      <c r="A1615" s="89" t="s">
        <v>4421</v>
      </c>
      <c r="B1615" s="89" t="s">
        <v>4422</v>
      </c>
      <c r="C1615" s="89" t="s">
        <v>1739</v>
      </c>
      <c r="D1615" s="194">
        <v>2.15</v>
      </c>
      <c r="E1615" s="89" t="s">
        <v>1228</v>
      </c>
      <c r="F1615" s="194">
        <v>37</v>
      </c>
      <c r="G1615" s="194">
        <v>37</v>
      </c>
      <c r="H1615" s="194">
        <v>0</v>
      </c>
      <c r="I1615" s="194">
        <v>2.15</v>
      </c>
      <c r="J1615" s="194">
        <v>0.1</v>
      </c>
      <c r="K1615" s="194">
        <v>7.01</v>
      </c>
      <c r="L1615" s="194">
        <v>4</v>
      </c>
      <c r="M1615" s="194">
        <v>31.5</v>
      </c>
      <c r="N1615" s="194">
        <v>13</v>
      </c>
    </row>
    <row r="1616" spans="1:18" ht="12.75" customHeight="1" x14ac:dyDescent="0.2">
      <c r="A1616" s="89" t="s">
        <v>4423</v>
      </c>
      <c r="B1616" s="89" t="s">
        <v>4424</v>
      </c>
      <c r="C1616" s="89" t="s">
        <v>1634</v>
      </c>
      <c r="D1616" s="194">
        <v>1.58</v>
      </c>
      <c r="E1616" s="89" t="s">
        <v>1228</v>
      </c>
      <c r="F1616" s="194">
        <v>41</v>
      </c>
      <c r="G1616" s="194">
        <v>41</v>
      </c>
      <c r="H1616" s="194">
        <v>0</v>
      </c>
      <c r="I1616" s="194">
        <v>1</v>
      </c>
      <c r="J1616" s="194">
        <v>0.2</v>
      </c>
      <c r="K1616" s="89"/>
      <c r="L1616" s="194">
        <v>-4</v>
      </c>
      <c r="M1616" s="89"/>
      <c r="R1616" s="89" t="s">
        <v>4425</v>
      </c>
    </row>
    <row r="1617" spans="1:16" ht="12.75" customHeight="1" x14ac:dyDescent="0.2">
      <c r="A1617" s="89" t="s">
        <v>4426</v>
      </c>
      <c r="B1617" s="89" t="s">
        <v>4427</v>
      </c>
      <c r="C1617" s="89" t="s">
        <v>2443</v>
      </c>
      <c r="D1617" s="194">
        <v>2.0099999999999998</v>
      </c>
      <c r="E1617" s="89" t="s">
        <v>1228</v>
      </c>
      <c r="F1617" s="194">
        <v>48</v>
      </c>
      <c r="G1617" s="194">
        <v>48</v>
      </c>
      <c r="H1617" s="194">
        <v>0</v>
      </c>
      <c r="I1617" s="194">
        <v>1.8</v>
      </c>
      <c r="J1617" s="194">
        <v>1.27</v>
      </c>
      <c r="K1617" s="194">
        <v>0.8</v>
      </c>
      <c r="L1617" s="194">
        <v>0.5</v>
      </c>
      <c r="M1617" s="89"/>
      <c r="N1617" s="194">
        <v>28</v>
      </c>
      <c r="P1617" s="194">
        <v>0.5</v>
      </c>
    </row>
    <row r="1618" spans="1:16" ht="12.75" customHeight="1" x14ac:dyDescent="0.2">
      <c r="A1618" s="89" t="s">
        <v>4428</v>
      </c>
      <c r="B1618" s="89" t="s">
        <v>4429</v>
      </c>
      <c r="C1618" s="89" t="s">
        <v>2414</v>
      </c>
      <c r="D1618" s="194">
        <v>1.08</v>
      </c>
      <c r="E1618" s="89" t="s">
        <v>1228</v>
      </c>
      <c r="F1618" s="194">
        <v>56</v>
      </c>
      <c r="G1618" s="194">
        <v>56</v>
      </c>
      <c r="H1618" s="194">
        <v>0</v>
      </c>
      <c r="I1618" s="194">
        <v>2.65</v>
      </c>
      <c r="J1618" s="194">
        <v>0.36</v>
      </c>
      <c r="K1618" s="194">
        <v>0.42</v>
      </c>
      <c r="L1618" s="194">
        <v>1.5</v>
      </c>
      <c r="M1618" s="194">
        <v>21.5</v>
      </c>
      <c r="N1618" s="194">
        <v>8</v>
      </c>
      <c r="P1618" s="194">
        <v>21</v>
      </c>
    </row>
    <row r="1619" spans="1:16" ht="12.75" customHeight="1" x14ac:dyDescent="0.2">
      <c r="A1619" s="89" t="s">
        <v>4430</v>
      </c>
      <c r="B1619" s="89" t="s">
        <v>4431</v>
      </c>
      <c r="C1619" s="89" t="s">
        <v>2465</v>
      </c>
      <c r="D1619" s="194">
        <v>1.1499999999999999</v>
      </c>
      <c r="E1619" s="89" t="s">
        <v>1228</v>
      </c>
      <c r="F1619" s="194">
        <v>63</v>
      </c>
      <c r="G1619" s="194">
        <v>63</v>
      </c>
      <c r="H1619" s="194">
        <v>0</v>
      </c>
      <c r="I1619" s="194">
        <v>0.85</v>
      </c>
      <c r="J1619" s="194">
        <v>0.14000000000000001</v>
      </c>
      <c r="K1619" s="89"/>
      <c r="L1619" s="194">
        <v>-0.5</v>
      </c>
      <c r="M1619" s="89"/>
      <c r="P1619" s="194">
        <v>8.5</v>
      </c>
    </row>
    <row r="1620" spans="1:16" ht="12.75" customHeight="1" x14ac:dyDescent="0.2">
      <c r="A1620" s="89"/>
      <c r="B1620" s="89"/>
      <c r="C1620" s="89"/>
      <c r="D1620" s="194"/>
      <c r="E1620" s="89"/>
      <c r="F1620" s="194"/>
      <c r="G1620" s="194"/>
      <c r="H1620" s="194"/>
      <c r="I1620" s="194"/>
      <c r="J1620" s="194"/>
      <c r="K1620" s="89"/>
      <c r="L1620" s="194"/>
      <c r="M1620" s="89"/>
      <c r="P1620" s="194"/>
    </row>
    <row r="1621" spans="1:16" ht="12.75" customHeight="1" x14ac:dyDescent="0.2">
      <c r="A1621" s="89"/>
      <c r="B1621" s="89"/>
      <c r="C1621" s="75" t="s">
        <v>45</v>
      </c>
      <c r="D1621" s="203"/>
      <c r="E1621" s="204"/>
      <c r="F1621" s="93">
        <f>AVERAGE(F1612:F1619)</f>
        <v>40.125</v>
      </c>
      <c r="G1621" s="93">
        <f t="shared" ref="G1621:P1621" si="24">AVERAGE(G1612:G1619)</f>
        <v>40.125</v>
      </c>
      <c r="H1621" s="93">
        <f t="shared" si="24"/>
        <v>0</v>
      </c>
      <c r="I1621" s="93">
        <f t="shared" si="24"/>
        <v>1.53125</v>
      </c>
      <c r="J1621" s="93">
        <f t="shared" si="24"/>
        <v>0.51624999999999999</v>
      </c>
      <c r="K1621" s="93">
        <f t="shared" si="24"/>
        <v>2.2000000000000002</v>
      </c>
      <c r="L1621" s="93">
        <f t="shared" si="24"/>
        <v>1.3125</v>
      </c>
      <c r="M1621" s="93">
        <f t="shared" si="24"/>
        <v>26.5</v>
      </c>
      <c r="N1621" s="93">
        <f t="shared" si="24"/>
        <v>11.5</v>
      </c>
      <c r="O1621" s="93" t="e">
        <f t="shared" si="24"/>
        <v>#DIV/0!</v>
      </c>
      <c r="P1621" s="93">
        <f t="shared" si="24"/>
        <v>10</v>
      </c>
    </row>
    <row r="1622" spans="1:16" ht="12.75" customHeight="1" x14ac:dyDescent="0.2">
      <c r="A1622" s="89"/>
      <c r="B1622" s="89"/>
      <c r="C1622" s="75" t="s">
        <v>1202</v>
      </c>
      <c r="D1622" s="203"/>
      <c r="E1622" s="204"/>
      <c r="F1622" s="93">
        <f>STDEV(F1612:F1619)</f>
        <v>14.672009308300522</v>
      </c>
      <c r="G1622" s="93">
        <f t="shared" ref="G1622:P1622" si="25">STDEV(G1612:G1619)</f>
        <v>14.672009308300522</v>
      </c>
      <c r="H1622" s="93">
        <f t="shared" si="25"/>
        <v>0</v>
      </c>
      <c r="I1622" s="93">
        <f t="shared" si="25"/>
        <v>0.631289779510397</v>
      </c>
      <c r="J1622" s="93">
        <f t="shared" si="25"/>
        <v>0.52733663685678867</v>
      </c>
      <c r="K1622" s="93">
        <f t="shared" si="25"/>
        <v>3.210472447060297</v>
      </c>
      <c r="L1622" s="93">
        <f t="shared" si="25"/>
        <v>4.949296486803525</v>
      </c>
      <c r="M1622" s="93">
        <f t="shared" si="25"/>
        <v>7.0710678118654755</v>
      </c>
      <c r="N1622" s="93">
        <f t="shared" si="25"/>
        <v>15.984367363145781</v>
      </c>
      <c r="O1622" s="93" t="e">
        <f t="shared" si="25"/>
        <v>#DIV/0!</v>
      </c>
      <c r="P1622" s="93">
        <f t="shared" si="25"/>
        <v>10.331989159885913</v>
      </c>
    </row>
    <row r="1623" spans="1:16" ht="12.75" customHeight="1" x14ac:dyDescent="0.2">
      <c r="A1623" s="89"/>
      <c r="B1623" s="89"/>
      <c r="C1623" s="75" t="s">
        <v>53</v>
      </c>
      <c r="D1623" s="203"/>
      <c r="E1623" s="204"/>
      <c r="F1623" s="93">
        <f>MEDIAN(F1612:F1619)</f>
        <v>39</v>
      </c>
      <c r="G1623" s="93">
        <f t="shared" ref="G1623:P1623" si="26">MEDIAN(G1612:G1619)</f>
        <v>39</v>
      </c>
      <c r="H1623" s="93">
        <f t="shared" si="26"/>
        <v>0</v>
      </c>
      <c r="I1623" s="93">
        <f t="shared" si="26"/>
        <v>1.4</v>
      </c>
      <c r="J1623" s="93">
        <f t="shared" si="26"/>
        <v>0.31</v>
      </c>
      <c r="K1623" s="93">
        <f t="shared" si="26"/>
        <v>0.68500000000000005</v>
      </c>
      <c r="L1623" s="93">
        <f t="shared" si="26"/>
        <v>1</v>
      </c>
      <c r="M1623" s="93">
        <f t="shared" si="26"/>
        <v>26.5</v>
      </c>
      <c r="N1623" s="93">
        <f t="shared" si="26"/>
        <v>13</v>
      </c>
      <c r="O1623" s="93" t="e">
        <f t="shared" si="26"/>
        <v>#NUM!</v>
      </c>
      <c r="P1623" s="93">
        <f t="shared" si="26"/>
        <v>8.5</v>
      </c>
    </row>
    <row r="1624" spans="1:16" ht="12.75" customHeight="1" x14ac:dyDescent="0.2">
      <c r="A1624" s="89"/>
      <c r="B1624" s="89"/>
      <c r="C1624" s="75" t="s">
        <v>1813</v>
      </c>
      <c r="D1624" s="203"/>
      <c r="E1624" s="204"/>
      <c r="F1624" s="75">
        <f>COUNT(F1612:F1619)</f>
        <v>8</v>
      </c>
      <c r="G1624" s="75">
        <f t="shared" ref="G1624:P1624" si="27">COUNT(G1612:G1619)</f>
        <v>8</v>
      </c>
      <c r="H1624" s="75">
        <f t="shared" si="27"/>
        <v>8</v>
      </c>
      <c r="I1624" s="75">
        <f t="shared" si="27"/>
        <v>8</v>
      </c>
      <c r="J1624" s="75">
        <f t="shared" si="27"/>
        <v>8</v>
      </c>
      <c r="K1624" s="75">
        <f t="shared" si="27"/>
        <v>4</v>
      </c>
      <c r="L1624" s="75">
        <f t="shared" si="27"/>
        <v>8</v>
      </c>
      <c r="M1624" s="75">
        <f t="shared" si="27"/>
        <v>2</v>
      </c>
      <c r="N1624" s="75">
        <f t="shared" si="27"/>
        <v>5</v>
      </c>
      <c r="O1624" s="75">
        <f t="shared" si="27"/>
        <v>0</v>
      </c>
      <c r="P1624" s="75">
        <f t="shared" si="27"/>
        <v>3</v>
      </c>
    </row>
    <row r="1625" spans="1:16" ht="12.75" customHeight="1" x14ac:dyDescent="0.2">
      <c r="A1625" s="89"/>
      <c r="B1625" s="89"/>
      <c r="C1625" s="75" t="s">
        <v>1814</v>
      </c>
      <c r="D1625" s="203"/>
      <c r="E1625" s="204"/>
      <c r="F1625" s="205">
        <f>F1621-2*F1622</f>
        <v>10.780981383398956</v>
      </c>
      <c r="G1625" s="205">
        <f>F1621+2*F1622</f>
        <v>69.469018616601048</v>
      </c>
      <c r="H1625" s="205"/>
      <c r="J1625" s="93"/>
      <c r="K1625" s="93"/>
      <c r="L1625" s="205"/>
      <c r="M1625" s="206"/>
    </row>
    <row r="1626" spans="1:16" ht="12.75" customHeight="1" x14ac:dyDescent="0.2">
      <c r="A1626" s="89"/>
      <c r="B1626" s="89"/>
      <c r="D1626" s="203"/>
      <c r="E1626" s="204"/>
      <c r="F1626" s="205"/>
      <c r="G1626" s="205"/>
      <c r="H1626" s="206"/>
      <c r="I1626" s="206"/>
      <c r="J1626" s="93"/>
      <c r="K1626" s="93"/>
      <c r="L1626" s="205"/>
      <c r="M1626" s="206"/>
    </row>
    <row r="1627" spans="1:16" ht="12.75" customHeight="1" x14ac:dyDescent="0.25">
      <c r="A1627" s="89"/>
      <c r="B1627" s="89"/>
      <c r="C1627" s="87" t="s">
        <v>1815</v>
      </c>
      <c r="D1627" s="203"/>
      <c r="E1627" s="207">
        <f>+G1623</f>
        <v>39</v>
      </c>
      <c r="F1627" s="208"/>
      <c r="G1627" s="208"/>
      <c r="H1627" s="208"/>
      <c r="I1627" s="208"/>
      <c r="J1627" s="107"/>
      <c r="K1627" s="107"/>
      <c r="M1627" s="206"/>
    </row>
    <row r="1628" spans="1:16" ht="12.75" customHeight="1" x14ac:dyDescent="0.2">
      <c r="A1628" s="89"/>
      <c r="B1628" s="89"/>
      <c r="C1628" s="89"/>
      <c r="D1628" s="194"/>
      <c r="E1628" s="89"/>
      <c r="F1628" s="194"/>
      <c r="G1628" s="194"/>
      <c r="H1628" s="194"/>
      <c r="I1628" s="194"/>
      <c r="J1628" s="194"/>
      <c r="K1628" s="89"/>
      <c r="L1628" s="194"/>
      <c r="M1628" s="89"/>
      <c r="P1628" s="194"/>
    </row>
    <row r="1629" spans="1:16" ht="12.75" customHeight="1" x14ac:dyDescent="0.2">
      <c r="A1629" s="89"/>
      <c r="B1629" s="89"/>
      <c r="C1629" s="89"/>
      <c r="D1629" s="194"/>
      <c r="E1629" s="89"/>
      <c r="F1629" s="194"/>
      <c r="G1629" s="194"/>
      <c r="H1629" s="194"/>
      <c r="I1629" s="194"/>
      <c r="J1629" s="194"/>
      <c r="K1629" s="89"/>
      <c r="L1629" s="194"/>
      <c r="M1629" s="89"/>
      <c r="P1629" s="194"/>
    </row>
    <row r="1630" spans="1:16" ht="12.75" customHeight="1" x14ac:dyDescent="0.2">
      <c r="A1630" s="89" t="s">
        <v>4432</v>
      </c>
      <c r="B1630" s="89" t="s">
        <v>4433</v>
      </c>
      <c r="C1630" s="89" t="s">
        <v>1322</v>
      </c>
      <c r="D1630" s="194">
        <v>4.22</v>
      </c>
      <c r="E1630" s="89" t="s">
        <v>4434</v>
      </c>
      <c r="F1630" s="194">
        <v>-1</v>
      </c>
      <c r="G1630" s="194"/>
      <c r="H1630" s="194">
        <v>0</v>
      </c>
      <c r="I1630" s="194">
        <v>1.7</v>
      </c>
      <c r="J1630" s="194">
        <v>0.37</v>
      </c>
      <c r="K1630" s="89"/>
      <c r="L1630" s="194">
        <v>-1.5</v>
      </c>
      <c r="M1630" s="89"/>
      <c r="N1630" s="194">
        <v>29</v>
      </c>
    </row>
    <row r="1631" spans="1:16" ht="12.75" customHeight="1" x14ac:dyDescent="0.2">
      <c r="A1631" s="89" t="s">
        <v>4435</v>
      </c>
      <c r="B1631" s="89" t="s">
        <v>4436</v>
      </c>
      <c r="C1631" s="89" t="s">
        <v>1769</v>
      </c>
      <c r="D1631" s="194">
        <v>5.32</v>
      </c>
      <c r="E1631" s="89" t="s">
        <v>4434</v>
      </c>
      <c r="F1631" s="194">
        <v>3</v>
      </c>
      <c r="G1631" s="194"/>
      <c r="H1631" s="194">
        <v>0</v>
      </c>
      <c r="I1631" s="194">
        <v>1.25</v>
      </c>
      <c r="J1631" s="194">
        <v>1</v>
      </c>
      <c r="K1631" s="194">
        <v>0.95</v>
      </c>
      <c r="L1631" s="194">
        <v>4</v>
      </c>
      <c r="M1631" s="89"/>
      <c r="P1631" s="194">
        <v>4</v>
      </c>
    </row>
    <row r="1632" spans="1:16" ht="12.75" customHeight="1" x14ac:dyDescent="0.2">
      <c r="A1632" s="89" t="s">
        <v>4437</v>
      </c>
      <c r="B1632" s="89" t="s">
        <v>4438</v>
      </c>
      <c r="C1632" s="89" t="s">
        <v>2446</v>
      </c>
      <c r="D1632" s="194">
        <v>8.83</v>
      </c>
      <c r="E1632" s="89" t="s">
        <v>4434</v>
      </c>
      <c r="F1632" s="194">
        <v>5</v>
      </c>
      <c r="G1632" s="194">
        <v>5</v>
      </c>
      <c r="H1632" s="194">
        <v>0</v>
      </c>
      <c r="I1632" s="194">
        <v>1.65</v>
      </c>
      <c r="J1632" s="194">
        <v>0.16</v>
      </c>
      <c r="K1632" s="89"/>
      <c r="L1632" s="194">
        <v>1.5</v>
      </c>
      <c r="M1632" s="194">
        <v>20.5</v>
      </c>
      <c r="N1632" s="194">
        <v>5</v>
      </c>
      <c r="P1632" s="194">
        <v>-3.5</v>
      </c>
    </row>
    <row r="1633" spans="1:16" ht="12.75" customHeight="1" x14ac:dyDescent="0.2">
      <c r="A1633" s="89" t="s">
        <v>4439</v>
      </c>
      <c r="B1633" s="89" t="s">
        <v>4440</v>
      </c>
      <c r="C1633" s="89" t="s">
        <v>2314</v>
      </c>
      <c r="D1633" s="194">
        <v>10.98</v>
      </c>
      <c r="E1633" s="89" t="s">
        <v>4434</v>
      </c>
      <c r="F1633" s="194">
        <v>6</v>
      </c>
      <c r="G1633" s="194">
        <v>6</v>
      </c>
      <c r="H1633" s="194">
        <v>0</v>
      </c>
      <c r="I1633" s="194">
        <v>1.1000000000000001</v>
      </c>
      <c r="J1633" s="194">
        <v>1.87</v>
      </c>
      <c r="K1633" s="194">
        <v>1.65</v>
      </c>
      <c r="L1633" s="194">
        <v>6</v>
      </c>
      <c r="M1633" s="194">
        <v>24.5</v>
      </c>
      <c r="N1633" s="194">
        <v>11</v>
      </c>
      <c r="O1633" s="194">
        <v>2</v>
      </c>
      <c r="P1633" s="194">
        <v>3.5</v>
      </c>
    </row>
    <row r="1634" spans="1:16" ht="12.75" customHeight="1" x14ac:dyDescent="0.2">
      <c r="A1634" s="89" t="s">
        <v>4441</v>
      </c>
      <c r="B1634" s="89" t="s">
        <v>4442</v>
      </c>
      <c r="C1634" s="89" t="s">
        <v>1449</v>
      </c>
      <c r="D1634" s="194">
        <v>4.2</v>
      </c>
      <c r="E1634" s="89" t="s">
        <v>4434</v>
      </c>
      <c r="F1634" s="194">
        <v>7</v>
      </c>
      <c r="G1634" s="194">
        <v>7</v>
      </c>
      <c r="H1634" s="194">
        <v>0</v>
      </c>
      <c r="I1634" s="194">
        <v>1.55</v>
      </c>
      <c r="J1634" s="194">
        <v>0.14000000000000001</v>
      </c>
      <c r="K1634" s="89"/>
      <c r="L1634" s="194">
        <v>2</v>
      </c>
      <c r="M1634" s="194">
        <v>-1.5</v>
      </c>
      <c r="N1634" s="194">
        <v>4</v>
      </c>
    </row>
    <row r="1635" spans="1:16" ht="12.75" customHeight="1" x14ac:dyDescent="0.2">
      <c r="A1635" s="89" t="s">
        <v>4443</v>
      </c>
      <c r="B1635" s="89" t="s">
        <v>4444</v>
      </c>
      <c r="C1635" s="89" t="s">
        <v>1319</v>
      </c>
      <c r="D1635" s="194">
        <v>15.3</v>
      </c>
      <c r="E1635" s="89" t="s">
        <v>4434</v>
      </c>
      <c r="F1635" s="194">
        <v>7</v>
      </c>
      <c r="G1635" s="194">
        <v>7</v>
      </c>
      <c r="H1635" s="194">
        <v>0</v>
      </c>
      <c r="I1635" s="194">
        <v>1.65</v>
      </c>
      <c r="J1635" s="194">
        <v>0.23</v>
      </c>
      <c r="K1635" s="194">
        <v>0.79</v>
      </c>
      <c r="L1635" s="194">
        <v>5.5</v>
      </c>
      <c r="M1635" s="194">
        <v>10.5</v>
      </c>
      <c r="N1635" s="194">
        <v>9</v>
      </c>
      <c r="P1635" s="194">
        <v>3.5</v>
      </c>
    </row>
    <row r="1636" spans="1:16" ht="12.75" customHeight="1" x14ac:dyDescent="0.2">
      <c r="A1636" s="89" t="s">
        <v>4445</v>
      </c>
      <c r="B1636" s="89" t="s">
        <v>4446</v>
      </c>
      <c r="C1636" s="89" t="s">
        <v>1608</v>
      </c>
      <c r="D1636" s="194">
        <v>5.29</v>
      </c>
      <c r="E1636" s="89" t="s">
        <v>4434</v>
      </c>
      <c r="F1636" s="194">
        <v>8</v>
      </c>
      <c r="G1636" s="194">
        <v>8</v>
      </c>
      <c r="H1636" s="194">
        <v>0</v>
      </c>
      <c r="I1636" s="194">
        <v>1.2</v>
      </c>
      <c r="J1636" s="194">
        <v>0.55000000000000004</v>
      </c>
      <c r="K1636" s="89"/>
      <c r="L1636" s="194">
        <v>5</v>
      </c>
      <c r="M1636" s="89"/>
    </row>
    <row r="1637" spans="1:16" ht="12.75" customHeight="1" x14ac:dyDescent="0.2">
      <c r="A1637" s="89" t="s">
        <v>4447</v>
      </c>
      <c r="B1637" s="89" t="s">
        <v>4448</v>
      </c>
      <c r="C1637" s="89" t="s">
        <v>1458</v>
      </c>
      <c r="D1637" s="194">
        <v>4.33</v>
      </c>
      <c r="E1637" s="89" t="s">
        <v>4434</v>
      </c>
      <c r="F1637" s="194">
        <v>8</v>
      </c>
      <c r="G1637" s="194">
        <v>8</v>
      </c>
      <c r="H1637" s="194">
        <v>0</v>
      </c>
      <c r="I1637" s="194">
        <v>1.6</v>
      </c>
      <c r="J1637" s="89"/>
      <c r="K1637" s="194">
        <v>0.17</v>
      </c>
      <c r="M1637" s="194">
        <v>19.5</v>
      </c>
      <c r="P1637" s="194">
        <v>2</v>
      </c>
    </row>
    <row r="1638" spans="1:16" ht="12.75" customHeight="1" x14ac:dyDescent="0.2">
      <c r="A1638" s="89" t="s">
        <v>4449</v>
      </c>
      <c r="B1638" s="89" t="s">
        <v>4450</v>
      </c>
      <c r="C1638" s="89" t="s">
        <v>1957</v>
      </c>
      <c r="D1638" s="194">
        <v>8.57</v>
      </c>
      <c r="E1638" s="89" t="s">
        <v>4434</v>
      </c>
      <c r="F1638" s="194">
        <v>9</v>
      </c>
      <c r="G1638" s="194">
        <v>9</v>
      </c>
      <c r="H1638" s="194">
        <v>0</v>
      </c>
      <c r="I1638" s="194">
        <v>1.2</v>
      </c>
      <c r="J1638" s="194">
        <v>0.02</v>
      </c>
      <c r="K1638" s="194">
        <v>0.27</v>
      </c>
      <c r="L1638" s="194">
        <v>-2.5</v>
      </c>
      <c r="M1638" s="89"/>
      <c r="N1638" s="194">
        <v>8</v>
      </c>
      <c r="P1638" s="194">
        <v>5.5</v>
      </c>
    </row>
    <row r="1639" spans="1:16" ht="12.75" customHeight="1" x14ac:dyDescent="0.2">
      <c r="A1639" s="89" t="s">
        <v>4451</v>
      </c>
      <c r="B1639" s="89" t="s">
        <v>4452</v>
      </c>
      <c r="C1639" s="89" t="s">
        <v>2314</v>
      </c>
      <c r="D1639" s="194">
        <v>4.17</v>
      </c>
      <c r="E1639" s="89" t="s">
        <v>4434</v>
      </c>
      <c r="F1639" s="194">
        <v>10</v>
      </c>
      <c r="G1639" s="194">
        <v>10</v>
      </c>
      <c r="H1639" s="194">
        <v>0</v>
      </c>
      <c r="I1639" s="194">
        <v>2.15</v>
      </c>
      <c r="J1639" s="194">
        <v>0.24</v>
      </c>
      <c r="K1639" s="194">
        <v>0.14000000000000001</v>
      </c>
      <c r="L1639" s="194">
        <v>-0.5</v>
      </c>
      <c r="M1639" s="89"/>
      <c r="N1639" s="194">
        <v>10.5</v>
      </c>
      <c r="P1639" s="194">
        <v>-3</v>
      </c>
    </row>
    <row r="1640" spans="1:16" ht="12.75" customHeight="1" x14ac:dyDescent="0.2">
      <c r="A1640" s="89" t="s">
        <v>4453</v>
      </c>
      <c r="B1640" s="89" t="s">
        <v>4454</v>
      </c>
      <c r="C1640" s="89" t="s">
        <v>1414</v>
      </c>
      <c r="D1640" s="194">
        <v>3.43</v>
      </c>
      <c r="E1640" s="89" t="s">
        <v>4434</v>
      </c>
      <c r="F1640" s="194">
        <v>10</v>
      </c>
      <c r="G1640" s="194">
        <v>10</v>
      </c>
      <c r="H1640" s="194">
        <v>0</v>
      </c>
      <c r="I1640" s="194">
        <v>1.25</v>
      </c>
      <c r="J1640" s="194">
        <v>0.42</v>
      </c>
      <c r="K1640" s="194">
        <v>2.11</v>
      </c>
      <c r="L1640" s="194">
        <v>4</v>
      </c>
      <c r="M1640" s="89"/>
      <c r="P1640" s="194">
        <v>3</v>
      </c>
    </row>
    <row r="1641" spans="1:16" ht="12.75" customHeight="1" x14ac:dyDescent="0.2">
      <c r="A1641" s="89" t="s">
        <v>4455</v>
      </c>
      <c r="B1641" s="89" t="s">
        <v>4456</v>
      </c>
      <c r="C1641" s="89" t="s">
        <v>1716</v>
      </c>
      <c r="D1641" s="194">
        <v>8.35</v>
      </c>
      <c r="E1641" s="89" t="s">
        <v>4434</v>
      </c>
      <c r="F1641" s="194">
        <v>12</v>
      </c>
      <c r="G1641" s="194"/>
      <c r="H1641" s="194">
        <v>1.85</v>
      </c>
      <c r="I1641" s="194">
        <v>1</v>
      </c>
      <c r="J1641" s="194">
        <v>1.05</v>
      </c>
      <c r="K1641" s="194">
        <v>2.16</v>
      </c>
      <c r="L1641" s="194">
        <v>-3</v>
      </c>
      <c r="M1641" s="89"/>
      <c r="N1641" s="194">
        <v>6</v>
      </c>
      <c r="P1641" s="194">
        <v>4.5</v>
      </c>
    </row>
    <row r="1642" spans="1:16" ht="12.75" customHeight="1" x14ac:dyDescent="0.2">
      <c r="A1642" s="89" t="s">
        <v>4457</v>
      </c>
      <c r="B1642" s="89" t="s">
        <v>4458</v>
      </c>
      <c r="C1642" s="89" t="s">
        <v>1588</v>
      </c>
      <c r="D1642" s="194">
        <v>19.440000000000001</v>
      </c>
      <c r="E1642" s="89" t="s">
        <v>4434</v>
      </c>
      <c r="F1642" s="194">
        <v>14</v>
      </c>
      <c r="G1642" s="194">
        <v>14</v>
      </c>
      <c r="H1642" s="194">
        <v>0</v>
      </c>
      <c r="I1642" s="194">
        <v>1.35</v>
      </c>
      <c r="J1642" s="194">
        <v>0.81</v>
      </c>
      <c r="K1642" s="194">
        <v>2.48</v>
      </c>
      <c r="L1642" s="194">
        <v>0.5</v>
      </c>
      <c r="M1642" s="194">
        <v>3</v>
      </c>
      <c r="N1642" s="194">
        <v>0.5</v>
      </c>
      <c r="P1642" s="194">
        <v>2.5</v>
      </c>
    </row>
    <row r="1643" spans="1:16" ht="12.75" customHeight="1" x14ac:dyDescent="0.2">
      <c r="A1643" s="89" t="s">
        <v>4459</v>
      </c>
      <c r="B1643" s="89" t="s">
        <v>4460</v>
      </c>
      <c r="C1643" s="89" t="s">
        <v>1753</v>
      </c>
      <c r="D1643" s="194">
        <v>11.09</v>
      </c>
      <c r="E1643" s="89" t="s">
        <v>4434</v>
      </c>
      <c r="F1643" s="194">
        <v>16</v>
      </c>
      <c r="G1643" s="194">
        <v>16</v>
      </c>
      <c r="H1643" s="194">
        <v>0</v>
      </c>
      <c r="I1643" s="194">
        <v>1.55</v>
      </c>
      <c r="J1643" s="194">
        <v>1.6</v>
      </c>
      <c r="K1643" s="194">
        <v>1.28</v>
      </c>
      <c r="L1643" s="194">
        <v>4</v>
      </c>
      <c r="M1643" s="194">
        <v>11</v>
      </c>
      <c r="N1643" s="194">
        <v>8.5</v>
      </c>
      <c r="O1643" s="194">
        <v>9</v>
      </c>
      <c r="P1643" s="194">
        <v>8.5</v>
      </c>
    </row>
    <row r="1644" spans="1:16" ht="12.75" customHeight="1" x14ac:dyDescent="0.2">
      <c r="A1644" s="89" t="s">
        <v>4461</v>
      </c>
      <c r="B1644" s="89" t="s">
        <v>4462</v>
      </c>
      <c r="C1644" s="89" t="s">
        <v>1721</v>
      </c>
      <c r="D1644" s="194">
        <v>13.91</v>
      </c>
      <c r="E1644" s="89" t="s">
        <v>4434</v>
      </c>
      <c r="F1644" s="194">
        <v>18</v>
      </c>
      <c r="G1644" s="194">
        <v>18</v>
      </c>
      <c r="H1644" s="194">
        <v>0</v>
      </c>
      <c r="I1644" s="194">
        <v>1.8</v>
      </c>
      <c r="J1644" s="194">
        <v>1.1000000000000001</v>
      </c>
      <c r="K1644" s="194">
        <v>1.25</v>
      </c>
      <c r="L1644" s="194">
        <v>2</v>
      </c>
      <c r="M1644" s="194">
        <v>72.5</v>
      </c>
      <c r="N1644" s="194">
        <v>16.5</v>
      </c>
      <c r="P1644" s="194">
        <v>6.5</v>
      </c>
    </row>
    <row r="1645" spans="1:16" ht="12.75" customHeight="1" x14ac:dyDescent="0.2">
      <c r="A1645" s="89" t="s">
        <v>4463</v>
      </c>
      <c r="B1645" s="89" t="s">
        <v>4464</v>
      </c>
      <c r="C1645" s="89" t="s">
        <v>1379</v>
      </c>
      <c r="D1645" s="194">
        <v>3.99</v>
      </c>
      <c r="E1645" s="89" t="s">
        <v>4434</v>
      </c>
      <c r="F1645" s="194">
        <v>18</v>
      </c>
      <c r="G1645" s="194">
        <v>18</v>
      </c>
      <c r="H1645" s="194">
        <v>0</v>
      </c>
      <c r="I1645" s="194">
        <v>1.8</v>
      </c>
      <c r="J1645" s="194">
        <v>0.03</v>
      </c>
      <c r="K1645" s="89"/>
      <c r="L1645" s="194">
        <v>-3.5</v>
      </c>
      <c r="M1645" s="89"/>
    </row>
    <row r="1646" spans="1:16" ht="12.75" customHeight="1" x14ac:dyDescent="0.2">
      <c r="A1646" s="89" t="s">
        <v>4465</v>
      </c>
      <c r="B1646" s="89" t="s">
        <v>4466</v>
      </c>
      <c r="C1646" s="89" t="s">
        <v>1611</v>
      </c>
      <c r="D1646" s="194">
        <v>6.79</v>
      </c>
      <c r="E1646" s="89" t="s">
        <v>4434</v>
      </c>
      <c r="F1646" s="194">
        <v>20</v>
      </c>
      <c r="G1646" s="194">
        <v>20</v>
      </c>
      <c r="H1646" s="194">
        <v>0</v>
      </c>
      <c r="I1646" s="194">
        <v>1.35</v>
      </c>
      <c r="J1646" s="194">
        <v>0.12</v>
      </c>
      <c r="K1646" s="89"/>
      <c r="L1646" s="194">
        <v>-1.5</v>
      </c>
      <c r="M1646" s="89"/>
      <c r="N1646" s="194">
        <v>6.5</v>
      </c>
    </row>
    <row r="1647" spans="1:16" ht="12.75" customHeight="1" x14ac:dyDescent="0.2">
      <c r="A1647" s="89" t="s">
        <v>4467</v>
      </c>
      <c r="B1647" s="89" t="s">
        <v>4468</v>
      </c>
      <c r="C1647" s="89" t="s">
        <v>1530</v>
      </c>
      <c r="D1647" s="194">
        <v>5.3</v>
      </c>
      <c r="E1647" s="89" t="s">
        <v>4434</v>
      </c>
      <c r="F1647" s="194">
        <v>20</v>
      </c>
      <c r="G1647" s="194">
        <v>20</v>
      </c>
      <c r="H1647" s="194">
        <v>0</v>
      </c>
      <c r="I1647" s="194">
        <v>0.95</v>
      </c>
      <c r="J1647" s="194">
        <v>2.02</v>
      </c>
      <c r="K1647" s="194">
        <v>4.33</v>
      </c>
      <c r="L1647" s="194">
        <v>8.5</v>
      </c>
      <c r="M1647" s="89"/>
      <c r="P1647" s="194">
        <v>3</v>
      </c>
    </row>
    <row r="1648" spans="1:16" ht="12.75" customHeight="1" x14ac:dyDescent="0.2">
      <c r="A1648" s="89" t="s">
        <v>4469</v>
      </c>
      <c r="B1648" s="89" t="s">
        <v>4470</v>
      </c>
      <c r="C1648" s="89" t="s">
        <v>1564</v>
      </c>
      <c r="D1648" s="194">
        <v>7.03</v>
      </c>
      <c r="E1648" s="89" t="s">
        <v>4434</v>
      </c>
      <c r="F1648" s="194">
        <v>20</v>
      </c>
      <c r="G1648" s="194">
        <v>20</v>
      </c>
      <c r="H1648" s="194">
        <v>0</v>
      </c>
      <c r="I1648" s="194">
        <v>1.55</v>
      </c>
      <c r="J1648" s="194">
        <v>0.23</v>
      </c>
      <c r="K1648" s="194">
        <v>1.86</v>
      </c>
      <c r="L1648" s="194">
        <v>4</v>
      </c>
      <c r="M1648" s="194">
        <v>16.5</v>
      </c>
      <c r="N1648" s="194">
        <v>11</v>
      </c>
      <c r="P1648" s="194">
        <v>21</v>
      </c>
    </row>
    <row r="1649" spans="1:16" ht="12.75" customHeight="1" x14ac:dyDescent="0.2">
      <c r="A1649" s="89" t="s">
        <v>4471</v>
      </c>
      <c r="B1649" s="89" t="s">
        <v>4472</v>
      </c>
      <c r="C1649" s="89" t="s">
        <v>1588</v>
      </c>
      <c r="D1649" s="194">
        <v>16.47</v>
      </c>
      <c r="E1649" s="89" t="s">
        <v>4434</v>
      </c>
      <c r="F1649" s="194">
        <v>21</v>
      </c>
      <c r="G1649" s="194">
        <v>21</v>
      </c>
      <c r="H1649" s="194">
        <v>0</v>
      </c>
      <c r="I1649" s="194">
        <v>1.25</v>
      </c>
      <c r="J1649" s="194">
        <v>23.77</v>
      </c>
      <c r="K1649" s="194">
        <v>1.63</v>
      </c>
      <c r="L1649" s="194">
        <v>-1</v>
      </c>
      <c r="M1649" s="194">
        <v>10.5</v>
      </c>
      <c r="N1649" s="194">
        <v>8.5</v>
      </c>
      <c r="P1649" s="194">
        <v>16</v>
      </c>
    </row>
    <row r="1650" spans="1:16" ht="12.75" customHeight="1" x14ac:dyDescent="0.2">
      <c r="A1650" s="89" t="s">
        <v>4473</v>
      </c>
      <c r="B1650" s="89" t="s">
        <v>4474</v>
      </c>
      <c r="C1650" s="89" t="s">
        <v>1379</v>
      </c>
      <c r="D1650" s="194">
        <v>7.64</v>
      </c>
      <c r="E1650" s="89" t="s">
        <v>4434</v>
      </c>
      <c r="F1650" s="194">
        <v>21</v>
      </c>
      <c r="G1650" s="194">
        <v>21</v>
      </c>
      <c r="H1650" s="194">
        <v>0</v>
      </c>
      <c r="I1650" s="194">
        <v>1.35</v>
      </c>
      <c r="J1650" s="194">
        <v>0.44</v>
      </c>
      <c r="K1650" s="194">
        <v>1.37</v>
      </c>
      <c r="L1650" s="194">
        <v>-1</v>
      </c>
      <c r="M1650" s="89"/>
      <c r="P1650" s="194">
        <v>-26</v>
      </c>
    </row>
    <row r="1651" spans="1:16" ht="12.75" customHeight="1" x14ac:dyDescent="0.2">
      <c r="A1651" s="89" t="s">
        <v>4475</v>
      </c>
      <c r="B1651" s="89" t="s">
        <v>4476</v>
      </c>
      <c r="C1651" s="89" t="s">
        <v>1588</v>
      </c>
      <c r="D1651" s="194">
        <v>2.38</v>
      </c>
      <c r="E1651" s="89" t="s">
        <v>4434</v>
      </c>
      <c r="F1651" s="194">
        <v>23</v>
      </c>
      <c r="G1651" s="194">
        <v>23</v>
      </c>
      <c r="H1651" s="194">
        <v>0</v>
      </c>
      <c r="I1651" s="194">
        <v>1.1499999999999999</v>
      </c>
      <c r="J1651" s="194">
        <v>1.81</v>
      </c>
      <c r="K1651" s="194">
        <v>0.44</v>
      </c>
      <c r="L1651" s="194">
        <v>-4</v>
      </c>
      <c r="M1651" s="194">
        <v>13.5</v>
      </c>
      <c r="N1651" s="194">
        <v>9.5</v>
      </c>
      <c r="P1651" s="194">
        <v>3.5</v>
      </c>
    </row>
    <row r="1652" spans="1:16" ht="12.75" customHeight="1" x14ac:dyDescent="0.2">
      <c r="A1652" s="89" t="s">
        <v>4477</v>
      </c>
      <c r="B1652" s="89" t="s">
        <v>4478</v>
      </c>
      <c r="C1652" s="89" t="s">
        <v>2446</v>
      </c>
      <c r="D1652" s="194">
        <v>4.18</v>
      </c>
      <c r="E1652" s="89" t="s">
        <v>4434</v>
      </c>
      <c r="F1652" s="194">
        <v>24</v>
      </c>
      <c r="G1652" s="194">
        <v>24</v>
      </c>
      <c r="H1652" s="194">
        <v>4.41</v>
      </c>
      <c r="I1652" s="194">
        <v>1.4</v>
      </c>
      <c r="J1652" s="194">
        <v>0.21</v>
      </c>
      <c r="K1652" s="194">
        <v>3.36</v>
      </c>
      <c r="L1652" s="194">
        <v>4</v>
      </c>
      <c r="M1652" s="89"/>
      <c r="N1652" s="194">
        <v>1.5</v>
      </c>
      <c r="O1652" s="194">
        <v>-20</v>
      </c>
      <c r="P1652" s="194">
        <v>46.5</v>
      </c>
    </row>
    <row r="1653" spans="1:16" ht="12.75" customHeight="1" x14ac:dyDescent="0.2">
      <c r="A1653" s="89" t="s">
        <v>4479</v>
      </c>
      <c r="B1653" s="89" t="s">
        <v>4480</v>
      </c>
      <c r="C1653" s="89" t="s">
        <v>1668</v>
      </c>
      <c r="D1653" s="194">
        <v>4.38</v>
      </c>
      <c r="E1653" s="89" t="s">
        <v>4434</v>
      </c>
      <c r="F1653" s="194">
        <v>28</v>
      </c>
      <c r="G1653" s="194">
        <v>28</v>
      </c>
      <c r="H1653" s="194">
        <v>0</v>
      </c>
      <c r="I1653" s="194">
        <v>1.2</v>
      </c>
      <c r="J1653" s="194">
        <v>0.22</v>
      </c>
      <c r="K1653" s="194">
        <v>0.76</v>
      </c>
      <c r="L1653" s="194">
        <v>3</v>
      </c>
      <c r="M1653" s="194">
        <v>26</v>
      </c>
      <c r="N1653" s="194">
        <v>7.5</v>
      </c>
      <c r="P1653" s="194">
        <v>9.5</v>
      </c>
    </row>
    <row r="1654" spans="1:16" ht="12.75" customHeight="1" x14ac:dyDescent="0.2">
      <c r="A1654" s="89" t="s">
        <v>4481</v>
      </c>
      <c r="B1654" s="89" t="s">
        <v>4482</v>
      </c>
      <c r="C1654" s="89" t="s">
        <v>1564</v>
      </c>
      <c r="D1654" s="194">
        <v>2.29</v>
      </c>
      <c r="E1654" s="89" t="s">
        <v>4434</v>
      </c>
      <c r="F1654" s="194">
        <v>29</v>
      </c>
      <c r="G1654" s="194">
        <v>29</v>
      </c>
      <c r="H1654" s="194">
        <v>0.71</v>
      </c>
      <c r="I1654" s="194">
        <v>1.75</v>
      </c>
      <c r="J1654" s="194">
        <v>0.09</v>
      </c>
      <c r="K1654" s="194">
        <v>0.49</v>
      </c>
      <c r="L1654" s="194">
        <v>3</v>
      </c>
      <c r="M1654" s="89"/>
      <c r="N1654" s="194">
        <v>14</v>
      </c>
      <c r="P1654" s="194">
        <v>3</v>
      </c>
    </row>
    <row r="1655" spans="1:16" ht="12.75" customHeight="1" x14ac:dyDescent="0.2">
      <c r="A1655" s="89" t="s">
        <v>4483</v>
      </c>
      <c r="B1655" s="89" t="s">
        <v>4484</v>
      </c>
      <c r="C1655" s="89" t="s">
        <v>1343</v>
      </c>
      <c r="D1655" s="194">
        <v>6.15</v>
      </c>
      <c r="E1655" s="89" t="s">
        <v>4434</v>
      </c>
      <c r="F1655" s="194">
        <v>35</v>
      </c>
      <c r="G1655" s="194">
        <v>35</v>
      </c>
      <c r="H1655" s="194">
        <v>0</v>
      </c>
      <c r="I1655" s="194">
        <v>1.5</v>
      </c>
      <c r="J1655" s="194">
        <v>0.21</v>
      </c>
      <c r="K1655" s="194">
        <v>1.18</v>
      </c>
      <c r="L1655" s="194">
        <v>9</v>
      </c>
      <c r="M1655" s="194">
        <v>11</v>
      </c>
      <c r="N1655" s="194">
        <v>15</v>
      </c>
      <c r="P1655" s="194">
        <v>14.5</v>
      </c>
    </row>
    <row r="1656" spans="1:16" ht="12.75" customHeight="1" x14ac:dyDescent="0.2">
      <c r="A1656" s="89" t="s">
        <v>4485</v>
      </c>
      <c r="B1656" s="89" t="s">
        <v>4486</v>
      </c>
      <c r="C1656" s="89" t="s">
        <v>1799</v>
      </c>
      <c r="D1656" s="194">
        <v>4.1100000000000003</v>
      </c>
      <c r="E1656" s="89" t="s">
        <v>4434</v>
      </c>
      <c r="F1656" s="194">
        <v>37</v>
      </c>
      <c r="G1656" s="194">
        <v>37</v>
      </c>
      <c r="H1656" s="194">
        <v>0</v>
      </c>
      <c r="I1656" s="194">
        <v>1.9</v>
      </c>
      <c r="J1656" s="194">
        <v>0.81</v>
      </c>
      <c r="K1656" s="194">
        <v>0.19</v>
      </c>
      <c r="L1656" s="194">
        <v>0.5</v>
      </c>
      <c r="M1656" s="194">
        <v>43.5</v>
      </c>
      <c r="N1656" s="194">
        <v>3.5</v>
      </c>
      <c r="P1656" s="194">
        <v>-6.5</v>
      </c>
    </row>
    <row r="1657" spans="1:16" ht="12.75" customHeight="1" x14ac:dyDescent="0.2">
      <c r="A1657" s="89" t="s">
        <v>4487</v>
      </c>
      <c r="B1657" s="89" t="s">
        <v>4488</v>
      </c>
      <c r="C1657" s="89" t="s">
        <v>1588</v>
      </c>
      <c r="D1657" s="194">
        <v>2</v>
      </c>
      <c r="E1657" s="89" t="s">
        <v>4434</v>
      </c>
      <c r="F1657" s="194">
        <v>37</v>
      </c>
      <c r="G1657" s="194">
        <v>37</v>
      </c>
      <c r="H1657" s="194">
        <v>0</v>
      </c>
      <c r="I1657" s="194">
        <v>1.55</v>
      </c>
      <c r="J1657" s="194">
        <v>1.33</v>
      </c>
      <c r="K1657" s="194">
        <v>0.65</v>
      </c>
      <c r="L1657" s="194">
        <v>-3.5</v>
      </c>
      <c r="M1657" s="89"/>
      <c r="P1657" s="194">
        <v>-2</v>
      </c>
    </row>
    <row r="1658" spans="1:16" ht="12.75" customHeight="1" x14ac:dyDescent="0.2">
      <c r="A1658" s="89" t="s">
        <v>4489</v>
      </c>
      <c r="B1658" s="89" t="s">
        <v>4490</v>
      </c>
      <c r="C1658" s="89" t="s">
        <v>2446</v>
      </c>
      <c r="D1658" s="194">
        <v>1.75</v>
      </c>
      <c r="E1658" s="89" t="s">
        <v>4434</v>
      </c>
      <c r="F1658" s="194">
        <v>37</v>
      </c>
      <c r="G1658" s="194">
        <v>37</v>
      </c>
      <c r="H1658" s="194">
        <v>5.95</v>
      </c>
      <c r="I1658" s="194">
        <v>1.3</v>
      </c>
      <c r="J1658" s="194">
        <v>0.09</v>
      </c>
      <c r="K1658" s="194">
        <v>0.44</v>
      </c>
      <c r="L1658" s="194">
        <v>-0.5</v>
      </c>
      <c r="M1658" s="194">
        <v>-4.5</v>
      </c>
      <c r="N1658" s="194">
        <v>-3</v>
      </c>
      <c r="O1658" s="194">
        <v>10.5</v>
      </c>
      <c r="P1658" s="194">
        <v>4</v>
      </c>
    </row>
    <row r="1659" spans="1:16" ht="12.75" customHeight="1" x14ac:dyDescent="0.2">
      <c r="A1659" s="89" t="s">
        <v>4491</v>
      </c>
      <c r="B1659" s="89" t="s">
        <v>4492</v>
      </c>
      <c r="C1659" s="89" t="s">
        <v>1337</v>
      </c>
      <c r="D1659" s="194">
        <v>4.1100000000000003</v>
      </c>
      <c r="E1659" s="89" t="s">
        <v>4434</v>
      </c>
      <c r="F1659" s="194">
        <v>41</v>
      </c>
      <c r="G1659" s="194">
        <v>41</v>
      </c>
      <c r="H1659" s="194">
        <v>0</v>
      </c>
      <c r="I1659" s="194">
        <v>2.1</v>
      </c>
      <c r="J1659" s="194">
        <v>0.1</v>
      </c>
      <c r="K1659" s="194">
        <v>0.55000000000000004</v>
      </c>
      <c r="L1659" s="194">
        <v>5.5</v>
      </c>
      <c r="M1659" s="194">
        <v>1</v>
      </c>
      <c r="N1659" s="194">
        <v>10.5</v>
      </c>
      <c r="O1659" s="194">
        <v>1</v>
      </c>
      <c r="P1659" s="194">
        <v>12</v>
      </c>
    </row>
    <row r="1660" spans="1:16" ht="12.75" customHeight="1" x14ac:dyDescent="0.2">
      <c r="A1660" s="89" t="s">
        <v>4493</v>
      </c>
      <c r="B1660" s="89" t="s">
        <v>4494</v>
      </c>
      <c r="C1660" s="89" t="s">
        <v>1316</v>
      </c>
      <c r="D1660" s="194">
        <v>3.85</v>
      </c>
      <c r="E1660" s="89" t="s">
        <v>4434</v>
      </c>
      <c r="F1660" s="194">
        <v>42</v>
      </c>
      <c r="G1660" s="194">
        <v>42</v>
      </c>
      <c r="H1660" s="194">
        <v>0</v>
      </c>
      <c r="I1660" s="194">
        <v>1.7</v>
      </c>
      <c r="J1660" s="194">
        <v>0.06</v>
      </c>
      <c r="K1660" s="194">
        <v>54.45</v>
      </c>
      <c r="L1660" s="194">
        <v>1.5</v>
      </c>
      <c r="M1660" s="194">
        <v>0.5</v>
      </c>
      <c r="N1660" s="194">
        <v>2</v>
      </c>
      <c r="O1660" s="194">
        <v>2</v>
      </c>
    </row>
    <row r="1661" spans="1:16" ht="12.75" customHeight="1" x14ac:dyDescent="0.2">
      <c r="A1661" s="89" t="s">
        <v>4495</v>
      </c>
      <c r="B1661" s="89" t="s">
        <v>4496</v>
      </c>
      <c r="C1661" s="89" t="s">
        <v>1682</v>
      </c>
      <c r="D1661" s="194">
        <v>8.2799999999999994</v>
      </c>
      <c r="E1661" s="89" t="s">
        <v>4434</v>
      </c>
      <c r="F1661" s="194">
        <v>42</v>
      </c>
      <c r="G1661" s="194">
        <v>42</v>
      </c>
      <c r="H1661" s="194">
        <v>0</v>
      </c>
      <c r="I1661" s="194">
        <v>3.2</v>
      </c>
      <c r="J1661" s="194">
        <v>0.12</v>
      </c>
      <c r="K1661" s="89"/>
      <c r="L1661" s="194">
        <v>6.5</v>
      </c>
      <c r="M1661" s="89"/>
      <c r="N1661" s="194">
        <v>13</v>
      </c>
    </row>
    <row r="1662" spans="1:16" ht="12.75" customHeight="1" x14ac:dyDescent="0.2">
      <c r="A1662" s="89" t="s">
        <v>4497</v>
      </c>
      <c r="B1662" s="89" t="s">
        <v>4498</v>
      </c>
      <c r="C1662" s="89" t="s">
        <v>1449</v>
      </c>
      <c r="D1662" s="194">
        <v>3.39</v>
      </c>
      <c r="E1662" s="89" t="s">
        <v>4434</v>
      </c>
      <c r="F1662" s="194">
        <v>45</v>
      </c>
      <c r="G1662" s="194">
        <v>45</v>
      </c>
      <c r="H1662" s="194">
        <v>0</v>
      </c>
      <c r="I1662" s="194">
        <v>1.1499999999999999</v>
      </c>
      <c r="J1662" s="194">
        <v>0.19</v>
      </c>
      <c r="K1662" s="194">
        <v>0.63</v>
      </c>
      <c r="L1662" s="194">
        <v>4</v>
      </c>
      <c r="M1662" s="89"/>
      <c r="N1662" s="194">
        <v>13</v>
      </c>
      <c r="P1662" s="194">
        <v>12.5</v>
      </c>
    </row>
    <row r="1663" spans="1:16" ht="12.75" customHeight="1" x14ac:dyDescent="0.2">
      <c r="A1663" s="89" t="s">
        <v>4499</v>
      </c>
      <c r="B1663" s="89" t="s">
        <v>4500</v>
      </c>
      <c r="C1663" s="89" t="s">
        <v>1799</v>
      </c>
      <c r="D1663" s="194">
        <v>1.18</v>
      </c>
      <c r="E1663" s="89" t="s">
        <v>4434</v>
      </c>
      <c r="F1663" s="194">
        <v>57</v>
      </c>
      <c r="G1663" s="194"/>
      <c r="H1663" s="194">
        <v>0</v>
      </c>
      <c r="I1663" s="194">
        <v>2.1</v>
      </c>
      <c r="J1663" s="194">
        <v>0.25</v>
      </c>
      <c r="K1663" s="194">
        <v>0.06</v>
      </c>
      <c r="L1663" s="194">
        <v>5.5</v>
      </c>
      <c r="M1663" s="89"/>
      <c r="N1663" s="194">
        <v>10.5</v>
      </c>
      <c r="P1663" s="194">
        <v>-5</v>
      </c>
    </row>
    <row r="1664" spans="1:16" ht="12.75" customHeight="1" x14ac:dyDescent="0.2">
      <c r="A1664" s="89" t="s">
        <v>4501</v>
      </c>
      <c r="B1664" s="89" t="s">
        <v>4502</v>
      </c>
      <c r="C1664" s="89" t="s">
        <v>1682</v>
      </c>
      <c r="D1664" s="194">
        <v>1.29</v>
      </c>
      <c r="E1664" s="89" t="s">
        <v>4434</v>
      </c>
      <c r="F1664" s="194">
        <v>68</v>
      </c>
      <c r="G1664" s="194"/>
      <c r="H1664" s="194">
        <v>0</v>
      </c>
      <c r="I1664" s="194">
        <v>2.5</v>
      </c>
      <c r="J1664" s="194">
        <v>0.21</v>
      </c>
      <c r="K1664" s="89"/>
      <c r="M1664" s="89"/>
    </row>
    <row r="1665" spans="1:16" ht="12.75" customHeight="1" x14ac:dyDescent="0.2">
      <c r="A1665" s="89"/>
      <c r="B1665" s="89"/>
      <c r="C1665" s="89"/>
      <c r="D1665" s="194"/>
      <c r="E1665" s="89"/>
      <c r="F1665" s="194"/>
      <c r="G1665" s="194"/>
      <c r="H1665" s="194"/>
      <c r="I1665" s="194"/>
      <c r="J1665" s="194"/>
      <c r="K1665" s="89"/>
      <c r="M1665" s="89"/>
    </row>
    <row r="1666" spans="1:16" ht="12.75" customHeight="1" x14ac:dyDescent="0.2">
      <c r="A1666" s="89"/>
      <c r="B1666" s="89"/>
      <c r="C1666" s="75" t="s">
        <v>45</v>
      </c>
      <c r="D1666" s="203"/>
      <c r="E1666" s="204"/>
      <c r="F1666" s="93">
        <f>AVERAGE(F1630:F1664)</f>
        <v>22.771428571428572</v>
      </c>
      <c r="G1666" s="93">
        <f t="shared" ref="G1666:P1666" si="28">AVERAGE(G1630:G1664)</f>
        <v>21.933333333333334</v>
      </c>
      <c r="H1666" s="93">
        <f t="shared" si="28"/>
        <v>0.36914285714285716</v>
      </c>
      <c r="I1666" s="93">
        <f t="shared" si="28"/>
        <v>1.5642857142857145</v>
      </c>
      <c r="J1666" s="93">
        <f t="shared" si="28"/>
        <v>1.2314705882352943</v>
      </c>
      <c r="K1666" s="93">
        <f t="shared" si="28"/>
        <v>3.1718518518518519</v>
      </c>
      <c r="L1666" s="93">
        <f t="shared" si="28"/>
        <v>2.0303030303030303</v>
      </c>
      <c r="M1666" s="93">
        <f t="shared" si="28"/>
        <v>16.352941176470587</v>
      </c>
      <c r="N1666" s="93">
        <f t="shared" si="28"/>
        <v>8.884615384615385</v>
      </c>
      <c r="O1666" s="93">
        <f t="shared" si="28"/>
        <v>0.75</v>
      </c>
      <c r="P1666" s="93">
        <f t="shared" si="28"/>
        <v>5.2962962962962967</v>
      </c>
    </row>
    <row r="1667" spans="1:16" ht="12.75" customHeight="1" x14ac:dyDescent="0.2">
      <c r="A1667" s="89"/>
      <c r="B1667" s="89"/>
      <c r="C1667" s="75" t="s">
        <v>1202</v>
      </c>
      <c r="D1667" s="203"/>
      <c r="E1667" s="204"/>
      <c r="F1667" s="93">
        <f>STDEV(F1630:F1664)</f>
        <v>16.201099661816198</v>
      </c>
      <c r="G1667" s="93">
        <f t="shared" ref="G1667:P1667" si="29">STDEV(G1630:G1664)</f>
        <v>12.613439284141048</v>
      </c>
      <c r="H1667" s="93">
        <f t="shared" si="29"/>
        <v>1.2603439573212953</v>
      </c>
      <c r="I1667" s="93">
        <f t="shared" si="29"/>
        <v>0.45269965185530581</v>
      </c>
      <c r="J1667" s="93">
        <f t="shared" si="29"/>
        <v>4.0249804308599693</v>
      </c>
      <c r="K1667" s="93">
        <f t="shared" si="29"/>
        <v>10.298983160052945</v>
      </c>
      <c r="L1667" s="93">
        <f t="shared" si="29"/>
        <v>3.5398168074496499</v>
      </c>
      <c r="M1667" s="93">
        <f t="shared" si="29"/>
        <v>18.756469472126771</v>
      </c>
      <c r="N1667" s="93">
        <f t="shared" si="29"/>
        <v>6.2470916310034905</v>
      </c>
      <c r="O1667" s="93">
        <f t="shared" si="29"/>
        <v>10.925886691706079</v>
      </c>
      <c r="P1667" s="93">
        <f t="shared" si="29"/>
        <v>11.997002237145022</v>
      </c>
    </row>
    <row r="1668" spans="1:16" ht="12.75" customHeight="1" x14ac:dyDescent="0.2">
      <c r="A1668" s="89"/>
      <c r="B1668" s="89"/>
      <c r="C1668" s="75" t="s">
        <v>53</v>
      </c>
      <c r="D1668" s="203"/>
      <c r="E1668" s="204"/>
      <c r="F1668" s="93">
        <f>MEDIAN(F1630:F1664)</f>
        <v>20</v>
      </c>
      <c r="G1668" s="93">
        <f t="shared" ref="G1668:P1668" si="30">MEDIAN(G1630:G1664)</f>
        <v>20</v>
      </c>
      <c r="H1668" s="93">
        <f t="shared" si="30"/>
        <v>0</v>
      </c>
      <c r="I1668" s="93">
        <f t="shared" si="30"/>
        <v>1.55</v>
      </c>
      <c r="J1668" s="93">
        <f t="shared" si="30"/>
        <v>0.23499999999999999</v>
      </c>
      <c r="K1668" s="93">
        <f t="shared" si="30"/>
        <v>0.95</v>
      </c>
      <c r="L1668" s="93">
        <f t="shared" si="30"/>
        <v>2</v>
      </c>
      <c r="M1668" s="93">
        <f t="shared" si="30"/>
        <v>11</v>
      </c>
      <c r="N1668" s="93">
        <f t="shared" si="30"/>
        <v>8.75</v>
      </c>
      <c r="O1668" s="93">
        <f t="shared" si="30"/>
        <v>2</v>
      </c>
      <c r="P1668" s="93">
        <f t="shared" si="30"/>
        <v>3.5</v>
      </c>
    </row>
    <row r="1669" spans="1:16" ht="12.75" customHeight="1" x14ac:dyDescent="0.2">
      <c r="A1669" s="89"/>
      <c r="B1669" s="89"/>
      <c r="C1669" s="75" t="s">
        <v>1813</v>
      </c>
      <c r="D1669" s="203"/>
      <c r="E1669" s="204"/>
      <c r="F1669" s="75">
        <f>COUNT(F1630:F1664)</f>
        <v>35</v>
      </c>
      <c r="G1669" s="75">
        <f t="shared" ref="G1669:P1669" si="31">COUNT(G1630:G1664)</f>
        <v>30</v>
      </c>
      <c r="H1669" s="75">
        <f t="shared" si="31"/>
        <v>35</v>
      </c>
      <c r="I1669" s="75">
        <f t="shared" si="31"/>
        <v>35</v>
      </c>
      <c r="J1669" s="75">
        <f t="shared" si="31"/>
        <v>34</v>
      </c>
      <c r="K1669" s="75">
        <f t="shared" si="31"/>
        <v>27</v>
      </c>
      <c r="L1669" s="75">
        <f t="shared" si="31"/>
        <v>33</v>
      </c>
      <c r="M1669" s="75">
        <f t="shared" si="31"/>
        <v>17</v>
      </c>
      <c r="N1669" s="75">
        <f t="shared" si="31"/>
        <v>26</v>
      </c>
      <c r="O1669" s="75">
        <f t="shared" si="31"/>
        <v>6</v>
      </c>
      <c r="P1669" s="75">
        <f t="shared" si="31"/>
        <v>27</v>
      </c>
    </row>
    <row r="1670" spans="1:16" ht="12.75" customHeight="1" x14ac:dyDescent="0.2">
      <c r="A1670" s="89"/>
      <c r="B1670" s="89"/>
      <c r="C1670" s="75" t="s">
        <v>1814</v>
      </c>
      <c r="D1670" s="203"/>
      <c r="E1670" s="204"/>
      <c r="F1670" s="205">
        <f>F1666-2*F1667</f>
        <v>-9.6307707522038228</v>
      </c>
      <c r="G1670" s="205">
        <f>F1666+2*F1667</f>
        <v>55.173627895060967</v>
      </c>
      <c r="H1670" s="205"/>
      <c r="J1670" s="93"/>
      <c r="K1670" s="93"/>
      <c r="L1670" s="205"/>
      <c r="M1670" s="206"/>
    </row>
    <row r="1671" spans="1:16" ht="12.75" customHeight="1" x14ac:dyDescent="0.2">
      <c r="A1671" s="89"/>
      <c r="B1671" s="89"/>
      <c r="D1671" s="203"/>
      <c r="E1671" s="204"/>
      <c r="F1671" s="205"/>
      <c r="G1671" s="205"/>
      <c r="H1671" s="206"/>
      <c r="I1671" s="206"/>
      <c r="J1671" s="93"/>
      <c r="K1671" s="93"/>
      <c r="L1671" s="205"/>
      <c r="M1671" s="206"/>
    </row>
    <row r="1672" spans="1:16" ht="12.75" customHeight="1" x14ac:dyDescent="0.25">
      <c r="A1672" s="89"/>
      <c r="B1672" s="89"/>
      <c r="C1672" s="87" t="s">
        <v>1815</v>
      </c>
      <c r="D1672" s="203"/>
      <c r="E1672" s="207">
        <f>AVERAGE(F1632:F1664)</f>
        <v>24.09090909090909</v>
      </c>
      <c r="F1672" s="208"/>
      <c r="G1672" s="208"/>
      <c r="H1672" s="208"/>
      <c r="I1672" s="208"/>
      <c r="J1672" s="107"/>
      <c r="K1672" s="107"/>
      <c r="M1672" s="206"/>
    </row>
    <row r="1673" spans="1:16" ht="12.75" customHeight="1" x14ac:dyDescent="0.2">
      <c r="A1673" s="89"/>
      <c r="B1673" s="89"/>
      <c r="C1673" s="89"/>
      <c r="D1673" s="194"/>
      <c r="E1673" s="89"/>
      <c r="F1673" s="194"/>
      <c r="G1673" s="194"/>
      <c r="H1673" s="194"/>
      <c r="I1673" s="194"/>
      <c r="J1673" s="194"/>
      <c r="K1673" s="89"/>
      <c r="M1673" s="89"/>
    </row>
    <row r="1674" spans="1:16" ht="12.75" customHeight="1" x14ac:dyDescent="0.2">
      <c r="A1674" s="89"/>
      <c r="B1674" s="89"/>
      <c r="C1674" s="89"/>
      <c r="D1674" s="194"/>
      <c r="E1674" s="89"/>
      <c r="F1674" s="194"/>
      <c r="G1674" s="194"/>
      <c r="H1674" s="194"/>
      <c r="I1674" s="194"/>
      <c r="J1674" s="194"/>
      <c r="K1674" s="89"/>
      <c r="M1674" s="89"/>
    </row>
    <row r="1675" spans="1:16" ht="12.75" customHeight="1" x14ac:dyDescent="0.2">
      <c r="A1675" s="89" t="s">
        <v>4503</v>
      </c>
      <c r="B1675" s="89" t="s">
        <v>4504</v>
      </c>
      <c r="C1675" s="89" t="s">
        <v>1608</v>
      </c>
      <c r="D1675" s="194">
        <v>23.32</v>
      </c>
      <c r="E1675" s="89" t="s">
        <v>1225</v>
      </c>
      <c r="F1675" s="194">
        <v>-9</v>
      </c>
      <c r="G1675" s="194"/>
      <c r="H1675" s="194">
        <v>0</v>
      </c>
      <c r="I1675" s="194">
        <v>1.5</v>
      </c>
      <c r="J1675" s="194">
        <v>1.58</v>
      </c>
      <c r="K1675" s="89"/>
      <c r="L1675" s="194">
        <v>-0.5</v>
      </c>
      <c r="M1675" s="89"/>
      <c r="N1675" s="194">
        <v>-7</v>
      </c>
    </row>
    <row r="1676" spans="1:16" ht="12.75" customHeight="1" x14ac:dyDescent="0.2">
      <c r="A1676" s="89" t="s">
        <v>4505</v>
      </c>
      <c r="B1676" s="89" t="s">
        <v>4506</v>
      </c>
      <c r="C1676" s="89" t="s">
        <v>1530</v>
      </c>
      <c r="D1676" s="194">
        <v>6.09</v>
      </c>
      <c r="E1676" s="89" t="s">
        <v>1225</v>
      </c>
      <c r="F1676" s="194">
        <v>-5</v>
      </c>
      <c r="G1676" s="194"/>
      <c r="H1676" s="194">
        <v>0</v>
      </c>
      <c r="I1676" s="194">
        <v>1.05</v>
      </c>
      <c r="J1676" s="194">
        <v>5.32</v>
      </c>
      <c r="K1676" s="194">
        <v>3.21</v>
      </c>
      <c r="L1676" s="194">
        <v>13.5</v>
      </c>
      <c r="M1676" s="89"/>
      <c r="N1676" s="194">
        <v>62.5</v>
      </c>
      <c r="P1676" s="194">
        <v>0.5</v>
      </c>
    </row>
    <row r="1677" spans="1:16" ht="12.75" customHeight="1" x14ac:dyDescent="0.2">
      <c r="A1677" s="89" t="s">
        <v>4507</v>
      </c>
      <c r="B1677" s="89" t="s">
        <v>4508</v>
      </c>
      <c r="C1677" s="89" t="s">
        <v>1365</v>
      </c>
      <c r="D1677" s="194">
        <v>3.46</v>
      </c>
      <c r="E1677" s="89" t="s">
        <v>1225</v>
      </c>
      <c r="F1677" s="194">
        <v>-3</v>
      </c>
      <c r="G1677" s="194"/>
      <c r="H1677" s="194">
        <v>1.18</v>
      </c>
      <c r="I1677" s="194">
        <v>1</v>
      </c>
      <c r="J1677" s="194">
        <v>1.8</v>
      </c>
      <c r="K1677" s="194">
        <v>0.83</v>
      </c>
      <c r="L1677" s="194">
        <v>-4</v>
      </c>
      <c r="M1677" s="194">
        <v>8</v>
      </c>
      <c r="N1677" s="194">
        <v>0.5</v>
      </c>
      <c r="O1677" s="194">
        <v>9.5</v>
      </c>
      <c r="P1677" s="194">
        <v>-0.5</v>
      </c>
    </row>
    <row r="1678" spans="1:16" ht="12.75" customHeight="1" x14ac:dyDescent="0.2">
      <c r="A1678" s="89" t="s">
        <v>4509</v>
      </c>
      <c r="B1678" s="89" t="s">
        <v>4510</v>
      </c>
      <c r="C1678" s="89" t="s">
        <v>1716</v>
      </c>
      <c r="D1678" s="194">
        <v>73.900000000000006</v>
      </c>
      <c r="E1678" s="89" t="s">
        <v>1225</v>
      </c>
      <c r="F1678" s="194">
        <v>4</v>
      </c>
      <c r="G1678" s="194">
        <v>4</v>
      </c>
      <c r="H1678" s="194">
        <v>0.67</v>
      </c>
      <c r="I1678" s="194">
        <v>0.85</v>
      </c>
      <c r="J1678" s="194">
        <v>5.04</v>
      </c>
      <c r="K1678" s="194">
        <v>2.81</v>
      </c>
      <c r="L1678" s="194">
        <v>6</v>
      </c>
      <c r="M1678" s="194">
        <v>8.5</v>
      </c>
      <c r="N1678" s="194">
        <v>7</v>
      </c>
      <c r="O1678" s="194">
        <v>12</v>
      </c>
      <c r="P1678" s="194">
        <v>7</v>
      </c>
    </row>
    <row r="1679" spans="1:16" ht="12.75" customHeight="1" x14ac:dyDescent="0.2">
      <c r="A1679" s="89" t="s">
        <v>4511</v>
      </c>
      <c r="B1679" s="89" t="s">
        <v>4512</v>
      </c>
      <c r="C1679" s="89" t="s">
        <v>1608</v>
      </c>
      <c r="D1679" s="194">
        <v>17.34</v>
      </c>
      <c r="E1679" s="89" t="s">
        <v>1225</v>
      </c>
      <c r="F1679" s="194">
        <v>5</v>
      </c>
      <c r="G1679" s="194">
        <v>5</v>
      </c>
      <c r="H1679" s="194">
        <v>0</v>
      </c>
      <c r="I1679" s="89"/>
      <c r="J1679" s="194">
        <v>0.8</v>
      </c>
      <c r="K1679" s="194">
        <v>0.96</v>
      </c>
      <c r="M1679" s="89"/>
    </row>
    <row r="1680" spans="1:16" ht="12.75" customHeight="1" x14ac:dyDescent="0.2">
      <c r="A1680" s="89" t="s">
        <v>4513</v>
      </c>
      <c r="B1680" s="89" t="s">
        <v>4514</v>
      </c>
      <c r="C1680" s="89" t="s">
        <v>1481</v>
      </c>
      <c r="D1680" s="194">
        <v>12.64</v>
      </c>
      <c r="E1680" s="89" t="s">
        <v>1225</v>
      </c>
      <c r="F1680" s="194">
        <v>7</v>
      </c>
      <c r="G1680" s="194">
        <v>7</v>
      </c>
      <c r="H1680" s="194">
        <v>1.91</v>
      </c>
      <c r="I1680" s="194">
        <v>0.95</v>
      </c>
      <c r="J1680" s="194">
        <v>0.7</v>
      </c>
      <c r="K1680" s="194">
        <v>1.45</v>
      </c>
      <c r="L1680" s="194">
        <v>3.5</v>
      </c>
      <c r="M1680" s="194">
        <v>55.5</v>
      </c>
      <c r="N1680" s="194">
        <v>9.5</v>
      </c>
      <c r="P1680" s="194">
        <v>9.5</v>
      </c>
    </row>
    <row r="1681" spans="1:16" ht="12.75" customHeight="1" x14ac:dyDescent="0.2">
      <c r="A1681" s="89" t="s">
        <v>4515</v>
      </c>
      <c r="B1681" s="89" t="s">
        <v>4516</v>
      </c>
      <c r="C1681" s="89" t="s">
        <v>1414</v>
      </c>
      <c r="D1681" s="194">
        <v>7.64</v>
      </c>
      <c r="E1681" s="89" t="s">
        <v>1225</v>
      </c>
      <c r="F1681" s="194">
        <v>7</v>
      </c>
      <c r="G1681" s="194">
        <v>7</v>
      </c>
      <c r="H1681" s="194">
        <v>0</v>
      </c>
      <c r="I1681" s="194">
        <v>1.4</v>
      </c>
      <c r="J1681" s="194">
        <v>1.35</v>
      </c>
      <c r="K1681" s="194">
        <v>1.5</v>
      </c>
      <c r="L1681" s="194">
        <v>2</v>
      </c>
      <c r="M1681" s="89"/>
      <c r="N1681" s="194">
        <v>40</v>
      </c>
      <c r="P1681" s="194">
        <v>-4</v>
      </c>
    </row>
    <row r="1682" spans="1:16" ht="12.75" customHeight="1" x14ac:dyDescent="0.2">
      <c r="A1682" s="89" t="s">
        <v>4517</v>
      </c>
      <c r="B1682" s="89" t="s">
        <v>4518</v>
      </c>
      <c r="C1682" s="89" t="s">
        <v>1530</v>
      </c>
      <c r="D1682" s="194">
        <v>7.57</v>
      </c>
      <c r="E1682" s="89" t="s">
        <v>1225</v>
      </c>
      <c r="F1682" s="194">
        <v>10</v>
      </c>
      <c r="G1682" s="194">
        <v>10</v>
      </c>
      <c r="H1682" s="194">
        <v>0</v>
      </c>
      <c r="I1682" s="194">
        <v>1.3</v>
      </c>
      <c r="J1682" s="194">
        <v>7.09</v>
      </c>
      <c r="K1682" s="194">
        <v>2.2999999999999998</v>
      </c>
      <c r="L1682" s="194">
        <v>6</v>
      </c>
      <c r="M1682" s="89"/>
      <c r="P1682" s="194">
        <v>18.5</v>
      </c>
    </row>
    <row r="1683" spans="1:16" ht="12.75" customHeight="1" x14ac:dyDescent="0.2">
      <c r="A1683" s="89" t="s">
        <v>4519</v>
      </c>
      <c r="B1683" s="89" t="s">
        <v>4520</v>
      </c>
      <c r="C1683" s="89" t="s">
        <v>1769</v>
      </c>
      <c r="D1683" s="194">
        <v>15.56</v>
      </c>
      <c r="E1683" s="89" t="s">
        <v>1225</v>
      </c>
      <c r="F1683" s="194">
        <v>11</v>
      </c>
      <c r="G1683" s="194">
        <v>11</v>
      </c>
      <c r="H1683" s="194">
        <v>0.76</v>
      </c>
      <c r="I1683" s="194">
        <v>1.05</v>
      </c>
      <c r="J1683" s="194">
        <v>8.9600000000000009</v>
      </c>
      <c r="K1683" s="194">
        <v>26.66</v>
      </c>
      <c r="M1683" s="89"/>
    </row>
    <row r="1684" spans="1:16" ht="12.75" customHeight="1" x14ac:dyDescent="0.2">
      <c r="A1684" s="89" t="s">
        <v>4521</v>
      </c>
      <c r="B1684" s="89" t="s">
        <v>4522</v>
      </c>
      <c r="C1684" s="89" t="s">
        <v>1530</v>
      </c>
      <c r="D1684" s="194">
        <v>7.42</v>
      </c>
      <c r="E1684" s="89" t="s">
        <v>1225</v>
      </c>
      <c r="F1684" s="194">
        <v>12</v>
      </c>
      <c r="G1684" s="194">
        <v>12</v>
      </c>
      <c r="H1684" s="194">
        <v>3.91</v>
      </c>
      <c r="I1684" s="194">
        <v>1.45</v>
      </c>
      <c r="J1684" s="194">
        <v>1.38</v>
      </c>
      <c r="K1684" s="194">
        <v>0.61</v>
      </c>
      <c r="L1684" s="194">
        <v>3</v>
      </c>
      <c r="M1684" s="89"/>
      <c r="O1684" s="194">
        <v>7</v>
      </c>
      <c r="P1684" s="194">
        <v>-6</v>
      </c>
    </row>
    <row r="1685" spans="1:16" ht="12.75" customHeight="1" x14ac:dyDescent="0.2">
      <c r="A1685" s="89" t="s">
        <v>4523</v>
      </c>
      <c r="B1685" s="89" t="s">
        <v>4524</v>
      </c>
      <c r="C1685" s="89" t="s">
        <v>2364</v>
      </c>
      <c r="D1685" s="194">
        <v>17.09</v>
      </c>
      <c r="E1685" s="89" t="s">
        <v>1225</v>
      </c>
      <c r="F1685" s="194">
        <v>12</v>
      </c>
      <c r="G1685" s="194">
        <v>12</v>
      </c>
      <c r="H1685" s="194">
        <v>0</v>
      </c>
      <c r="I1685" s="194">
        <v>0.7</v>
      </c>
      <c r="J1685" s="194">
        <v>2.2799999999999998</v>
      </c>
      <c r="K1685" s="89"/>
      <c r="L1685" s="194">
        <v>5.5</v>
      </c>
      <c r="M1685" s="89"/>
    </row>
    <row r="1686" spans="1:16" ht="12.75" customHeight="1" x14ac:dyDescent="0.2">
      <c r="A1686" s="89" t="s">
        <v>4525</v>
      </c>
      <c r="B1686" s="89" t="s">
        <v>4526</v>
      </c>
      <c r="C1686" s="89" t="s">
        <v>1398</v>
      </c>
      <c r="D1686" s="194">
        <v>25.85</v>
      </c>
      <c r="E1686" s="89" t="s">
        <v>1225</v>
      </c>
      <c r="F1686" s="194">
        <v>12</v>
      </c>
      <c r="G1686" s="194">
        <v>12</v>
      </c>
      <c r="H1686" s="194">
        <v>3.85</v>
      </c>
      <c r="I1686" s="194">
        <v>1</v>
      </c>
      <c r="J1686" s="194">
        <v>0.53</v>
      </c>
      <c r="K1686" s="194">
        <v>4.83</v>
      </c>
      <c r="L1686" s="194">
        <v>0.5</v>
      </c>
      <c r="M1686" s="194">
        <v>38</v>
      </c>
      <c r="N1686" s="194">
        <v>16</v>
      </c>
      <c r="O1686" s="194">
        <v>45</v>
      </c>
      <c r="P1686" s="194">
        <v>15.5</v>
      </c>
    </row>
    <row r="1687" spans="1:16" ht="12.75" customHeight="1" x14ac:dyDescent="0.2">
      <c r="A1687" s="89" t="s">
        <v>4527</v>
      </c>
      <c r="B1687" s="89" t="s">
        <v>4528</v>
      </c>
      <c r="C1687" s="89" t="s">
        <v>1443</v>
      </c>
      <c r="D1687" s="194">
        <v>10.7</v>
      </c>
      <c r="E1687" s="89" t="s">
        <v>1225</v>
      </c>
      <c r="F1687" s="194">
        <v>12</v>
      </c>
      <c r="G1687" s="194">
        <v>12</v>
      </c>
      <c r="H1687" s="194">
        <v>0</v>
      </c>
      <c r="I1687" s="194">
        <v>0.8</v>
      </c>
      <c r="J1687" s="194">
        <v>1.3</v>
      </c>
      <c r="K1687" s="194">
        <v>0.93</v>
      </c>
      <c r="L1687" s="194">
        <v>8</v>
      </c>
      <c r="M1687" s="194">
        <v>18.5</v>
      </c>
      <c r="N1687" s="194">
        <v>8</v>
      </c>
      <c r="P1687" s="194">
        <v>8.5</v>
      </c>
    </row>
    <row r="1688" spans="1:16" ht="12.75" customHeight="1" x14ac:dyDescent="0.2">
      <c r="A1688" s="89" t="s">
        <v>4529</v>
      </c>
      <c r="B1688" s="89" t="s">
        <v>4530</v>
      </c>
      <c r="C1688" s="89" t="s">
        <v>1634</v>
      </c>
      <c r="D1688" s="194">
        <v>7.35</v>
      </c>
      <c r="E1688" s="89" t="s">
        <v>1225</v>
      </c>
      <c r="F1688" s="194">
        <v>12</v>
      </c>
      <c r="G1688" s="194">
        <v>12</v>
      </c>
      <c r="H1688" s="194">
        <v>0.51</v>
      </c>
      <c r="I1688" s="89"/>
      <c r="J1688" s="194">
        <v>0.23</v>
      </c>
      <c r="K1688" s="194">
        <v>0.72</v>
      </c>
      <c r="M1688" s="89"/>
    </row>
    <row r="1689" spans="1:16" ht="12.75" customHeight="1" x14ac:dyDescent="0.2">
      <c r="A1689" s="89" t="s">
        <v>4531</v>
      </c>
      <c r="B1689" s="89" t="s">
        <v>4532</v>
      </c>
      <c r="C1689" s="89" t="s">
        <v>1634</v>
      </c>
      <c r="D1689" s="194">
        <v>20.38</v>
      </c>
      <c r="E1689" s="89" t="s">
        <v>1225</v>
      </c>
      <c r="F1689" s="194">
        <v>13</v>
      </c>
      <c r="G1689" s="194">
        <v>13</v>
      </c>
      <c r="H1689" s="194">
        <v>0.67</v>
      </c>
      <c r="I1689" s="194">
        <v>1.45</v>
      </c>
      <c r="J1689" s="194">
        <v>0.31</v>
      </c>
      <c r="K1689" s="89"/>
      <c r="L1689" s="194">
        <v>-1</v>
      </c>
      <c r="M1689" s="89"/>
      <c r="O1689" s="194">
        <v>4</v>
      </c>
      <c r="P1689" s="194">
        <v>-4</v>
      </c>
    </row>
    <row r="1690" spans="1:16" ht="12.75" customHeight="1" x14ac:dyDescent="0.2">
      <c r="A1690" s="89" t="s">
        <v>4533</v>
      </c>
      <c r="B1690" s="89" t="s">
        <v>4534</v>
      </c>
      <c r="C1690" s="89" t="s">
        <v>1365</v>
      </c>
      <c r="D1690" s="194">
        <v>4.83</v>
      </c>
      <c r="E1690" s="89" t="s">
        <v>1225</v>
      </c>
      <c r="F1690" s="194">
        <v>13</v>
      </c>
      <c r="G1690" s="194">
        <v>13</v>
      </c>
      <c r="H1690" s="194">
        <v>0</v>
      </c>
      <c r="I1690" s="194">
        <v>0.65</v>
      </c>
      <c r="J1690" s="194">
        <v>2.0099999999999998</v>
      </c>
      <c r="K1690" s="194">
        <v>1.35</v>
      </c>
      <c r="L1690" s="194">
        <v>4</v>
      </c>
      <c r="M1690" s="194">
        <v>29</v>
      </c>
      <c r="N1690" s="194">
        <v>5.5</v>
      </c>
      <c r="P1690" s="194">
        <v>6</v>
      </c>
    </row>
    <row r="1691" spans="1:16" ht="12.75" customHeight="1" x14ac:dyDescent="0.2">
      <c r="A1691" s="89" t="s">
        <v>4535</v>
      </c>
      <c r="B1691" s="89" t="s">
        <v>4536</v>
      </c>
      <c r="C1691" s="89" t="s">
        <v>1716</v>
      </c>
      <c r="D1691" s="194">
        <v>9.7100000000000009</v>
      </c>
      <c r="E1691" s="89" t="s">
        <v>1225</v>
      </c>
      <c r="F1691" s="194">
        <v>14</v>
      </c>
      <c r="G1691" s="194">
        <v>14</v>
      </c>
      <c r="H1691" s="194">
        <v>0</v>
      </c>
      <c r="I1691" s="194">
        <v>1.7</v>
      </c>
      <c r="J1691" s="194">
        <v>0.86</v>
      </c>
      <c r="K1691" s="89"/>
      <c r="L1691" s="194">
        <v>4</v>
      </c>
      <c r="M1691" s="89"/>
    </row>
    <row r="1692" spans="1:16" ht="12.75" customHeight="1" x14ac:dyDescent="0.2">
      <c r="A1692" s="89" t="s">
        <v>4537</v>
      </c>
      <c r="B1692" s="89" t="s">
        <v>4538</v>
      </c>
      <c r="C1692" s="89" t="s">
        <v>1769</v>
      </c>
      <c r="D1692" s="194">
        <v>6.05</v>
      </c>
      <c r="E1692" s="89" t="s">
        <v>1225</v>
      </c>
      <c r="F1692" s="194">
        <v>14</v>
      </c>
      <c r="G1692" s="194">
        <v>14</v>
      </c>
      <c r="H1692" s="194">
        <v>0</v>
      </c>
      <c r="I1692" s="194">
        <v>1.2</v>
      </c>
      <c r="J1692" s="194">
        <v>1.42</v>
      </c>
      <c r="K1692" s="194">
        <v>2.2999999999999998</v>
      </c>
      <c r="L1692" s="194">
        <v>5</v>
      </c>
      <c r="M1692" s="89"/>
      <c r="N1692" s="194">
        <v>30.5</v>
      </c>
      <c r="P1692" s="194">
        <v>10.5</v>
      </c>
    </row>
    <row r="1693" spans="1:16" ht="12.75" customHeight="1" x14ac:dyDescent="0.2">
      <c r="A1693" s="89" t="s">
        <v>4539</v>
      </c>
      <c r="B1693" s="89" t="s">
        <v>4540</v>
      </c>
      <c r="C1693" s="89" t="s">
        <v>1957</v>
      </c>
      <c r="D1693" s="194">
        <v>4.78</v>
      </c>
      <c r="E1693" s="89" t="s">
        <v>1225</v>
      </c>
      <c r="F1693" s="194">
        <v>15</v>
      </c>
      <c r="G1693" s="194">
        <v>15</v>
      </c>
      <c r="H1693" s="194">
        <v>0</v>
      </c>
      <c r="I1693" s="194">
        <v>1.1000000000000001</v>
      </c>
      <c r="J1693" s="194">
        <v>7.0000000000000007E-2</v>
      </c>
      <c r="K1693" s="194">
        <v>0.75</v>
      </c>
      <c r="L1693" s="194">
        <v>3.5</v>
      </c>
      <c r="M1693" s="194">
        <v>15</v>
      </c>
      <c r="N1693" s="194">
        <v>6</v>
      </c>
      <c r="P1693" s="194">
        <v>-10</v>
      </c>
    </row>
    <row r="1694" spans="1:16" ht="12.75" customHeight="1" x14ac:dyDescent="0.2">
      <c r="A1694" s="89" t="s">
        <v>4541</v>
      </c>
      <c r="B1694" s="89" t="s">
        <v>4542</v>
      </c>
      <c r="C1694" s="89" t="s">
        <v>1337</v>
      </c>
      <c r="D1694" s="194">
        <v>7.13</v>
      </c>
      <c r="E1694" s="89" t="s">
        <v>1225</v>
      </c>
      <c r="F1694" s="194">
        <v>16</v>
      </c>
      <c r="G1694" s="194">
        <v>16</v>
      </c>
      <c r="H1694" s="194">
        <v>2.17</v>
      </c>
      <c r="I1694" s="194">
        <v>2.4</v>
      </c>
      <c r="J1694" s="194">
        <v>0.5</v>
      </c>
      <c r="K1694" s="194">
        <v>1.28</v>
      </c>
      <c r="L1694" s="194">
        <v>0.5</v>
      </c>
      <c r="M1694" s="89"/>
      <c r="N1694" s="194">
        <v>4</v>
      </c>
      <c r="O1694" s="194">
        <v>-7</v>
      </c>
      <c r="P1694" s="194">
        <v>-10</v>
      </c>
    </row>
    <row r="1695" spans="1:16" ht="12.75" customHeight="1" x14ac:dyDescent="0.2">
      <c r="A1695" s="89" t="s">
        <v>4543</v>
      </c>
      <c r="B1695" s="89" t="s">
        <v>4544</v>
      </c>
      <c r="C1695" s="89" t="s">
        <v>1634</v>
      </c>
      <c r="D1695" s="194">
        <v>18.440000000000001</v>
      </c>
      <c r="E1695" s="89" t="s">
        <v>1225</v>
      </c>
      <c r="F1695" s="194">
        <v>17</v>
      </c>
      <c r="G1695" s="194">
        <v>17</v>
      </c>
      <c r="H1695" s="194">
        <v>0</v>
      </c>
      <c r="I1695" s="194">
        <v>1.5</v>
      </c>
      <c r="J1695" s="194">
        <v>2.9</v>
      </c>
      <c r="K1695" s="194">
        <v>3.68</v>
      </c>
      <c r="L1695" s="194">
        <v>7.5</v>
      </c>
      <c r="M1695" s="89"/>
      <c r="P1695" s="194">
        <v>11.5</v>
      </c>
    </row>
    <row r="1696" spans="1:16" ht="12.75" customHeight="1" x14ac:dyDescent="0.2">
      <c r="A1696" s="89" t="s">
        <v>4545</v>
      </c>
      <c r="B1696" s="89" t="s">
        <v>4546</v>
      </c>
      <c r="C1696" s="89" t="s">
        <v>1769</v>
      </c>
      <c r="D1696" s="194">
        <v>37.17</v>
      </c>
      <c r="E1696" s="89" t="s">
        <v>1225</v>
      </c>
      <c r="F1696" s="194">
        <v>18</v>
      </c>
      <c r="G1696" s="194">
        <v>18</v>
      </c>
      <c r="H1696" s="194">
        <v>0</v>
      </c>
      <c r="I1696" s="194">
        <v>1.3</v>
      </c>
      <c r="J1696" s="194">
        <v>1.62</v>
      </c>
      <c r="K1696" s="194">
        <v>2.92</v>
      </c>
      <c r="L1696" s="194">
        <v>11.5</v>
      </c>
      <c r="M1696" s="194">
        <v>16.5</v>
      </c>
      <c r="N1696" s="194">
        <v>13.5</v>
      </c>
      <c r="P1696" s="194">
        <v>13.5</v>
      </c>
    </row>
    <row r="1697" spans="1:16" ht="12.75" customHeight="1" x14ac:dyDescent="0.2">
      <c r="A1697" s="89" t="s">
        <v>4547</v>
      </c>
      <c r="B1697" s="89" t="s">
        <v>4548</v>
      </c>
      <c r="C1697" s="89" t="s">
        <v>1668</v>
      </c>
      <c r="D1697" s="194">
        <v>12.63</v>
      </c>
      <c r="E1697" s="89" t="s">
        <v>1225</v>
      </c>
      <c r="F1697" s="194">
        <v>19</v>
      </c>
      <c r="G1697" s="194">
        <v>19</v>
      </c>
      <c r="H1697" s="194">
        <v>0</v>
      </c>
      <c r="I1697" s="194">
        <v>1.5</v>
      </c>
      <c r="J1697" s="194">
        <v>0.11</v>
      </c>
      <c r="K1697" s="194">
        <v>0.98</v>
      </c>
      <c r="L1697" s="194">
        <v>2</v>
      </c>
      <c r="M1697" s="89"/>
      <c r="P1697" s="194">
        <v>3</v>
      </c>
    </row>
    <row r="1698" spans="1:16" ht="12.75" customHeight="1" x14ac:dyDescent="0.2">
      <c r="A1698" s="89" t="s">
        <v>4549</v>
      </c>
      <c r="B1698" s="89" t="s">
        <v>4550</v>
      </c>
      <c r="C1698" s="89" t="s">
        <v>1804</v>
      </c>
      <c r="D1698" s="194">
        <v>2.71</v>
      </c>
      <c r="E1698" s="89" t="s">
        <v>1225</v>
      </c>
      <c r="F1698" s="194">
        <v>19</v>
      </c>
      <c r="G1698" s="194">
        <v>19</v>
      </c>
      <c r="H1698" s="194">
        <v>0</v>
      </c>
      <c r="I1698" s="194">
        <v>1.5</v>
      </c>
      <c r="J1698" s="194">
        <v>0.61</v>
      </c>
      <c r="K1698" s="194">
        <v>4.01</v>
      </c>
      <c r="L1698" s="194">
        <v>-0.5</v>
      </c>
      <c r="M1698" s="89"/>
      <c r="N1698" s="194">
        <v>30</v>
      </c>
      <c r="P1698" s="194">
        <v>11</v>
      </c>
    </row>
    <row r="1699" spans="1:16" ht="12.75" customHeight="1" x14ac:dyDescent="0.2">
      <c r="A1699" s="89" t="s">
        <v>4551</v>
      </c>
      <c r="B1699" s="89" t="s">
        <v>4552</v>
      </c>
      <c r="C1699" s="89" t="s">
        <v>1668</v>
      </c>
      <c r="D1699" s="194">
        <v>5.13</v>
      </c>
      <c r="E1699" s="89" t="s">
        <v>1225</v>
      </c>
      <c r="F1699" s="194">
        <v>19</v>
      </c>
      <c r="G1699" s="194">
        <v>19</v>
      </c>
      <c r="H1699" s="194">
        <v>0</v>
      </c>
      <c r="I1699" s="194">
        <v>1.05</v>
      </c>
      <c r="J1699" s="194">
        <v>7.0000000000000007E-2</v>
      </c>
      <c r="K1699" s="194">
        <v>0.39</v>
      </c>
      <c r="L1699" s="194">
        <v>-2.5</v>
      </c>
      <c r="M1699" s="89"/>
      <c r="N1699" s="194">
        <v>34.5</v>
      </c>
      <c r="P1699" s="194">
        <v>-2.5</v>
      </c>
    </row>
    <row r="1700" spans="1:16" ht="12.75" customHeight="1" x14ac:dyDescent="0.2">
      <c r="A1700" s="89" t="s">
        <v>4553</v>
      </c>
      <c r="B1700" s="89" t="s">
        <v>4554</v>
      </c>
      <c r="C1700" s="89" t="s">
        <v>1517</v>
      </c>
      <c r="D1700" s="194">
        <v>12.7</v>
      </c>
      <c r="E1700" s="89" t="s">
        <v>1225</v>
      </c>
      <c r="F1700" s="194">
        <v>19</v>
      </c>
      <c r="G1700" s="194">
        <v>19</v>
      </c>
      <c r="H1700" s="194">
        <v>2.99</v>
      </c>
      <c r="I1700" s="194">
        <v>1</v>
      </c>
      <c r="J1700" s="89"/>
      <c r="K1700" s="194">
        <v>1.28</v>
      </c>
      <c r="M1700" s="194">
        <v>12</v>
      </c>
      <c r="O1700" s="194">
        <v>11</v>
      </c>
      <c r="P1700" s="194">
        <v>9.5</v>
      </c>
    </row>
    <row r="1701" spans="1:16" ht="12.75" customHeight="1" x14ac:dyDescent="0.2">
      <c r="A1701" s="89" t="s">
        <v>4555</v>
      </c>
      <c r="B1701" s="89" t="s">
        <v>4556</v>
      </c>
      <c r="C1701" s="89" t="s">
        <v>1365</v>
      </c>
      <c r="D1701" s="194">
        <v>12.21</v>
      </c>
      <c r="E1701" s="89" t="s">
        <v>1225</v>
      </c>
      <c r="F1701" s="194">
        <v>20</v>
      </c>
      <c r="G1701" s="194">
        <v>20</v>
      </c>
      <c r="H1701" s="194">
        <v>0</v>
      </c>
      <c r="I1701" s="194">
        <v>0.55000000000000004</v>
      </c>
      <c r="J1701" s="194">
        <v>5.17</v>
      </c>
      <c r="K1701" s="194">
        <v>2.52</v>
      </c>
      <c r="L1701" s="194">
        <v>24.5</v>
      </c>
      <c r="M1701" s="194">
        <v>76.5</v>
      </c>
      <c r="N1701" s="194">
        <v>43</v>
      </c>
      <c r="P1701" s="194">
        <v>6</v>
      </c>
    </row>
    <row r="1702" spans="1:16" ht="12.75" customHeight="1" x14ac:dyDescent="0.2">
      <c r="A1702" s="89" t="s">
        <v>4557</v>
      </c>
      <c r="B1702" s="89" t="s">
        <v>4558</v>
      </c>
      <c r="C1702" s="89" t="s">
        <v>2414</v>
      </c>
      <c r="D1702" s="194">
        <v>2.09</v>
      </c>
      <c r="E1702" s="89" t="s">
        <v>1225</v>
      </c>
      <c r="F1702" s="194">
        <v>20</v>
      </c>
      <c r="G1702" s="194">
        <v>20</v>
      </c>
      <c r="H1702" s="194">
        <v>0</v>
      </c>
      <c r="I1702" s="194">
        <v>2.1</v>
      </c>
      <c r="J1702" s="194">
        <v>0.54</v>
      </c>
      <c r="K1702" s="194">
        <v>0.41</v>
      </c>
      <c r="L1702" s="194">
        <v>9</v>
      </c>
      <c r="M1702" s="194">
        <v>27</v>
      </c>
      <c r="N1702" s="194">
        <v>15</v>
      </c>
      <c r="P1702" s="194">
        <v>15</v>
      </c>
    </row>
    <row r="1703" spans="1:16" ht="12.75" customHeight="1" x14ac:dyDescent="0.2">
      <c r="A1703" s="89" t="s">
        <v>4559</v>
      </c>
      <c r="B1703" s="89" t="s">
        <v>4560</v>
      </c>
      <c r="C1703" s="89" t="s">
        <v>1337</v>
      </c>
      <c r="D1703" s="194">
        <v>30.04</v>
      </c>
      <c r="E1703" s="89" t="s">
        <v>1225</v>
      </c>
      <c r="F1703" s="194">
        <v>20</v>
      </c>
      <c r="G1703" s="194">
        <v>20</v>
      </c>
      <c r="H1703" s="194">
        <v>0</v>
      </c>
      <c r="I1703" s="194">
        <v>1.55</v>
      </c>
      <c r="J1703" s="194">
        <v>0.5</v>
      </c>
      <c r="K1703" s="194">
        <v>1.33</v>
      </c>
      <c r="L1703" s="194">
        <v>4</v>
      </c>
      <c r="M1703" s="194">
        <v>9</v>
      </c>
      <c r="N1703" s="194">
        <v>6.5</v>
      </c>
      <c r="P1703" s="194">
        <v>8.5</v>
      </c>
    </row>
    <row r="1704" spans="1:16" ht="12.75" customHeight="1" x14ac:dyDescent="0.2">
      <c r="A1704" s="89" t="s">
        <v>4561</v>
      </c>
      <c r="B1704" s="89" t="s">
        <v>4562</v>
      </c>
      <c r="C1704" s="89" t="s">
        <v>1530</v>
      </c>
      <c r="D1704" s="194">
        <v>6.96</v>
      </c>
      <c r="E1704" s="89" t="s">
        <v>1225</v>
      </c>
      <c r="F1704" s="194">
        <v>20</v>
      </c>
      <c r="G1704" s="194">
        <v>20</v>
      </c>
      <c r="H1704" s="194">
        <v>2.67</v>
      </c>
      <c r="I1704" s="194">
        <v>1.05</v>
      </c>
      <c r="J1704" s="194">
        <v>0.52</v>
      </c>
      <c r="K1704" s="194">
        <v>1.64</v>
      </c>
      <c r="L1704" s="194">
        <v>6.5</v>
      </c>
      <c r="M1704" s="194">
        <v>27</v>
      </c>
      <c r="N1704" s="194">
        <v>17.5</v>
      </c>
      <c r="O1704" s="194">
        <v>5.5</v>
      </c>
      <c r="P1704" s="194">
        <v>0.5</v>
      </c>
    </row>
    <row r="1705" spans="1:16" ht="12.75" customHeight="1" x14ac:dyDescent="0.2">
      <c r="A1705" s="89" t="s">
        <v>4563</v>
      </c>
      <c r="B1705" s="89" t="s">
        <v>4564</v>
      </c>
      <c r="C1705" s="89" t="s">
        <v>3051</v>
      </c>
      <c r="D1705" s="194">
        <v>24.19</v>
      </c>
      <c r="E1705" s="89" t="s">
        <v>1225</v>
      </c>
      <c r="F1705" s="194">
        <v>21</v>
      </c>
      <c r="G1705" s="194">
        <v>21</v>
      </c>
      <c r="H1705" s="194">
        <v>0.76</v>
      </c>
      <c r="I1705" s="194">
        <v>1.1000000000000001</v>
      </c>
      <c r="J1705" s="194">
        <v>1.3</v>
      </c>
      <c r="K1705" s="194">
        <v>5.67</v>
      </c>
      <c r="L1705" s="194">
        <v>11.5</v>
      </c>
      <c r="M1705" s="194">
        <v>15</v>
      </c>
      <c r="N1705" s="194">
        <v>16</v>
      </c>
      <c r="O1705" s="194">
        <v>30</v>
      </c>
      <c r="P1705" s="194">
        <v>14</v>
      </c>
    </row>
    <row r="1706" spans="1:16" ht="12.75" customHeight="1" x14ac:dyDescent="0.2">
      <c r="A1706" s="89" t="s">
        <v>4565</v>
      </c>
      <c r="B1706" s="89" t="s">
        <v>4566</v>
      </c>
      <c r="C1706" s="89" t="s">
        <v>1608</v>
      </c>
      <c r="D1706" s="194">
        <v>6.12</v>
      </c>
      <c r="E1706" s="89" t="s">
        <v>1225</v>
      </c>
      <c r="F1706" s="194">
        <v>21</v>
      </c>
      <c r="G1706" s="194">
        <v>21</v>
      </c>
      <c r="H1706" s="194">
        <v>0</v>
      </c>
      <c r="I1706" s="194">
        <v>1.1499999999999999</v>
      </c>
      <c r="J1706" s="194">
        <v>0.75</v>
      </c>
      <c r="K1706" s="194">
        <v>0.95</v>
      </c>
      <c r="L1706" s="194">
        <v>2</v>
      </c>
      <c r="M1706" s="89"/>
      <c r="N1706" s="194">
        <v>7</v>
      </c>
      <c r="P1706" s="194">
        <v>5.5</v>
      </c>
    </row>
    <row r="1707" spans="1:16" ht="12.75" customHeight="1" x14ac:dyDescent="0.2">
      <c r="A1707" s="89" t="s">
        <v>4567</v>
      </c>
      <c r="B1707" s="89" t="s">
        <v>4568</v>
      </c>
      <c r="C1707" s="89" t="s">
        <v>1769</v>
      </c>
      <c r="D1707" s="194">
        <v>5.3</v>
      </c>
      <c r="E1707" s="89" t="s">
        <v>1225</v>
      </c>
      <c r="F1707" s="194">
        <v>21</v>
      </c>
      <c r="G1707" s="194">
        <v>21</v>
      </c>
      <c r="H1707" s="194">
        <v>0</v>
      </c>
      <c r="I1707" s="194">
        <v>1.55</v>
      </c>
      <c r="J1707" s="194">
        <v>0.85</v>
      </c>
      <c r="K1707" s="194">
        <v>1.32</v>
      </c>
      <c r="L1707" s="194">
        <v>10.5</v>
      </c>
      <c r="M1707" s="89"/>
      <c r="P1707" s="194">
        <v>-1</v>
      </c>
    </row>
    <row r="1708" spans="1:16" ht="12.75" customHeight="1" x14ac:dyDescent="0.2">
      <c r="A1708" s="89" t="s">
        <v>4569</v>
      </c>
      <c r="B1708" s="89" t="s">
        <v>4570</v>
      </c>
      <c r="C1708" s="89" t="s">
        <v>2287</v>
      </c>
      <c r="D1708" s="194">
        <v>3.67</v>
      </c>
      <c r="E1708" s="89" t="s">
        <v>1225</v>
      </c>
      <c r="F1708" s="194">
        <v>21</v>
      </c>
      <c r="G1708" s="194">
        <v>21</v>
      </c>
      <c r="H1708" s="194">
        <v>8.6999999999999993</v>
      </c>
      <c r="I1708" s="194">
        <v>0.75</v>
      </c>
      <c r="J1708" s="194">
        <v>0.4</v>
      </c>
      <c r="K1708" s="194">
        <v>1.1100000000000001</v>
      </c>
      <c r="L1708" s="194">
        <v>4.5</v>
      </c>
      <c r="M1708" s="89"/>
      <c r="N1708" s="194">
        <v>27.5</v>
      </c>
      <c r="P1708" s="194">
        <v>3</v>
      </c>
    </row>
    <row r="1709" spans="1:16" ht="12.75" customHeight="1" x14ac:dyDescent="0.2">
      <c r="A1709" s="89" t="s">
        <v>4571</v>
      </c>
      <c r="B1709" s="89" t="s">
        <v>4572</v>
      </c>
      <c r="C1709" s="89" t="s">
        <v>1588</v>
      </c>
      <c r="D1709" s="194">
        <v>8.4499999999999993</v>
      </c>
      <c r="E1709" s="89" t="s">
        <v>1225</v>
      </c>
      <c r="F1709" s="194">
        <v>22</v>
      </c>
      <c r="G1709" s="194">
        <v>22</v>
      </c>
      <c r="H1709" s="194">
        <v>0</v>
      </c>
      <c r="I1709" s="194">
        <v>1.35</v>
      </c>
      <c r="J1709" s="194">
        <v>3.61</v>
      </c>
      <c r="K1709" s="89"/>
      <c r="L1709" s="194">
        <v>9</v>
      </c>
      <c r="M1709" s="89"/>
    </row>
    <row r="1710" spans="1:16" ht="12.75" customHeight="1" x14ac:dyDescent="0.2">
      <c r="A1710" s="89" t="s">
        <v>4573</v>
      </c>
      <c r="B1710" s="89" t="s">
        <v>4574</v>
      </c>
      <c r="C1710" s="89" t="s">
        <v>1559</v>
      </c>
      <c r="D1710" s="194">
        <v>14.51</v>
      </c>
      <c r="E1710" s="89" t="s">
        <v>1225</v>
      </c>
      <c r="F1710" s="194">
        <v>22</v>
      </c>
      <c r="G1710" s="194">
        <v>22</v>
      </c>
      <c r="H1710" s="194">
        <v>0</v>
      </c>
      <c r="I1710" s="194">
        <v>1.65</v>
      </c>
      <c r="J1710" s="194">
        <v>3.46</v>
      </c>
      <c r="K1710" s="194">
        <v>4.17</v>
      </c>
      <c r="L1710" s="194">
        <v>4</v>
      </c>
      <c r="M1710" s="89"/>
      <c r="P1710" s="194">
        <v>2.5</v>
      </c>
    </row>
    <row r="1711" spans="1:16" ht="12.75" customHeight="1" x14ac:dyDescent="0.2">
      <c r="A1711" s="89" t="s">
        <v>4575</v>
      </c>
      <c r="B1711" s="89" t="s">
        <v>4576</v>
      </c>
      <c r="C1711" s="89" t="s">
        <v>1668</v>
      </c>
      <c r="D1711" s="194">
        <v>10.45</v>
      </c>
      <c r="E1711" s="89" t="s">
        <v>1225</v>
      </c>
      <c r="F1711" s="194">
        <v>23</v>
      </c>
      <c r="G1711" s="194">
        <v>23</v>
      </c>
      <c r="H1711" s="194">
        <v>0</v>
      </c>
      <c r="I1711" s="194">
        <v>1.5</v>
      </c>
      <c r="J1711" s="194">
        <v>0.23</v>
      </c>
      <c r="K1711" s="194">
        <v>0.89</v>
      </c>
      <c r="L1711" s="194">
        <v>1</v>
      </c>
      <c r="M1711" s="194">
        <v>29.5</v>
      </c>
      <c r="N1711" s="194">
        <v>9</v>
      </c>
      <c r="P1711" s="194">
        <v>1.5</v>
      </c>
    </row>
    <row r="1712" spans="1:16" ht="12.75" customHeight="1" x14ac:dyDescent="0.2">
      <c r="A1712" s="89" t="s">
        <v>4577</v>
      </c>
      <c r="B1712" s="89" t="s">
        <v>4578</v>
      </c>
      <c r="C1712" s="89" t="s">
        <v>1509</v>
      </c>
      <c r="D1712" s="194">
        <v>25.52</v>
      </c>
      <c r="E1712" s="89" t="s">
        <v>1225</v>
      </c>
      <c r="F1712" s="194">
        <v>24</v>
      </c>
      <c r="G1712" s="194">
        <v>24</v>
      </c>
      <c r="H1712" s="194">
        <v>0</v>
      </c>
      <c r="I1712" s="194">
        <v>1.95</v>
      </c>
      <c r="J1712" s="194">
        <v>0.22</v>
      </c>
      <c r="K1712" s="89"/>
      <c r="L1712" s="194">
        <v>3.5</v>
      </c>
      <c r="M1712" s="194">
        <v>32.5</v>
      </c>
      <c r="N1712" s="194">
        <v>18.5</v>
      </c>
    </row>
    <row r="1713" spans="1:16" ht="12.75" customHeight="1" x14ac:dyDescent="0.2">
      <c r="A1713" s="89" t="s">
        <v>4579</v>
      </c>
      <c r="B1713" s="89" t="s">
        <v>4580</v>
      </c>
      <c r="C1713" s="89" t="s">
        <v>1301</v>
      </c>
      <c r="D1713" s="194">
        <v>12.62</v>
      </c>
      <c r="E1713" s="89" t="s">
        <v>1225</v>
      </c>
      <c r="F1713" s="194">
        <v>24</v>
      </c>
      <c r="G1713" s="194">
        <v>24</v>
      </c>
      <c r="H1713" s="194">
        <v>1.83</v>
      </c>
      <c r="I1713" s="194">
        <v>1.1499999999999999</v>
      </c>
      <c r="J1713" s="89"/>
      <c r="K1713" s="194">
        <v>1.24</v>
      </c>
      <c r="M1713" s="194">
        <v>16.5</v>
      </c>
      <c r="P1713" s="194">
        <v>7</v>
      </c>
    </row>
    <row r="1714" spans="1:16" ht="12.75" customHeight="1" x14ac:dyDescent="0.2">
      <c r="A1714" s="89" t="s">
        <v>4581</v>
      </c>
      <c r="B1714" s="89" t="s">
        <v>4582</v>
      </c>
      <c r="C1714" s="89" t="s">
        <v>1337</v>
      </c>
      <c r="D1714" s="194">
        <v>11.46</v>
      </c>
      <c r="E1714" s="89" t="s">
        <v>1225</v>
      </c>
      <c r="F1714" s="194">
        <v>24</v>
      </c>
      <c r="G1714" s="194">
        <v>24</v>
      </c>
      <c r="H1714" s="194">
        <v>6.1</v>
      </c>
      <c r="I1714" s="194">
        <v>1.7</v>
      </c>
      <c r="J1714" s="194">
        <v>0.77</v>
      </c>
      <c r="K1714" s="194">
        <v>1.54</v>
      </c>
      <c r="L1714" s="194">
        <v>5</v>
      </c>
      <c r="M1714" s="194">
        <v>10</v>
      </c>
      <c r="N1714" s="194">
        <v>7.5</v>
      </c>
      <c r="O1714" s="194">
        <v>7.5</v>
      </c>
      <c r="P1714" s="194">
        <v>10.5</v>
      </c>
    </row>
    <row r="1715" spans="1:16" ht="12.75" customHeight="1" x14ac:dyDescent="0.2">
      <c r="A1715" s="89" t="s">
        <v>4583</v>
      </c>
      <c r="B1715" s="89" t="s">
        <v>4584</v>
      </c>
      <c r="C1715" s="89" t="s">
        <v>2480</v>
      </c>
      <c r="D1715" s="194">
        <v>15.56</v>
      </c>
      <c r="E1715" s="89" t="s">
        <v>1225</v>
      </c>
      <c r="F1715" s="194">
        <v>25</v>
      </c>
      <c r="G1715" s="194">
        <v>25</v>
      </c>
      <c r="H1715" s="194">
        <v>11.01</v>
      </c>
      <c r="I1715" s="194">
        <v>0.9</v>
      </c>
      <c r="J1715" s="89"/>
      <c r="K1715" s="194">
        <v>0.78</v>
      </c>
      <c r="M1715" s="194">
        <v>41</v>
      </c>
      <c r="O1715" s="194">
        <v>-2</v>
      </c>
      <c r="P1715" s="194">
        <v>4</v>
      </c>
    </row>
    <row r="1716" spans="1:16" ht="12.75" customHeight="1" x14ac:dyDescent="0.2">
      <c r="A1716" s="89" t="s">
        <v>4585</v>
      </c>
      <c r="B1716" s="89" t="s">
        <v>4586</v>
      </c>
      <c r="C1716" s="89" t="s">
        <v>1316</v>
      </c>
      <c r="D1716" s="194">
        <v>17.489999999999998</v>
      </c>
      <c r="E1716" s="89" t="s">
        <v>1225</v>
      </c>
      <c r="F1716" s="194">
        <v>28</v>
      </c>
      <c r="G1716" s="194">
        <v>28</v>
      </c>
      <c r="H1716" s="194">
        <v>6.32</v>
      </c>
      <c r="I1716" s="194">
        <v>1</v>
      </c>
      <c r="J1716" s="194">
        <v>0.37</v>
      </c>
      <c r="K1716" s="89"/>
      <c r="L1716" s="194">
        <v>0.5</v>
      </c>
      <c r="M1716" s="194">
        <v>-2</v>
      </c>
      <c r="N1716" s="194">
        <v>-0.5</v>
      </c>
      <c r="O1716" s="194">
        <v>-11</v>
      </c>
    </row>
    <row r="1717" spans="1:16" ht="12.75" customHeight="1" x14ac:dyDescent="0.2">
      <c r="A1717" s="89" t="s">
        <v>4587</v>
      </c>
      <c r="B1717" s="89" t="s">
        <v>4588</v>
      </c>
      <c r="C1717" s="89" t="s">
        <v>1414</v>
      </c>
      <c r="D1717" s="194">
        <v>3.62</v>
      </c>
      <c r="E1717" s="89" t="s">
        <v>1225</v>
      </c>
      <c r="F1717" s="194">
        <v>28</v>
      </c>
      <c r="G1717" s="194">
        <v>28</v>
      </c>
      <c r="H1717" s="194">
        <v>0</v>
      </c>
      <c r="I1717" s="194">
        <v>1.5</v>
      </c>
      <c r="J1717" s="194">
        <v>0.61</v>
      </c>
      <c r="K1717" s="194">
        <v>1.26</v>
      </c>
      <c r="L1717" s="194">
        <v>0.5</v>
      </c>
      <c r="M1717" s="89"/>
      <c r="P1717" s="194">
        <v>-1</v>
      </c>
    </row>
    <row r="1718" spans="1:16" ht="12.75" customHeight="1" x14ac:dyDescent="0.2">
      <c r="A1718" s="89" t="s">
        <v>4589</v>
      </c>
      <c r="B1718" s="89" t="s">
        <v>4590</v>
      </c>
      <c r="C1718" s="89" t="s">
        <v>1343</v>
      </c>
      <c r="D1718" s="194">
        <v>3.85</v>
      </c>
      <c r="E1718" s="89" t="s">
        <v>1225</v>
      </c>
      <c r="F1718" s="194">
        <v>29</v>
      </c>
      <c r="G1718" s="194">
        <v>29</v>
      </c>
      <c r="H1718" s="194">
        <v>0</v>
      </c>
      <c r="I1718" s="194">
        <v>1.55</v>
      </c>
      <c r="J1718" s="194">
        <v>0.44</v>
      </c>
      <c r="K1718" s="194">
        <v>0.6</v>
      </c>
      <c r="L1718" s="194">
        <v>3.5</v>
      </c>
      <c r="M1718" s="194">
        <v>21.5</v>
      </c>
      <c r="N1718" s="194">
        <v>14.5</v>
      </c>
      <c r="P1718" s="194">
        <v>2.5</v>
      </c>
    </row>
    <row r="1719" spans="1:16" ht="12.75" customHeight="1" x14ac:dyDescent="0.2">
      <c r="A1719" s="89" t="s">
        <v>4591</v>
      </c>
      <c r="B1719" s="89" t="s">
        <v>4592</v>
      </c>
      <c r="C1719" s="89" t="s">
        <v>1332</v>
      </c>
      <c r="D1719" s="194">
        <v>20.39</v>
      </c>
      <c r="E1719" s="89" t="s">
        <v>1225</v>
      </c>
      <c r="F1719" s="194">
        <v>30</v>
      </c>
      <c r="G1719" s="194">
        <v>30</v>
      </c>
      <c r="H1719" s="194">
        <v>0</v>
      </c>
      <c r="I1719" s="194">
        <v>2.1</v>
      </c>
      <c r="J1719" s="194">
        <v>0.55000000000000004</v>
      </c>
      <c r="K1719" s="89"/>
      <c r="L1719" s="194">
        <v>2.5</v>
      </c>
      <c r="M1719" s="89"/>
      <c r="N1719" s="194">
        <v>11</v>
      </c>
    </row>
    <row r="1720" spans="1:16" ht="12.75" customHeight="1" x14ac:dyDescent="0.2">
      <c r="A1720" s="89" t="s">
        <v>4593</v>
      </c>
      <c r="B1720" s="89" t="s">
        <v>4594</v>
      </c>
      <c r="C1720" s="89" t="s">
        <v>2480</v>
      </c>
      <c r="D1720" s="194">
        <v>9.58</v>
      </c>
      <c r="E1720" s="89" t="s">
        <v>1225</v>
      </c>
      <c r="F1720" s="194">
        <v>31</v>
      </c>
      <c r="G1720" s="194">
        <v>31</v>
      </c>
      <c r="H1720" s="194">
        <v>8.6999999999999993</v>
      </c>
      <c r="I1720" s="194">
        <v>1.1000000000000001</v>
      </c>
      <c r="J1720" s="89"/>
      <c r="K1720" s="194">
        <v>1.99</v>
      </c>
      <c r="M1720" s="194">
        <v>19.5</v>
      </c>
      <c r="P1720" s="194">
        <v>4</v>
      </c>
    </row>
    <row r="1721" spans="1:16" ht="12.75" customHeight="1" x14ac:dyDescent="0.2">
      <c r="A1721" s="89" t="s">
        <v>4595</v>
      </c>
      <c r="B1721" s="89" t="s">
        <v>4596</v>
      </c>
      <c r="C1721" s="89" t="s">
        <v>1976</v>
      </c>
      <c r="D1721" s="194">
        <v>3.64</v>
      </c>
      <c r="E1721" s="89" t="s">
        <v>1225</v>
      </c>
      <c r="F1721" s="194">
        <v>31</v>
      </c>
      <c r="G1721" s="194">
        <v>31</v>
      </c>
      <c r="H1721" s="194">
        <v>3.28</v>
      </c>
      <c r="I1721" s="194">
        <v>2.1</v>
      </c>
      <c r="J1721" s="194">
        <v>0.04</v>
      </c>
      <c r="K1721" s="89"/>
      <c r="M1721" s="89"/>
      <c r="N1721" s="194">
        <v>32</v>
      </c>
      <c r="O1721" s="194">
        <v>-31</v>
      </c>
    </row>
    <row r="1722" spans="1:16" ht="12.75" customHeight="1" x14ac:dyDescent="0.2">
      <c r="A1722" s="89" t="s">
        <v>4597</v>
      </c>
      <c r="B1722" s="89" t="s">
        <v>4598</v>
      </c>
      <c r="C1722" s="89" t="s">
        <v>1623</v>
      </c>
      <c r="D1722" s="194">
        <v>3.58</v>
      </c>
      <c r="E1722" s="89" t="s">
        <v>1225</v>
      </c>
      <c r="F1722" s="194">
        <v>31</v>
      </c>
      <c r="G1722" s="194">
        <v>31</v>
      </c>
      <c r="H1722" s="194">
        <v>10.69</v>
      </c>
      <c r="I1722" s="194">
        <v>1.3</v>
      </c>
      <c r="J1722" s="194">
        <v>0.99</v>
      </c>
      <c r="K1722" s="194">
        <v>0.8</v>
      </c>
      <c r="L1722" s="194">
        <v>8.5</v>
      </c>
      <c r="M1722" s="89"/>
      <c r="N1722" s="194">
        <v>46</v>
      </c>
      <c r="O1722" s="194">
        <v>8.5</v>
      </c>
      <c r="P1722" s="194">
        <v>-4</v>
      </c>
    </row>
    <row r="1723" spans="1:16" ht="12.75" customHeight="1" x14ac:dyDescent="0.2">
      <c r="A1723" s="89" t="s">
        <v>4599</v>
      </c>
      <c r="B1723" s="89" t="s">
        <v>4600</v>
      </c>
      <c r="C1723" s="89" t="s">
        <v>1581</v>
      </c>
      <c r="D1723" s="194">
        <v>2.62</v>
      </c>
      <c r="E1723" s="89" t="s">
        <v>1225</v>
      </c>
      <c r="F1723" s="194">
        <v>33</v>
      </c>
      <c r="G1723" s="194">
        <v>33</v>
      </c>
      <c r="H1723" s="194">
        <v>6.75</v>
      </c>
      <c r="I1723" s="194">
        <v>1.1499999999999999</v>
      </c>
      <c r="J1723" s="194">
        <v>0.79</v>
      </c>
      <c r="K1723" s="194">
        <v>0.68</v>
      </c>
      <c r="L1723" s="194">
        <v>8</v>
      </c>
      <c r="M1723" s="194">
        <v>31</v>
      </c>
      <c r="N1723" s="194">
        <v>17.5</v>
      </c>
      <c r="O1723" s="194">
        <v>11</v>
      </c>
      <c r="P1723" s="194">
        <v>8.5</v>
      </c>
    </row>
    <row r="1724" spans="1:16" ht="12.75" customHeight="1" x14ac:dyDescent="0.2">
      <c r="A1724" s="89" t="s">
        <v>4601</v>
      </c>
      <c r="B1724" s="89" t="s">
        <v>4602</v>
      </c>
      <c r="C1724" s="89" t="s">
        <v>1654</v>
      </c>
      <c r="D1724" s="194">
        <v>3.89</v>
      </c>
      <c r="E1724" s="89" t="s">
        <v>1225</v>
      </c>
      <c r="F1724" s="194">
        <v>33</v>
      </c>
      <c r="G1724" s="194">
        <v>33</v>
      </c>
      <c r="H1724" s="194">
        <v>0</v>
      </c>
      <c r="I1724" s="194">
        <v>1.1499999999999999</v>
      </c>
      <c r="J1724" s="194">
        <v>0.49</v>
      </c>
      <c r="K1724" s="194">
        <v>3.15</v>
      </c>
      <c r="L1724" s="194">
        <v>4.5</v>
      </c>
      <c r="M1724" s="89"/>
      <c r="N1724" s="194">
        <v>9.5</v>
      </c>
      <c r="P1724" s="194">
        <v>19.5</v>
      </c>
    </row>
    <row r="1725" spans="1:16" ht="12.75" customHeight="1" x14ac:dyDescent="0.2">
      <c r="A1725" s="89" t="s">
        <v>4603</v>
      </c>
      <c r="B1725" s="89" t="s">
        <v>4604</v>
      </c>
      <c r="C1725" s="89" t="s">
        <v>1340</v>
      </c>
      <c r="D1725" s="194">
        <v>4.8600000000000003</v>
      </c>
      <c r="E1725" s="89" t="s">
        <v>1225</v>
      </c>
      <c r="F1725" s="194">
        <v>36</v>
      </c>
      <c r="G1725" s="194">
        <v>36</v>
      </c>
      <c r="H1725" s="194">
        <v>14.29</v>
      </c>
      <c r="I1725" s="194">
        <v>1.05</v>
      </c>
      <c r="J1725" s="194">
        <v>1.18</v>
      </c>
      <c r="K1725" s="194">
        <v>12.21</v>
      </c>
      <c r="M1725" s="89"/>
    </row>
    <row r="1726" spans="1:16" ht="12.75" customHeight="1" x14ac:dyDescent="0.2">
      <c r="A1726" s="89" t="s">
        <v>4605</v>
      </c>
      <c r="B1726" s="89" t="s">
        <v>4606</v>
      </c>
      <c r="C1726" s="89" t="s">
        <v>1799</v>
      </c>
      <c r="D1726" s="194">
        <v>1.63</v>
      </c>
      <c r="E1726" s="89" t="s">
        <v>1225</v>
      </c>
      <c r="F1726" s="194">
        <v>36</v>
      </c>
      <c r="G1726" s="194">
        <v>36</v>
      </c>
      <c r="H1726" s="194">
        <v>2.04</v>
      </c>
      <c r="I1726" s="194">
        <v>2.15</v>
      </c>
      <c r="J1726" s="194">
        <v>0.18</v>
      </c>
      <c r="K1726" s="194">
        <v>0.26</v>
      </c>
      <c r="L1726" s="194">
        <v>10</v>
      </c>
      <c r="M1726" s="89"/>
      <c r="N1726" s="194">
        <v>22.5</v>
      </c>
      <c r="O1726" s="194">
        <v>-11</v>
      </c>
      <c r="P1726" s="194">
        <v>4.5</v>
      </c>
    </row>
    <row r="1727" spans="1:16" ht="12.75" customHeight="1" x14ac:dyDescent="0.2">
      <c r="A1727" s="89" t="s">
        <v>4607</v>
      </c>
      <c r="B1727" s="89" t="s">
        <v>4608</v>
      </c>
      <c r="C1727" s="89" t="s">
        <v>1753</v>
      </c>
      <c r="D1727" s="194">
        <v>8.5399999999999991</v>
      </c>
      <c r="E1727" s="89" t="s">
        <v>1225</v>
      </c>
      <c r="F1727" s="194">
        <v>36</v>
      </c>
      <c r="G1727" s="194">
        <v>36</v>
      </c>
      <c r="H1727" s="194">
        <v>2.04</v>
      </c>
      <c r="I1727" s="194">
        <v>2.0499999999999998</v>
      </c>
      <c r="J1727" s="194">
        <v>0.77</v>
      </c>
      <c r="K1727" s="194">
        <v>1.25</v>
      </c>
      <c r="L1727" s="194">
        <v>4.5</v>
      </c>
      <c r="M1727" s="194">
        <v>22.5</v>
      </c>
      <c r="N1727" s="194">
        <v>14</v>
      </c>
      <c r="O1727" s="194">
        <v>39</v>
      </c>
      <c r="P1727" s="194">
        <v>9</v>
      </c>
    </row>
    <row r="1728" spans="1:16" ht="12.75" customHeight="1" x14ac:dyDescent="0.2">
      <c r="A1728" s="89" t="s">
        <v>4609</v>
      </c>
      <c r="B1728" s="89" t="s">
        <v>4610</v>
      </c>
      <c r="C1728" s="89" t="s">
        <v>1703</v>
      </c>
      <c r="D1728" s="194">
        <v>5.63</v>
      </c>
      <c r="E1728" s="89" t="s">
        <v>1225</v>
      </c>
      <c r="F1728" s="194">
        <v>39</v>
      </c>
      <c r="G1728" s="194">
        <v>39</v>
      </c>
      <c r="H1728" s="194">
        <v>0</v>
      </c>
      <c r="I1728" s="194">
        <v>1.6</v>
      </c>
      <c r="J1728" s="194">
        <v>0.42</v>
      </c>
      <c r="K1728" s="89"/>
      <c r="M1728" s="89"/>
    </row>
    <row r="1729" spans="1:16" ht="12.75" customHeight="1" x14ac:dyDescent="0.2">
      <c r="A1729" s="89" t="s">
        <v>4611</v>
      </c>
      <c r="B1729" s="89" t="s">
        <v>4612</v>
      </c>
      <c r="C1729" s="89" t="s">
        <v>1316</v>
      </c>
      <c r="D1729" s="194">
        <v>3.34</v>
      </c>
      <c r="E1729" s="89" t="s">
        <v>1225</v>
      </c>
      <c r="F1729" s="194">
        <v>39</v>
      </c>
      <c r="G1729" s="194">
        <v>39</v>
      </c>
      <c r="H1729" s="194">
        <v>9.11</v>
      </c>
      <c r="I1729" s="194">
        <v>0.85</v>
      </c>
      <c r="J1729" s="194">
        <v>0.19</v>
      </c>
      <c r="K1729" s="194">
        <v>0.66</v>
      </c>
      <c r="L1729" s="194">
        <v>0.5</v>
      </c>
      <c r="M1729" s="194">
        <v>-2</v>
      </c>
      <c r="N1729" s="194">
        <v>-0.5</v>
      </c>
      <c r="O1729" s="194">
        <v>3.5</v>
      </c>
      <c r="P1729" s="194">
        <v>-2</v>
      </c>
    </row>
    <row r="1730" spans="1:16" ht="12.75" customHeight="1" x14ac:dyDescent="0.2">
      <c r="A1730" s="89" t="s">
        <v>4613</v>
      </c>
      <c r="B1730" s="89" t="s">
        <v>4614</v>
      </c>
      <c r="C1730" s="89" t="s">
        <v>1588</v>
      </c>
      <c r="D1730" s="194">
        <v>6.55</v>
      </c>
      <c r="E1730" s="89" t="s">
        <v>1225</v>
      </c>
      <c r="F1730" s="194">
        <v>41</v>
      </c>
      <c r="G1730" s="194">
        <v>41</v>
      </c>
      <c r="H1730" s="194">
        <v>0</v>
      </c>
      <c r="I1730" s="194">
        <v>1.25</v>
      </c>
      <c r="J1730" s="194">
        <v>0.4</v>
      </c>
      <c r="K1730" s="194">
        <v>0.48</v>
      </c>
      <c r="L1730" s="194">
        <v>-4</v>
      </c>
      <c r="M1730" s="194">
        <v>-5</v>
      </c>
      <c r="N1730" s="194">
        <v>-3.5</v>
      </c>
      <c r="P1730" s="194">
        <v>5</v>
      </c>
    </row>
    <row r="1731" spans="1:16" ht="12.75" customHeight="1" x14ac:dyDescent="0.2">
      <c r="A1731" s="89" t="s">
        <v>4615</v>
      </c>
      <c r="B1731" s="89" t="s">
        <v>4616</v>
      </c>
      <c r="C1731" s="89" t="s">
        <v>1581</v>
      </c>
      <c r="D1731" s="194">
        <v>6.21</v>
      </c>
      <c r="E1731" s="89" t="s">
        <v>1225</v>
      </c>
      <c r="F1731" s="194">
        <v>41</v>
      </c>
      <c r="G1731" s="194">
        <v>41</v>
      </c>
      <c r="H1731" s="194">
        <v>0.8</v>
      </c>
      <c r="I1731" s="194">
        <v>1</v>
      </c>
      <c r="J1731" s="194">
        <v>4.1900000000000004</v>
      </c>
      <c r="K1731" s="89"/>
      <c r="L1731" s="194">
        <v>11.5</v>
      </c>
      <c r="M1731" s="194">
        <v>26.5</v>
      </c>
      <c r="N1731" s="194">
        <v>22.5</v>
      </c>
      <c r="O1731" s="194">
        <v>21</v>
      </c>
    </row>
    <row r="1732" spans="1:16" ht="12.75" customHeight="1" x14ac:dyDescent="0.2">
      <c r="A1732" s="89" t="s">
        <v>4617</v>
      </c>
      <c r="B1732" s="89" t="s">
        <v>4618</v>
      </c>
      <c r="C1732" s="89" t="s">
        <v>1509</v>
      </c>
      <c r="D1732" s="194">
        <v>10.53</v>
      </c>
      <c r="E1732" s="89" t="s">
        <v>1225</v>
      </c>
      <c r="F1732" s="194">
        <v>43</v>
      </c>
      <c r="G1732" s="194">
        <v>43</v>
      </c>
      <c r="H1732" s="194">
        <v>0</v>
      </c>
      <c r="I1732" s="194">
        <v>1.95</v>
      </c>
      <c r="J1732" s="194">
        <v>0.2</v>
      </c>
      <c r="K1732" s="194">
        <v>0.63</v>
      </c>
      <c r="L1732" s="194">
        <v>6</v>
      </c>
      <c r="M1732" s="89"/>
      <c r="N1732" s="194">
        <v>35</v>
      </c>
      <c r="P1732" s="194">
        <v>7</v>
      </c>
    </row>
    <row r="1733" spans="1:16" ht="12.75" customHeight="1" x14ac:dyDescent="0.2">
      <c r="A1733" s="89" t="s">
        <v>4619</v>
      </c>
      <c r="B1733" s="89" t="s">
        <v>4620</v>
      </c>
      <c r="C1733" s="89" t="s">
        <v>1682</v>
      </c>
      <c r="D1733" s="194">
        <v>3.71</v>
      </c>
      <c r="E1733" s="89" t="s">
        <v>1225</v>
      </c>
      <c r="F1733" s="194">
        <v>44</v>
      </c>
      <c r="G1733" s="194">
        <v>44</v>
      </c>
      <c r="H1733" s="194">
        <v>0</v>
      </c>
      <c r="I1733" s="194">
        <v>1.8</v>
      </c>
      <c r="J1733" s="194">
        <v>1.05</v>
      </c>
      <c r="K1733" s="194">
        <v>0.32</v>
      </c>
      <c r="L1733" s="194">
        <v>21</v>
      </c>
      <c r="M1733" s="194">
        <v>25</v>
      </c>
      <c r="N1733" s="194">
        <v>23.5</v>
      </c>
      <c r="P1733" s="194">
        <v>5</v>
      </c>
    </row>
    <row r="1734" spans="1:16" ht="12.75" customHeight="1" x14ac:dyDescent="0.2">
      <c r="A1734" s="89" t="s">
        <v>4621</v>
      </c>
      <c r="B1734" s="89" t="s">
        <v>4622</v>
      </c>
      <c r="C1734" s="89" t="s">
        <v>1799</v>
      </c>
      <c r="D1734" s="194">
        <v>4.45</v>
      </c>
      <c r="E1734" s="89" t="s">
        <v>1225</v>
      </c>
      <c r="F1734" s="194">
        <v>46</v>
      </c>
      <c r="G1734" s="194">
        <v>46</v>
      </c>
      <c r="H1734" s="194">
        <v>0</v>
      </c>
      <c r="I1734" s="194">
        <v>2</v>
      </c>
      <c r="J1734" s="194">
        <v>0.47</v>
      </c>
      <c r="K1734" s="194">
        <v>0.05</v>
      </c>
      <c r="L1734" s="194">
        <v>-1.5</v>
      </c>
      <c r="M1734" s="89"/>
      <c r="N1734" s="194">
        <v>3.5</v>
      </c>
      <c r="O1734" s="194">
        <v>-20.5</v>
      </c>
      <c r="P1734" s="194">
        <v>-9</v>
      </c>
    </row>
    <row r="1735" spans="1:16" ht="12.75" customHeight="1" x14ac:dyDescent="0.2">
      <c r="A1735" s="89" t="s">
        <v>4623</v>
      </c>
      <c r="B1735" s="89" t="s">
        <v>4624</v>
      </c>
      <c r="C1735" s="89" t="s">
        <v>1739</v>
      </c>
      <c r="D1735" s="194">
        <v>6.97</v>
      </c>
      <c r="E1735" s="89" t="s">
        <v>1225</v>
      </c>
      <c r="F1735" s="194">
        <v>50</v>
      </c>
      <c r="G1735" s="194">
        <v>50</v>
      </c>
      <c r="H1735" s="194">
        <v>3.25</v>
      </c>
      <c r="I1735" s="194">
        <v>1.85</v>
      </c>
      <c r="J1735" s="194">
        <v>0.83</v>
      </c>
      <c r="K1735" s="194">
        <v>4.93</v>
      </c>
      <c r="L1735" s="194">
        <v>7</v>
      </c>
      <c r="M1735" s="194">
        <v>21</v>
      </c>
      <c r="N1735" s="194">
        <v>19</v>
      </c>
    </row>
    <row r="1736" spans="1:16" ht="12.75" customHeight="1" x14ac:dyDescent="0.2">
      <c r="A1736" s="89" t="s">
        <v>4625</v>
      </c>
      <c r="B1736" s="89" t="s">
        <v>4626</v>
      </c>
      <c r="C1736" s="89" t="s">
        <v>1283</v>
      </c>
      <c r="D1736" s="194">
        <v>15.05</v>
      </c>
      <c r="E1736" s="89" t="s">
        <v>1225</v>
      </c>
      <c r="F1736" s="194">
        <v>53</v>
      </c>
      <c r="G1736" s="194">
        <v>53</v>
      </c>
      <c r="H1736" s="194">
        <v>6.91</v>
      </c>
      <c r="I1736" s="194">
        <v>1.2</v>
      </c>
      <c r="J1736" s="194">
        <v>0.38</v>
      </c>
      <c r="K1736" s="89"/>
      <c r="L1736" s="194">
        <v>1.5</v>
      </c>
      <c r="M1736" s="194">
        <v>8.5</v>
      </c>
      <c r="N1736" s="194">
        <v>6.5</v>
      </c>
      <c r="O1736" s="194">
        <v>-12</v>
      </c>
    </row>
    <row r="1737" spans="1:16" ht="12.75" customHeight="1" x14ac:dyDescent="0.2">
      <c r="A1737" s="89" t="s">
        <v>4627</v>
      </c>
      <c r="B1737" s="89" t="s">
        <v>4628</v>
      </c>
      <c r="C1737" s="89" t="s">
        <v>2414</v>
      </c>
      <c r="D1737" s="194">
        <v>3.02</v>
      </c>
      <c r="E1737" s="89" t="s">
        <v>1225</v>
      </c>
      <c r="F1737" s="194">
        <v>53</v>
      </c>
      <c r="G1737" s="194">
        <v>53</v>
      </c>
      <c r="H1737" s="194">
        <v>0</v>
      </c>
      <c r="I1737" s="194">
        <v>2.2999999999999998</v>
      </c>
      <c r="J1737" s="194">
        <v>0.4</v>
      </c>
      <c r="K1737" s="194">
        <v>0.25</v>
      </c>
      <c r="L1737" s="194">
        <v>8</v>
      </c>
      <c r="M1737" s="89"/>
      <c r="N1737" s="194">
        <v>12.5</v>
      </c>
      <c r="P1737" s="194">
        <v>3</v>
      </c>
    </row>
    <row r="1738" spans="1:16" ht="12.75" customHeight="1" x14ac:dyDescent="0.2">
      <c r="A1738" s="89" t="s">
        <v>4629</v>
      </c>
      <c r="B1738" s="89" t="s">
        <v>4630</v>
      </c>
      <c r="C1738" s="89" t="s">
        <v>1452</v>
      </c>
      <c r="D1738" s="194">
        <v>5.36</v>
      </c>
      <c r="E1738" s="89" t="s">
        <v>1225</v>
      </c>
      <c r="F1738" s="194">
        <v>56</v>
      </c>
      <c r="G1738" s="194"/>
      <c r="H1738" s="194">
        <v>3.57</v>
      </c>
      <c r="I1738" s="194">
        <v>1.1499999999999999</v>
      </c>
      <c r="J1738" s="194">
        <v>0.12</v>
      </c>
      <c r="K1738" s="194">
        <v>0.5</v>
      </c>
      <c r="L1738" s="194">
        <v>5</v>
      </c>
      <c r="M1738" s="194">
        <v>9</v>
      </c>
      <c r="N1738" s="194">
        <v>6.5</v>
      </c>
      <c r="O1738" s="194">
        <v>3.5</v>
      </c>
      <c r="P1738" s="194">
        <v>5</v>
      </c>
    </row>
    <row r="1739" spans="1:16" ht="12.75" customHeight="1" x14ac:dyDescent="0.2">
      <c r="A1739" s="89" t="s">
        <v>4631</v>
      </c>
      <c r="B1739" s="89" t="s">
        <v>4632</v>
      </c>
      <c r="C1739" s="89" t="s">
        <v>2414</v>
      </c>
      <c r="D1739" s="194">
        <v>6.91</v>
      </c>
      <c r="E1739" s="89" t="s">
        <v>1225</v>
      </c>
      <c r="F1739" s="194">
        <v>69</v>
      </c>
      <c r="G1739" s="194"/>
      <c r="H1739" s="194">
        <v>0</v>
      </c>
      <c r="I1739" s="194">
        <v>2.65</v>
      </c>
      <c r="J1739" s="194">
        <v>0.34</v>
      </c>
      <c r="K1739" s="194">
        <v>0.14000000000000001</v>
      </c>
      <c r="L1739" s="194">
        <v>8.5</v>
      </c>
      <c r="M1739" s="89"/>
      <c r="N1739" s="194">
        <v>12</v>
      </c>
      <c r="P1739" s="194">
        <v>1.5</v>
      </c>
    </row>
    <row r="1741" spans="1:16" x14ac:dyDescent="0.2">
      <c r="C1741" s="75" t="s">
        <v>45</v>
      </c>
      <c r="D1741" s="203"/>
      <c r="E1741" s="204"/>
      <c r="F1741" s="93">
        <f>AVERAGE(F1675:F1739)</f>
        <v>24.107692307692307</v>
      </c>
      <c r="G1741" s="93">
        <f>AVERAGE(G1675:G1739)</f>
        <v>24.316666666666666</v>
      </c>
      <c r="H1741" s="93">
        <f t="shared" ref="H1741:P1741" si="32">AVERAGE(H1675:H1739)</f>
        <v>1.9606153846153846</v>
      </c>
      <c r="I1741" s="93">
        <f t="shared" si="32"/>
        <v>1.3841269841269839</v>
      </c>
      <c r="J1741" s="93">
        <f t="shared" si="32"/>
        <v>1.3534426229508199</v>
      </c>
      <c r="K1741" s="93">
        <f t="shared" si="32"/>
        <v>2.2543396226415089</v>
      </c>
      <c r="L1741" s="93">
        <f t="shared" si="32"/>
        <v>5.0636363636363635</v>
      </c>
      <c r="M1741" s="93">
        <f t="shared" si="32"/>
        <v>21.306451612903224</v>
      </c>
      <c r="N1741" s="93">
        <f t="shared" si="32"/>
        <v>16.255555555555556</v>
      </c>
      <c r="O1741" s="93">
        <f t="shared" si="32"/>
        <v>5.6136363636363633</v>
      </c>
      <c r="P1741" s="93">
        <f t="shared" si="32"/>
        <v>4.5510204081632653</v>
      </c>
    </row>
    <row r="1742" spans="1:16" x14ac:dyDescent="0.2">
      <c r="C1742" s="75" t="s">
        <v>1202</v>
      </c>
      <c r="D1742" s="203"/>
      <c r="E1742" s="204"/>
      <c r="F1742" s="93">
        <f>STDEV(F1675:F1739)</f>
        <v>15.040697994237039</v>
      </c>
      <c r="G1742" s="93">
        <f>STDEV(G1675:G1739)</f>
        <v>12.188479788227182</v>
      </c>
      <c r="H1742" s="93">
        <f t="shared" ref="H1742:P1742" si="33">STDEV(H1675:H1739)</f>
        <v>3.3055223097696094</v>
      </c>
      <c r="I1742" s="93">
        <f t="shared" si="33"/>
        <v>0.46314365820021858</v>
      </c>
      <c r="J1742" s="93">
        <f t="shared" si="33"/>
        <v>1.7821212877223049</v>
      </c>
      <c r="K1742" s="93">
        <f t="shared" si="33"/>
        <v>3.9450818990396939</v>
      </c>
      <c r="L1742" s="93">
        <f t="shared" si="33"/>
        <v>5.3177328654496012</v>
      </c>
      <c r="M1742" s="93">
        <f t="shared" si="33"/>
        <v>16.605560022351366</v>
      </c>
      <c r="N1742" s="93">
        <f t="shared" si="33"/>
        <v>14.299007523657583</v>
      </c>
      <c r="O1742" s="93">
        <f t="shared" si="33"/>
        <v>17.913104951524428</v>
      </c>
      <c r="P1742" s="93">
        <f t="shared" si="33"/>
        <v>6.9246276208237241</v>
      </c>
    </row>
    <row r="1743" spans="1:16" x14ac:dyDescent="0.2">
      <c r="C1743" s="75" t="s">
        <v>53</v>
      </c>
      <c r="D1743" s="203"/>
      <c r="E1743" s="204"/>
      <c r="F1743" s="93">
        <f>MEDIAN(F1675:F1739)</f>
        <v>21</v>
      </c>
      <c r="G1743" s="93">
        <f>MEDIAN(G1675:G1739)</f>
        <v>21</v>
      </c>
      <c r="H1743" s="93">
        <f t="shared" ref="H1743:P1743" si="34">MEDIAN(H1675:H1739)</f>
        <v>0</v>
      </c>
      <c r="I1743" s="93">
        <f t="shared" si="34"/>
        <v>1.3</v>
      </c>
      <c r="J1743" s="93">
        <f t="shared" si="34"/>
        <v>0.7</v>
      </c>
      <c r="K1743" s="93">
        <f t="shared" si="34"/>
        <v>1.25</v>
      </c>
      <c r="L1743" s="93">
        <f t="shared" si="34"/>
        <v>4.5</v>
      </c>
      <c r="M1743" s="93">
        <f t="shared" si="34"/>
        <v>19.5</v>
      </c>
      <c r="N1743" s="93">
        <f t="shared" si="34"/>
        <v>13.5</v>
      </c>
      <c r="O1743" s="93">
        <f t="shared" si="34"/>
        <v>6.25</v>
      </c>
      <c r="P1743" s="93">
        <f t="shared" si="34"/>
        <v>5</v>
      </c>
    </row>
    <row r="1744" spans="1:16" x14ac:dyDescent="0.2">
      <c r="C1744" s="75" t="s">
        <v>1813</v>
      </c>
      <c r="D1744" s="203"/>
      <c r="E1744" s="204"/>
      <c r="F1744" s="75">
        <f>COUNT(F1675:F1739)</f>
        <v>65</v>
      </c>
      <c r="G1744" s="75">
        <f>COUNT(G1675:G1739)</f>
        <v>60</v>
      </c>
      <c r="H1744" s="75">
        <f t="shared" ref="H1744:P1744" si="35">COUNT(H1675:H1739)</f>
        <v>65</v>
      </c>
      <c r="I1744" s="75">
        <f t="shared" si="35"/>
        <v>63</v>
      </c>
      <c r="J1744" s="75">
        <f t="shared" si="35"/>
        <v>61</v>
      </c>
      <c r="K1744" s="75">
        <f t="shared" si="35"/>
        <v>53</v>
      </c>
      <c r="L1744" s="75">
        <f t="shared" si="35"/>
        <v>55</v>
      </c>
      <c r="M1744" s="75">
        <f t="shared" si="35"/>
        <v>31</v>
      </c>
      <c r="N1744" s="75">
        <f t="shared" si="35"/>
        <v>45</v>
      </c>
      <c r="O1744" s="75">
        <f t="shared" si="35"/>
        <v>22</v>
      </c>
      <c r="P1744" s="75">
        <f t="shared" si="35"/>
        <v>49</v>
      </c>
    </row>
    <row r="1745" spans="3:13" x14ac:dyDescent="0.2">
      <c r="C1745" s="75" t="s">
        <v>1814</v>
      </c>
      <c r="D1745" s="203"/>
      <c r="E1745" s="204"/>
      <c r="F1745" s="205">
        <f>F1741-2*F1742</f>
        <v>-5.9737036807817709</v>
      </c>
      <c r="G1745" s="205">
        <f>F1741+2*F1742</f>
        <v>54.189088296166389</v>
      </c>
      <c r="H1745" s="205"/>
      <c r="J1745" s="93"/>
      <c r="K1745" s="93"/>
      <c r="L1745" s="205"/>
      <c r="M1745" s="206"/>
    </row>
    <row r="1746" spans="3:13" x14ac:dyDescent="0.2">
      <c r="D1746" s="203"/>
      <c r="E1746" s="204"/>
      <c r="F1746" s="205"/>
      <c r="G1746" s="205"/>
      <c r="H1746" s="206"/>
      <c r="I1746" s="206"/>
      <c r="J1746" s="93"/>
      <c r="K1746" s="93"/>
      <c r="L1746" s="205"/>
      <c r="M1746" s="206"/>
    </row>
    <row r="1747" spans="3:13" ht="15.75" x14ac:dyDescent="0.25">
      <c r="C1747" s="87" t="s">
        <v>1815</v>
      </c>
      <c r="D1747" s="203"/>
      <c r="E1747" s="207">
        <f>+G1743</f>
        <v>21</v>
      </c>
      <c r="F1747" s="208"/>
      <c r="G1747" s="208"/>
      <c r="H1747" s="208"/>
      <c r="I1747" s="208"/>
      <c r="J1747" s="107"/>
      <c r="K1747" s="107"/>
      <c r="M1747" s="206"/>
    </row>
  </sheetData>
  <pageMargins left="0.7" right="0.7" top="3" bottom="0.75" header="0.3" footer="0.3"/>
  <pageSetup scale="61" fitToHeight="0" orientation="portrait" r:id="rId1"/>
  <headerFooter>
    <oddHeader>&amp;RDivision of Public Utilities
Docket No. 19-057-02
DPU Exhibit 3.XX
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1"/>
  <sheetViews>
    <sheetView zoomScale="172" zoomScaleNormal="172" zoomScalePageLayoutView="142" workbookViewId="0">
      <selection activeCell="D29" sqref="D29"/>
    </sheetView>
  </sheetViews>
  <sheetFormatPr defaultRowHeight="12.75" x14ac:dyDescent="0.2"/>
  <cols>
    <col min="1" max="1" width="14" style="89" customWidth="1"/>
    <col min="2" max="2" width="6.5703125" style="89" customWidth="1"/>
    <col min="3" max="3" width="12.42578125" style="89" customWidth="1"/>
    <col min="4" max="4" width="14.140625" style="89" customWidth="1"/>
    <col min="5" max="5" width="7.42578125" style="89" customWidth="1"/>
    <col min="6" max="6" width="6.28515625" style="89" customWidth="1"/>
    <col min="7" max="7" width="11" style="89" customWidth="1"/>
    <col min="8" max="8" width="11.7109375" style="89" customWidth="1"/>
    <col min="9" max="9" width="10.140625" style="102" customWidth="1"/>
    <col min="10" max="10" width="11.7109375" style="89" customWidth="1"/>
    <col min="11" max="11" width="8.42578125" style="75" customWidth="1"/>
    <col min="12" max="12" width="9.140625" style="75"/>
    <col min="13" max="22" width="9.140625" style="88"/>
    <col min="23" max="52" width="9.140625" style="75"/>
    <col min="53" max="16384" width="9.140625" style="89"/>
  </cols>
  <sheetData>
    <row r="1" spans="1:52" s="88" customFormat="1" ht="90" x14ac:dyDescent="0.25">
      <c r="A1" s="96" t="s">
        <v>190</v>
      </c>
      <c r="B1" s="94"/>
      <c r="C1" s="94"/>
      <c r="D1" s="94"/>
      <c r="E1" s="94"/>
      <c r="F1" s="94"/>
      <c r="G1" s="97" t="s">
        <v>50</v>
      </c>
      <c r="H1" s="98" t="s">
        <v>166</v>
      </c>
      <c r="I1" s="98" t="s">
        <v>167</v>
      </c>
      <c r="J1" s="99"/>
      <c r="K1" s="100"/>
      <c r="L1" s="93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</row>
    <row r="2" spans="1:52" s="88" customFormat="1" ht="7.5" customHeight="1" x14ac:dyDescent="0.2">
      <c r="A2" s="94"/>
      <c r="B2" s="94"/>
      <c r="C2" s="94"/>
      <c r="D2" s="94"/>
      <c r="E2" s="94"/>
      <c r="F2" s="94"/>
      <c r="G2" s="101"/>
      <c r="H2" s="101"/>
      <c r="I2" s="101"/>
      <c r="J2" s="100"/>
      <c r="K2" s="95"/>
      <c r="L2" s="93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</row>
    <row r="3" spans="1:52" s="88" customFormat="1" ht="12.75" customHeight="1" x14ac:dyDescent="0.25">
      <c r="A3" s="96" t="s">
        <v>160</v>
      </c>
      <c r="B3" s="288"/>
      <c r="C3" s="288"/>
      <c r="D3" s="288"/>
      <c r="E3" s="288"/>
      <c r="F3" s="288"/>
      <c r="G3" s="289"/>
      <c r="H3" s="290"/>
      <c r="I3" s="290"/>
      <c r="J3" s="100"/>
      <c r="K3" s="95"/>
      <c r="L3" s="93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</row>
    <row r="4" spans="1:52" s="88" customFormat="1" ht="7.5" customHeight="1" x14ac:dyDescent="0.25">
      <c r="A4" s="96"/>
      <c r="B4" s="288"/>
      <c r="C4" s="288"/>
      <c r="D4" s="288"/>
      <c r="E4" s="288"/>
      <c r="F4" s="288"/>
      <c r="G4" s="289"/>
      <c r="H4" s="290"/>
      <c r="I4" s="290"/>
      <c r="J4" s="100"/>
      <c r="K4" s="95"/>
      <c r="L4" s="93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</row>
    <row r="5" spans="1:52" s="88" customFormat="1" ht="12.75" customHeight="1" x14ac:dyDescent="0.25">
      <c r="A5" s="291" t="s">
        <v>4655</v>
      </c>
      <c r="B5" s="288"/>
      <c r="C5" s="288"/>
      <c r="D5" s="288"/>
      <c r="E5" s="288"/>
      <c r="F5" s="288"/>
      <c r="G5" s="292">
        <f>'DPU 3.04 Constant Growth DCF'!L27</f>
        <v>8.8178215097637541E-2</v>
      </c>
      <c r="H5" s="290">
        <f>G5-0.04</f>
        <v>4.817821509763754E-2</v>
      </c>
      <c r="I5" s="290">
        <f>G5-0.0339</f>
        <v>5.4278215097637542E-2</v>
      </c>
      <c r="J5" s="100"/>
      <c r="K5" s="95"/>
      <c r="L5" s="93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</row>
    <row r="6" spans="1:52" s="88" customFormat="1" ht="15.75" x14ac:dyDescent="0.25">
      <c r="A6" s="293" t="s">
        <v>4656</v>
      </c>
      <c r="B6" s="294"/>
      <c r="C6" s="294"/>
      <c r="D6" s="294"/>
      <c r="E6" s="294"/>
      <c r="F6" s="294"/>
      <c r="G6" s="295">
        <f>'DPU 3.04 Constant Growth DCF'!L13</f>
        <v>0.10327670516970262</v>
      </c>
      <c r="H6" s="290">
        <f>G6-0.04</f>
        <v>6.3276705169702629E-2</v>
      </c>
      <c r="I6" s="290">
        <f>G6-0.0339</f>
        <v>6.9376705169702624E-2</v>
      </c>
      <c r="J6" s="104"/>
      <c r="K6" s="91"/>
      <c r="L6" s="93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</row>
    <row r="7" spans="1:52" s="88" customFormat="1" ht="12.75" customHeight="1" x14ac:dyDescent="0.25">
      <c r="A7" s="296"/>
      <c r="B7" s="294"/>
      <c r="C7" s="294"/>
      <c r="D7" s="294"/>
      <c r="E7" s="294"/>
      <c r="F7" s="294"/>
      <c r="G7" s="295"/>
      <c r="H7" s="290"/>
      <c r="I7" s="290"/>
      <c r="J7" s="104"/>
      <c r="K7" s="91"/>
      <c r="L7" s="93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</row>
    <row r="8" spans="1:52" s="88" customFormat="1" ht="15.75" x14ac:dyDescent="0.25">
      <c r="A8" s="297" t="s">
        <v>161</v>
      </c>
      <c r="B8" s="294"/>
      <c r="C8" s="294"/>
      <c r="D8" s="294"/>
      <c r="E8" s="294"/>
      <c r="F8" s="294"/>
      <c r="G8" s="295"/>
      <c r="H8" s="290"/>
      <c r="I8" s="290"/>
      <c r="J8" s="104"/>
      <c r="K8" s="91"/>
      <c r="L8" s="93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</row>
    <row r="9" spans="1:52" s="88" customFormat="1" ht="7.5" customHeight="1" x14ac:dyDescent="0.25">
      <c r="A9" s="297"/>
      <c r="B9" s="294"/>
      <c r="C9" s="294"/>
      <c r="D9" s="294"/>
      <c r="E9" s="294"/>
      <c r="F9" s="294"/>
      <c r="G9" s="295"/>
      <c r="H9" s="290"/>
      <c r="I9" s="290"/>
      <c r="J9" s="104"/>
      <c r="K9" s="91"/>
      <c r="L9" s="93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</row>
    <row r="10" spans="1:52" s="88" customFormat="1" ht="15.75" x14ac:dyDescent="0.25">
      <c r="A10" s="298" t="s">
        <v>187</v>
      </c>
      <c r="B10" s="294"/>
      <c r="C10" s="294"/>
      <c r="D10" s="294"/>
      <c r="E10" s="294"/>
      <c r="F10" s="294"/>
      <c r="G10" s="295">
        <f>'DPU 3.06 CAPM'!F8</f>
        <v>7.1535714285714286E-2</v>
      </c>
      <c r="H10" s="290">
        <f>G10-0.04</f>
        <v>3.1535714285714285E-2</v>
      </c>
      <c r="I10" s="290">
        <f>G10-0.0339</f>
        <v>3.7635714285714286E-2</v>
      </c>
      <c r="J10" s="104"/>
      <c r="K10" s="91"/>
      <c r="L10" s="93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</row>
    <row r="11" spans="1:52" s="88" customFormat="1" ht="15.75" x14ac:dyDescent="0.25">
      <c r="A11" s="298" t="s">
        <v>188</v>
      </c>
      <c r="B11" s="294"/>
      <c r="C11" s="294"/>
      <c r="D11" s="294"/>
      <c r="E11" s="294"/>
      <c r="F11" s="294"/>
      <c r="G11" s="295">
        <f>'DPU 3.06 CAPM'!F13</f>
        <v>6.0660555555555558E-2</v>
      </c>
      <c r="H11" s="290">
        <f>G11-0.04</f>
        <v>2.0660555555555557E-2</v>
      </c>
      <c r="I11" s="290">
        <f>G11-0.0339</f>
        <v>2.6760555555555558E-2</v>
      </c>
      <c r="J11" s="104"/>
      <c r="K11" s="91"/>
      <c r="L11" s="93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</row>
    <row r="12" spans="1:52" s="88" customFormat="1" ht="15.75" x14ac:dyDescent="0.25">
      <c r="A12" s="298" t="s">
        <v>189</v>
      </c>
      <c r="B12" s="294"/>
      <c r="C12" s="294"/>
      <c r="D12" s="294"/>
      <c r="E12" s="294"/>
      <c r="F12" s="294"/>
      <c r="G12" s="295">
        <f>'DPU 3.06 CAPM'!F27</f>
        <v>5.9260888888888898E-2</v>
      </c>
      <c r="H12" s="290">
        <f>G12-0.04</f>
        <v>1.9260888888888897E-2</v>
      </c>
      <c r="I12" s="290">
        <f>G12-0.0339</f>
        <v>2.5360888888888898E-2</v>
      </c>
      <c r="J12" s="104"/>
      <c r="K12" s="91"/>
      <c r="L12" s="93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</row>
    <row r="13" spans="1:52" s="88" customFormat="1" ht="15.75" x14ac:dyDescent="0.25">
      <c r="A13" s="298" t="s">
        <v>4653</v>
      </c>
      <c r="B13" s="294"/>
      <c r="C13" s="294"/>
      <c r="D13" s="294"/>
      <c r="E13" s="294"/>
      <c r="F13" s="294"/>
      <c r="G13" s="295">
        <f>'DPU 3.07 RP on Bond Yields'!G24</f>
        <v>8.9400000000000007E-2</v>
      </c>
      <c r="H13" s="290">
        <f>G13-0.04</f>
        <v>4.9400000000000006E-2</v>
      </c>
      <c r="I13" s="290">
        <f>G13-0.0339</f>
        <v>5.5500000000000008E-2</v>
      </c>
      <c r="J13" s="104"/>
      <c r="K13" s="91"/>
      <c r="L13" s="93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</row>
    <row r="14" spans="1:52" s="88" customFormat="1" ht="15.75" x14ac:dyDescent="0.25">
      <c r="A14" s="296" t="s">
        <v>162</v>
      </c>
      <c r="B14" s="294"/>
      <c r="C14" s="294"/>
      <c r="D14" s="294"/>
      <c r="E14" s="294"/>
      <c r="F14" s="294"/>
      <c r="G14" s="295">
        <v>9.5203247037068769E-2</v>
      </c>
      <c r="H14" s="290">
        <f>G14-0.04</f>
        <v>5.5203247037068769E-2</v>
      </c>
      <c r="I14" s="290">
        <f>G14-0.0339</f>
        <v>6.130324703706877E-2</v>
      </c>
      <c r="J14" s="104"/>
      <c r="K14" s="91"/>
      <c r="L14" s="93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</row>
    <row r="15" spans="1:52" s="88" customFormat="1" ht="12.75" customHeight="1" x14ac:dyDescent="0.25">
      <c r="A15" s="294"/>
      <c r="B15" s="294"/>
      <c r="C15" s="294"/>
      <c r="D15" s="294"/>
      <c r="E15" s="294"/>
      <c r="F15" s="294"/>
      <c r="G15" s="295"/>
      <c r="H15" s="290"/>
      <c r="I15" s="290"/>
      <c r="J15" s="104"/>
      <c r="L15" s="93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</row>
    <row r="16" spans="1:52" s="88" customFormat="1" ht="15.75" x14ac:dyDescent="0.25">
      <c r="A16" s="299" t="s">
        <v>163</v>
      </c>
      <c r="B16" s="294"/>
      <c r="C16" s="294"/>
      <c r="D16" s="294"/>
      <c r="E16" s="294"/>
      <c r="F16" s="294"/>
      <c r="G16" s="109">
        <f>AVERAGE(G5:G15)</f>
        <v>8.1073618004938244E-2</v>
      </c>
      <c r="H16" s="290">
        <f>G16-0.04</f>
        <v>4.1073618004938243E-2</v>
      </c>
      <c r="I16" s="290">
        <f>G16-0.0339</f>
        <v>4.7173618004938245E-2</v>
      </c>
      <c r="J16" s="104"/>
      <c r="N16" s="106"/>
      <c r="Q16" s="91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</row>
    <row r="17" spans="1:52" s="88" customFormat="1" ht="15.75" x14ac:dyDescent="0.25">
      <c r="A17" s="299" t="s">
        <v>164</v>
      </c>
      <c r="B17" s="294"/>
      <c r="C17" s="294"/>
      <c r="D17" s="294"/>
      <c r="E17" s="294"/>
      <c r="F17" s="294"/>
      <c r="G17" s="109">
        <f>MEDIAN(G3:G15)</f>
        <v>8.8178215097637541E-2</v>
      </c>
      <c r="H17" s="290">
        <f>G17-0.04</f>
        <v>4.817821509763754E-2</v>
      </c>
      <c r="I17" s="290">
        <f>G17-0.0339</f>
        <v>5.4278215097637542E-2</v>
      </c>
      <c r="J17" s="104"/>
      <c r="L17" s="93"/>
      <c r="N17" s="106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</row>
    <row r="18" spans="1:52" s="88" customFormat="1" ht="15.75" x14ac:dyDescent="0.25">
      <c r="A18" s="107"/>
      <c r="B18" s="294"/>
      <c r="C18" s="294"/>
      <c r="D18" s="294"/>
      <c r="E18" s="294"/>
      <c r="F18" s="294"/>
      <c r="G18" s="109"/>
      <c r="H18" s="290"/>
      <c r="I18" s="290"/>
      <c r="J18" s="104"/>
      <c r="L18" s="93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</row>
    <row r="19" spans="1:52" s="88" customFormat="1" ht="15.75" x14ac:dyDescent="0.25">
      <c r="A19" s="108" t="s">
        <v>165</v>
      </c>
      <c r="B19" s="294"/>
      <c r="C19" s="294"/>
      <c r="D19" s="294"/>
      <c r="E19" s="294"/>
      <c r="F19" s="294"/>
      <c r="G19" s="109">
        <v>9.2499999999999999E-2</v>
      </c>
      <c r="H19" s="290">
        <f>G19-0.04</f>
        <v>5.2499999999999998E-2</v>
      </c>
      <c r="I19" s="290">
        <f>G19-0.0339</f>
        <v>5.8599999999999999E-2</v>
      </c>
      <c r="J19" s="106"/>
      <c r="L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</row>
    <row r="20" spans="1:52" s="88" customFormat="1" x14ac:dyDescent="0.2">
      <c r="A20" s="89"/>
      <c r="B20" s="89"/>
      <c r="C20" s="89"/>
      <c r="D20" s="89"/>
      <c r="E20" s="89"/>
      <c r="F20" s="89"/>
      <c r="G20" s="102"/>
      <c r="H20" s="102"/>
      <c r="I20" s="102"/>
      <c r="J20" s="106"/>
      <c r="L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</row>
    <row r="21" spans="1:52" s="88" customFormat="1" ht="15.75" x14ac:dyDescent="0.25">
      <c r="A21" s="300" t="s">
        <v>4651</v>
      </c>
      <c r="C21" s="89"/>
      <c r="D21" s="89"/>
      <c r="E21" s="89"/>
      <c r="F21" s="89"/>
      <c r="G21" s="89"/>
      <c r="H21" s="89"/>
      <c r="I21" s="102"/>
      <c r="J21" s="102"/>
      <c r="L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</row>
  </sheetData>
  <printOptions horizontalCentered="1"/>
  <pageMargins left="0.7" right="0.7" top="1.25" bottom="0.75" header="0.3" footer="0.3"/>
  <pageSetup orientation="landscape" r:id="rId1"/>
  <headerFooter>
    <oddHeader>&amp;RDivision of Public Utilities
Docket No. 19-057-02
DPU Exhibit 3.02
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view="pageLayout" zoomScaleNormal="202" zoomScaleSheetLayoutView="100" workbookViewId="0">
      <selection activeCell="D29" sqref="D29"/>
    </sheetView>
  </sheetViews>
  <sheetFormatPr defaultRowHeight="12.75" x14ac:dyDescent="0.2"/>
  <cols>
    <col min="1" max="1" width="4.7109375" style="47" customWidth="1"/>
    <col min="2" max="2" width="16" style="47" customWidth="1"/>
    <col min="3" max="3" width="12.7109375" style="47" customWidth="1"/>
    <col min="4" max="5" width="10" style="46" customWidth="1"/>
    <col min="6" max="16384" width="9.140625" style="46"/>
  </cols>
  <sheetData>
    <row r="2" spans="1:6" x14ac:dyDescent="0.2">
      <c r="B2" s="46"/>
      <c r="D2" s="47"/>
      <c r="F2" s="53"/>
    </row>
    <row r="3" spans="1:6" ht="15" customHeight="1" x14ac:dyDescent="0.3">
      <c r="A3" s="358" t="s">
        <v>4658</v>
      </c>
      <c r="B3" s="358"/>
      <c r="C3" s="358"/>
      <c r="D3" s="358"/>
      <c r="E3" s="358"/>
      <c r="F3" s="358"/>
    </row>
    <row r="4" spans="1:6" ht="15" customHeight="1" x14ac:dyDescent="0.3">
      <c r="A4" s="358" t="s">
        <v>4657</v>
      </c>
      <c r="B4" s="358"/>
      <c r="C4" s="358"/>
      <c r="D4" s="358"/>
      <c r="E4" s="358"/>
      <c r="F4" s="358"/>
    </row>
    <row r="5" spans="1:6" ht="15" customHeight="1" x14ac:dyDescent="0.2">
      <c r="A5" s="359" t="s">
        <v>4634</v>
      </c>
      <c r="B5" s="359"/>
      <c r="C5" s="359"/>
      <c r="D5" s="359"/>
      <c r="E5" s="359"/>
      <c r="F5" s="359"/>
    </row>
    <row r="6" spans="1:6" ht="15" customHeight="1" x14ac:dyDescent="0.2">
      <c r="A6" s="359" t="s">
        <v>4635</v>
      </c>
      <c r="B6" s="359"/>
      <c r="C6" s="359"/>
      <c r="D6" s="359"/>
      <c r="E6" s="359"/>
      <c r="F6" s="359"/>
    </row>
    <row r="7" spans="1:6" x14ac:dyDescent="0.2">
      <c r="B7" s="46"/>
      <c r="D7" s="47"/>
      <c r="E7" s="47"/>
    </row>
    <row r="8" spans="1:6" ht="20.25" x14ac:dyDescent="0.3">
      <c r="B8" s="52"/>
      <c r="C8" s="49"/>
      <c r="D8" s="49"/>
      <c r="E8" s="49"/>
    </row>
    <row r="9" spans="1:6" x14ac:dyDescent="0.2">
      <c r="B9" s="51"/>
      <c r="D9" s="47"/>
      <c r="E9" s="47"/>
    </row>
    <row r="10" spans="1:6" ht="15.75" x14ac:dyDescent="0.25">
      <c r="B10" s="302"/>
      <c r="C10" s="303"/>
      <c r="D10" s="303" t="s">
        <v>73</v>
      </c>
      <c r="E10" s="303" t="s">
        <v>72</v>
      </c>
    </row>
    <row r="11" spans="1:6" ht="15.75" x14ac:dyDescent="0.25">
      <c r="B11" s="302"/>
      <c r="C11" s="303" t="s">
        <v>70</v>
      </c>
      <c r="D11" s="303" t="s">
        <v>71</v>
      </c>
      <c r="E11" s="303" t="s">
        <v>70</v>
      </c>
    </row>
    <row r="12" spans="1:6" ht="7.5" customHeight="1" x14ac:dyDescent="0.25">
      <c r="B12" s="302"/>
      <c r="C12" s="304"/>
      <c r="D12" s="304"/>
      <c r="E12" s="304"/>
    </row>
    <row r="13" spans="1:6" ht="15.75" x14ac:dyDescent="0.25">
      <c r="B13" s="302" t="s">
        <v>69</v>
      </c>
      <c r="C13" s="305">
        <f>'DPU 3.02 ROE Summary'!G19</f>
        <v>9.2499999999999999E-2</v>
      </c>
      <c r="D13" s="305">
        <v>0.55000000000000004</v>
      </c>
      <c r="E13" s="305">
        <f>C13*D13</f>
        <v>5.0875000000000004E-2</v>
      </c>
    </row>
    <row r="14" spans="1:6" ht="15.75" hidden="1" x14ac:dyDescent="0.25">
      <c r="B14" s="302" t="s">
        <v>68</v>
      </c>
      <c r="C14" s="305">
        <v>0</v>
      </c>
      <c r="D14" s="305">
        <v>0</v>
      </c>
      <c r="E14" s="305">
        <f>C14*D14</f>
        <v>0</v>
      </c>
    </row>
    <row r="15" spans="1:6" ht="15.75" x14ac:dyDescent="0.25">
      <c r="B15" s="302" t="s">
        <v>67</v>
      </c>
      <c r="C15" s="306">
        <f>'DPU 3.08 Cost of Debt'!G27</f>
        <v>4.2459999999999991E-2</v>
      </c>
      <c r="D15" s="305">
        <v>0.45</v>
      </c>
      <c r="E15" s="305">
        <f>C15*D15</f>
        <v>1.9106999999999996E-2</v>
      </c>
    </row>
    <row r="16" spans="1:6" ht="7.5" customHeight="1" x14ac:dyDescent="0.25">
      <c r="B16" s="302"/>
      <c r="C16" s="304"/>
      <c r="D16" s="304"/>
      <c r="E16" s="304"/>
    </row>
    <row r="17" spans="2:5" ht="15.75" x14ac:dyDescent="0.25">
      <c r="B17" s="302" t="s">
        <v>66</v>
      </c>
      <c r="C17" s="305"/>
      <c r="D17" s="305">
        <f>SUM(D13:D16)</f>
        <v>1</v>
      </c>
      <c r="E17" s="305">
        <f>SUM(E13:E16)</f>
        <v>6.9982000000000003E-2</v>
      </c>
    </row>
    <row r="18" spans="2:5" ht="15.75" x14ac:dyDescent="0.25">
      <c r="B18" s="305"/>
      <c r="C18" s="305"/>
      <c r="D18" s="302"/>
      <c r="E18" s="302"/>
    </row>
  </sheetData>
  <mergeCells count="4">
    <mergeCell ref="A3:F3"/>
    <mergeCell ref="A4:F4"/>
    <mergeCell ref="A5:F5"/>
    <mergeCell ref="A6:F6"/>
  </mergeCells>
  <printOptions horizontalCentered="1"/>
  <pageMargins left="0.7" right="0.7" top="1.25" bottom="0.75" header="0.3" footer="0.3"/>
  <pageSetup orientation="landscape" r:id="rId1"/>
  <headerFooter>
    <oddHeader>&amp;RDivision of Public Utilities
Docket No. 19-057-02
DPU Exhibit 3.03
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zoomScaleNormal="100" zoomScaleSheetLayoutView="85" zoomScalePageLayoutView="86" workbookViewId="0">
      <selection activeCell="D29" sqref="D29"/>
    </sheetView>
  </sheetViews>
  <sheetFormatPr defaultColWidth="9.5703125" defaultRowHeight="12.75" x14ac:dyDescent="0.2"/>
  <cols>
    <col min="1" max="1" width="2.5703125" style="33" customWidth="1"/>
    <col min="2" max="2" width="31.42578125" style="33" customWidth="1"/>
    <col min="3" max="3" width="1.28515625" style="33" customWidth="1"/>
    <col min="4" max="4" width="9.5703125" style="33" customWidth="1"/>
    <col min="5" max="5" width="11.28515625" style="33" customWidth="1"/>
    <col min="6" max="6" width="9.5703125" style="33" customWidth="1"/>
    <col min="7" max="8" width="10.7109375" style="33" customWidth="1"/>
    <col min="9" max="10" width="10.85546875" style="33" customWidth="1"/>
    <col min="11" max="11" width="10.7109375" style="33" customWidth="1"/>
    <col min="12" max="12" width="11" style="33" customWidth="1"/>
    <col min="13" max="13" width="9.5703125" style="33"/>
    <col min="14" max="14" width="11.140625" style="33" customWidth="1"/>
    <col min="15" max="16384" width="9.5703125" style="33"/>
  </cols>
  <sheetData>
    <row r="1" spans="1:13" ht="15.75" x14ac:dyDescent="0.25">
      <c r="A1" s="315"/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13" ht="15.75" x14ac:dyDescent="0.25">
      <c r="A2" s="315"/>
      <c r="B2" s="317" t="s">
        <v>4649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</row>
    <row r="3" spans="1:13" ht="15.75" x14ac:dyDescent="0.25">
      <c r="A3" s="315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</row>
    <row r="4" spans="1:13" ht="78.75" x14ac:dyDescent="0.25">
      <c r="A4" s="315"/>
      <c r="B4" s="308" t="s">
        <v>48</v>
      </c>
      <c r="C4" s="309"/>
      <c r="D4" s="310" t="s">
        <v>115</v>
      </c>
      <c r="E4" s="310" t="s">
        <v>114</v>
      </c>
      <c r="F4" s="310" t="s">
        <v>116</v>
      </c>
      <c r="G4" s="310" t="s">
        <v>4643</v>
      </c>
      <c r="H4" s="310" t="s">
        <v>4644</v>
      </c>
      <c r="I4" s="310" t="s">
        <v>4645</v>
      </c>
      <c r="J4" s="310" t="s">
        <v>4646</v>
      </c>
      <c r="K4" s="310" t="s">
        <v>4647</v>
      </c>
      <c r="L4" s="310" t="s">
        <v>4648</v>
      </c>
    </row>
    <row r="5" spans="1:13" ht="15.75" x14ac:dyDescent="0.25">
      <c r="A5" s="315"/>
      <c r="B5" s="318" t="s">
        <v>122</v>
      </c>
      <c r="C5" s="311"/>
      <c r="D5" s="312">
        <v>110.9036747333333</v>
      </c>
      <c r="E5" s="312">
        <v>2.1</v>
      </c>
      <c r="F5" s="311">
        <f t="shared" ref="F5:F11" si="0">E5/D5</f>
        <v>1.8935350925471384E-2</v>
      </c>
      <c r="G5" s="313">
        <f>'DPU 3.01 Value Line Data'!H5</f>
        <v>7.4999999999999997E-2</v>
      </c>
      <c r="H5" s="313">
        <f>'DPU 3.01 Value Line Data'!M5</f>
        <v>7.0000000000000007E-2</v>
      </c>
      <c r="I5" s="313">
        <f t="shared" ref="I5:I11" si="1">F5*(1+G5)+G5</f>
        <v>9.5355502244881735E-2</v>
      </c>
      <c r="J5" s="313">
        <f t="shared" ref="J5:J11" si="2">F5*(1+H5)+H5</f>
        <v>9.0260825490254382E-2</v>
      </c>
      <c r="K5" s="316">
        <f>G5*0.75+H5*0.25</f>
        <v>7.3749999999999996E-2</v>
      </c>
      <c r="L5" s="316">
        <f>F5*(1+H5)+K5</f>
        <v>9.4010825490254385E-2</v>
      </c>
    </row>
    <row r="6" spans="1:13" ht="15.75" x14ac:dyDescent="0.25">
      <c r="A6" s="315"/>
      <c r="B6" s="319" t="s">
        <v>123</v>
      </c>
      <c r="C6" s="311"/>
      <c r="D6" s="312">
        <v>94.213999433333342</v>
      </c>
      <c r="E6" s="312">
        <v>1.55</v>
      </c>
      <c r="F6" s="311">
        <f t="shared" si="0"/>
        <v>1.6451907458793252E-2</v>
      </c>
      <c r="G6" s="313">
        <f>'DPU 3.01 Value Line Data'!H6</f>
        <v>0.09</v>
      </c>
      <c r="H6" s="313">
        <f>'DPU 3.01 Value Line Data'!M6</f>
        <v>0.09</v>
      </c>
      <c r="I6" s="313">
        <f t="shared" si="1"/>
        <v>0.10793257913008464</v>
      </c>
      <c r="J6" s="313">
        <f t="shared" si="2"/>
        <v>0.10793257913008464</v>
      </c>
      <c r="K6" s="316">
        <f t="shared" ref="K6:K11" si="3">G6*0.75+H6*0.25</f>
        <v>0.09</v>
      </c>
      <c r="L6" s="316">
        <f t="shared" ref="L6:L11" si="4">F6*(1+H6)+K6</f>
        <v>0.10793257913008464</v>
      </c>
    </row>
    <row r="7" spans="1:13" ht="15.75" x14ac:dyDescent="0.25">
      <c r="A7" s="315"/>
      <c r="B7" s="318" t="s">
        <v>125</v>
      </c>
      <c r="C7" s="311"/>
      <c r="D7" s="312">
        <v>71.12866616666669</v>
      </c>
      <c r="E7" s="312">
        <v>1.93</v>
      </c>
      <c r="F7" s="311">
        <f t="shared" si="0"/>
        <v>2.7133926502680063E-2</v>
      </c>
      <c r="G7" s="313"/>
      <c r="H7" s="313">
        <f>'DPU 3.01 Value Line Data'!M8</f>
        <v>2.5000000000000001E-2</v>
      </c>
      <c r="I7" s="313"/>
      <c r="J7" s="313">
        <f t="shared" si="2"/>
        <v>5.2812274665247065E-2</v>
      </c>
      <c r="K7" s="316"/>
      <c r="L7" s="316"/>
    </row>
    <row r="8" spans="1:13" ht="15.75" x14ac:dyDescent="0.25">
      <c r="A8" s="315"/>
      <c r="B8" s="318" t="s">
        <v>126</v>
      </c>
      <c r="C8" s="311"/>
      <c r="D8" s="312">
        <v>92.188334233333336</v>
      </c>
      <c r="E8" s="312">
        <v>2</v>
      </c>
      <c r="F8" s="311">
        <f t="shared" si="0"/>
        <v>2.1694718931984377E-2</v>
      </c>
      <c r="G8" s="313">
        <f>'DPU 3.01 Value Line Data'!H9</f>
        <v>0.08</v>
      </c>
      <c r="H8" s="313">
        <f>'DPU 3.01 Value Line Data'!M9</f>
        <v>8.5000000000000006E-2</v>
      </c>
      <c r="I8" s="313">
        <f t="shared" si="1"/>
        <v>0.10343029644654313</v>
      </c>
      <c r="J8" s="313">
        <f t="shared" si="2"/>
        <v>0.10853877004120305</v>
      </c>
      <c r="K8" s="316">
        <f t="shared" si="3"/>
        <v>8.1250000000000003E-2</v>
      </c>
      <c r="L8" s="316">
        <f t="shared" si="4"/>
        <v>0.10478877004120304</v>
      </c>
    </row>
    <row r="9" spans="1:13" ht="15.75" x14ac:dyDescent="0.25">
      <c r="A9" s="315"/>
      <c r="B9" s="318" t="s">
        <v>128</v>
      </c>
      <c r="C9" s="311"/>
      <c r="D9" s="312">
        <v>32.318999733333321</v>
      </c>
      <c r="E9" s="312">
        <v>1.2</v>
      </c>
      <c r="F9" s="311">
        <f t="shared" si="0"/>
        <v>3.712986199762669E-2</v>
      </c>
      <c r="G9" s="313">
        <f>'DPU 3.01 Value Line Data'!H10</f>
        <v>0.105</v>
      </c>
      <c r="H9" s="313">
        <f>'DPU 3.01 Value Line Data'!M10</f>
        <v>0.04</v>
      </c>
      <c r="I9" s="313">
        <f t="shared" si="1"/>
        <v>0.14602849750737748</v>
      </c>
      <c r="J9" s="313">
        <f t="shared" si="2"/>
        <v>7.8615056477531753E-2</v>
      </c>
      <c r="K9" s="316">
        <f t="shared" si="3"/>
        <v>8.8749999999999996E-2</v>
      </c>
      <c r="L9" s="316">
        <f t="shared" si="4"/>
        <v>0.12736505647753177</v>
      </c>
    </row>
    <row r="10" spans="1:13" ht="15.75" x14ac:dyDescent="0.25">
      <c r="A10" s="315"/>
      <c r="B10" s="318" t="s">
        <v>129</v>
      </c>
      <c r="C10" s="311"/>
      <c r="D10" s="312">
        <v>90.28133366666664</v>
      </c>
      <c r="E10" s="312">
        <v>2.1800000000000002</v>
      </c>
      <c r="F10" s="311">
        <f t="shared" si="0"/>
        <v>2.4146741208419833E-2</v>
      </c>
      <c r="G10" s="313">
        <f>'DPU 3.01 Value Line Data'!H11</f>
        <v>0.09</v>
      </c>
      <c r="H10" s="313">
        <f>'DPU 3.01 Value Line Data'!M11</f>
        <v>0.05</v>
      </c>
      <c r="I10" s="313">
        <f t="shared" si="1"/>
        <v>0.11631994791717762</v>
      </c>
      <c r="J10" s="313">
        <f t="shared" si="2"/>
        <v>7.5354078268840829E-2</v>
      </c>
      <c r="K10" s="316">
        <f t="shared" si="3"/>
        <v>0.08</v>
      </c>
      <c r="L10" s="316">
        <f t="shared" si="4"/>
        <v>0.10535407826884083</v>
      </c>
    </row>
    <row r="11" spans="1:13" ht="15.75" x14ac:dyDescent="0.25">
      <c r="A11" s="315"/>
      <c r="B11" s="318" t="s">
        <v>131</v>
      </c>
      <c r="C11" s="311"/>
      <c r="D11" s="312">
        <v>85.113666633333338</v>
      </c>
      <c r="E11" s="312">
        <v>2.37</v>
      </c>
      <c r="F11" s="311">
        <f t="shared" si="0"/>
        <v>2.7845116932981823E-2</v>
      </c>
      <c r="G11" s="313">
        <f>'DPU 3.01 Value Line Data'!H12</f>
        <v>5.5E-2</v>
      </c>
      <c r="H11" s="313">
        <f>'DPU 3.01 Value Line Data'!M12</f>
        <v>0.04</v>
      </c>
      <c r="I11" s="313">
        <f t="shared" si="1"/>
        <v>8.4376598364295827E-2</v>
      </c>
      <c r="J11" s="313">
        <f t="shared" si="2"/>
        <v>6.8958921610301094E-2</v>
      </c>
      <c r="K11" s="316">
        <f t="shared" si="3"/>
        <v>5.1250000000000004E-2</v>
      </c>
      <c r="L11" s="316">
        <f t="shared" si="4"/>
        <v>8.0208921610301104E-2</v>
      </c>
    </row>
    <row r="12" spans="1:13" ht="15.75" x14ac:dyDescent="0.25">
      <c r="A12" s="315"/>
      <c r="B12" s="320"/>
      <c r="C12" s="315"/>
      <c r="D12" s="315"/>
      <c r="E12" s="315"/>
      <c r="F12" s="315"/>
      <c r="G12" s="315"/>
      <c r="H12" s="315"/>
      <c r="I12" s="315"/>
      <c r="J12" s="315"/>
      <c r="K12" s="315"/>
      <c r="L12" s="315"/>
    </row>
    <row r="13" spans="1:13" ht="15.75" x14ac:dyDescent="0.25">
      <c r="A13" s="315"/>
      <c r="B13" s="318" t="s">
        <v>51</v>
      </c>
      <c r="C13" s="315"/>
      <c r="D13" s="315"/>
      <c r="E13" s="315"/>
      <c r="F13" s="311">
        <f t="shared" ref="F13:L13" si="5">AVERAGE(F5:F11)</f>
        <v>2.4762517708279634E-2</v>
      </c>
      <c r="G13" s="311">
        <f t="shared" si="5"/>
        <v>8.249999999999999E-2</v>
      </c>
      <c r="H13" s="311">
        <f t="shared" si="5"/>
        <v>5.7142857142857141E-2</v>
      </c>
      <c r="I13" s="311">
        <f t="shared" si="5"/>
        <v>0.10890723693506006</v>
      </c>
      <c r="J13" s="311">
        <f t="shared" si="5"/>
        <v>8.3210357954780392E-2</v>
      </c>
      <c r="K13" s="311">
        <f t="shared" si="5"/>
        <v>7.7499999999999999E-2</v>
      </c>
      <c r="L13" s="311">
        <f t="shared" si="5"/>
        <v>0.10327670516970262</v>
      </c>
    </row>
    <row r="14" spans="1:13" ht="15.75" x14ac:dyDescent="0.25">
      <c r="A14" s="315"/>
      <c r="B14" s="318" t="s">
        <v>53</v>
      </c>
      <c r="C14" s="315"/>
      <c r="D14" s="315"/>
      <c r="E14" s="315"/>
      <c r="F14" s="311">
        <f t="shared" ref="F14:L14" si="6">MEDIAN(F5:F11)</f>
        <v>2.4146741208419833E-2</v>
      </c>
      <c r="G14" s="311">
        <f t="shared" si="6"/>
        <v>8.4999999999999992E-2</v>
      </c>
      <c r="H14" s="311">
        <f t="shared" si="6"/>
        <v>0.05</v>
      </c>
      <c r="I14" s="311">
        <f t="shared" si="6"/>
        <v>0.10568143778831388</v>
      </c>
      <c r="J14" s="311">
        <f t="shared" si="6"/>
        <v>7.8615056477531753E-2</v>
      </c>
      <c r="K14" s="311">
        <f t="shared" si="6"/>
        <v>8.0625000000000002E-2</v>
      </c>
      <c r="L14" s="311">
        <f t="shared" si="6"/>
        <v>0.10507142415502194</v>
      </c>
    </row>
    <row r="15" spans="1:13" ht="15.75" x14ac:dyDescent="0.25">
      <c r="A15" s="315"/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</row>
    <row r="16" spans="1:13" ht="15.75" x14ac:dyDescent="0.25">
      <c r="A16" s="315"/>
      <c r="B16" s="317" t="s">
        <v>4650</v>
      </c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58"/>
    </row>
    <row r="17" spans="1:13" ht="15.75" x14ac:dyDescent="0.25">
      <c r="A17" s="315"/>
      <c r="B17" s="315"/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58"/>
    </row>
    <row r="18" spans="1:13" ht="78.75" x14ac:dyDescent="0.25">
      <c r="A18" s="315"/>
      <c r="B18" s="308" t="s">
        <v>48</v>
      </c>
      <c r="C18" s="309"/>
      <c r="D18" s="310" t="s">
        <v>115</v>
      </c>
      <c r="E18" s="310" t="s">
        <v>114</v>
      </c>
      <c r="F18" s="310" t="s">
        <v>116</v>
      </c>
      <c r="G18" s="310" t="s">
        <v>4643</v>
      </c>
      <c r="H18" s="310" t="s">
        <v>4644</v>
      </c>
      <c r="I18" s="310" t="s">
        <v>4645</v>
      </c>
      <c r="J18" s="310" t="s">
        <v>4646</v>
      </c>
      <c r="K18" s="310" t="s">
        <v>4647</v>
      </c>
      <c r="L18" s="310" t="s">
        <v>4648</v>
      </c>
    </row>
    <row r="19" spans="1:13" ht="15.75" x14ac:dyDescent="0.25">
      <c r="A19" s="315"/>
      <c r="B19" s="318" t="s">
        <v>122</v>
      </c>
      <c r="C19" s="311"/>
      <c r="D19" s="312">
        <v>110.9036747333333</v>
      </c>
      <c r="E19" s="312">
        <v>2.1</v>
      </c>
      <c r="F19" s="311">
        <f t="shared" ref="F19:F25" si="7">E19/D19</f>
        <v>1.8935350925471384E-2</v>
      </c>
      <c r="G19" s="313">
        <f t="shared" ref="G19:G25" si="8">L40</f>
        <v>6.8166666666666667E-2</v>
      </c>
      <c r="H19" s="313">
        <f>H5</f>
        <v>7.0000000000000007E-2</v>
      </c>
      <c r="I19" s="313">
        <f t="shared" ref="I19:I25" si="9">F19*(1+G19)+G19</f>
        <v>8.8392777346891022E-2</v>
      </c>
      <c r="J19" s="313">
        <f t="shared" ref="J19:J25" si="10">F19*(1+H19)+H19</f>
        <v>9.0260825490254382E-2</v>
      </c>
      <c r="K19" s="316">
        <f>G19*0.75+H19*0.25</f>
        <v>6.8625000000000005E-2</v>
      </c>
      <c r="L19" s="316">
        <f>F19*(1+H19)+K19</f>
        <v>8.8885825490254394E-2</v>
      </c>
    </row>
    <row r="20" spans="1:13" ht="15.75" x14ac:dyDescent="0.25">
      <c r="A20" s="315"/>
      <c r="B20" s="319" t="s">
        <v>123</v>
      </c>
      <c r="C20" s="311"/>
      <c r="D20" s="312">
        <v>94.213999433333342</v>
      </c>
      <c r="E20" s="312">
        <v>1.55</v>
      </c>
      <c r="F20" s="311">
        <f t="shared" si="7"/>
        <v>1.6451907458793252E-2</v>
      </c>
      <c r="G20" s="313">
        <f t="shared" si="8"/>
        <v>6.9999999999999993E-2</v>
      </c>
      <c r="H20" s="313">
        <f t="shared" ref="H20:H25" si="11">H6</f>
        <v>0.09</v>
      </c>
      <c r="I20" s="313">
        <f t="shared" si="9"/>
        <v>8.7603540980908778E-2</v>
      </c>
      <c r="J20" s="313">
        <f t="shared" si="10"/>
        <v>0.10793257913008464</v>
      </c>
      <c r="K20" s="316">
        <f t="shared" ref="K20:K25" si="12">G20*0.75+H20*0.25</f>
        <v>7.4999999999999983E-2</v>
      </c>
      <c r="L20" s="316">
        <f t="shared" ref="L20:L25" si="13">F20*(1+H20)+K20</f>
        <v>9.2932579130084625E-2</v>
      </c>
    </row>
    <row r="21" spans="1:13" ht="15.75" x14ac:dyDescent="0.25">
      <c r="A21" s="315"/>
      <c r="B21" s="318" t="s">
        <v>125</v>
      </c>
      <c r="C21" s="311"/>
      <c r="D21" s="312">
        <v>71.12866616666669</v>
      </c>
      <c r="E21" s="312">
        <v>1.93</v>
      </c>
      <c r="F21" s="311">
        <f t="shared" si="7"/>
        <v>2.7133926502680063E-2</v>
      </c>
      <c r="G21" s="313">
        <f t="shared" si="8"/>
        <v>5.4466666666666663E-2</v>
      </c>
      <c r="H21" s="313">
        <f t="shared" si="11"/>
        <v>2.5000000000000001E-2</v>
      </c>
      <c r="I21" s="313">
        <f t="shared" si="9"/>
        <v>8.3078487699526027E-2</v>
      </c>
      <c r="J21" s="313">
        <f t="shared" si="10"/>
        <v>5.2812274665247065E-2</v>
      </c>
      <c r="K21" s="316">
        <f t="shared" si="12"/>
        <v>4.7099999999999996E-2</v>
      </c>
      <c r="L21" s="316">
        <f t="shared" si="13"/>
        <v>7.4912274665247053E-2</v>
      </c>
    </row>
    <row r="22" spans="1:13" ht="15.75" x14ac:dyDescent="0.25">
      <c r="A22" s="315"/>
      <c r="B22" s="318" t="s">
        <v>126</v>
      </c>
      <c r="C22" s="311"/>
      <c r="D22" s="312">
        <v>92.188334233333336</v>
      </c>
      <c r="E22" s="312">
        <v>2</v>
      </c>
      <c r="F22" s="311">
        <f t="shared" si="7"/>
        <v>2.1694718931984377E-2</v>
      </c>
      <c r="G22" s="313">
        <f t="shared" si="8"/>
        <v>6.3E-2</v>
      </c>
      <c r="H22" s="313">
        <f t="shared" si="11"/>
        <v>8.5000000000000006E-2</v>
      </c>
      <c r="I22" s="313">
        <f t="shared" si="9"/>
        <v>8.6061486224699391E-2</v>
      </c>
      <c r="J22" s="313">
        <f t="shared" si="10"/>
        <v>0.10853877004120305</v>
      </c>
      <c r="K22" s="316">
        <f t="shared" si="12"/>
        <v>6.8500000000000005E-2</v>
      </c>
      <c r="L22" s="316">
        <f t="shared" si="13"/>
        <v>9.2038770041203061E-2</v>
      </c>
    </row>
    <row r="23" spans="1:13" ht="15.75" x14ac:dyDescent="0.25">
      <c r="A23" s="315"/>
      <c r="B23" s="318" t="s">
        <v>128</v>
      </c>
      <c r="C23" s="311"/>
      <c r="D23" s="312">
        <v>32.318999733333321</v>
      </c>
      <c r="E23" s="312">
        <v>1.2</v>
      </c>
      <c r="F23" s="311">
        <f t="shared" si="7"/>
        <v>3.712986199762669E-2</v>
      </c>
      <c r="G23" s="313">
        <f t="shared" si="8"/>
        <v>7.8666666666666663E-2</v>
      </c>
      <c r="H23" s="313">
        <f t="shared" si="11"/>
        <v>0.04</v>
      </c>
      <c r="I23" s="313">
        <f t="shared" si="9"/>
        <v>0.11871741114143999</v>
      </c>
      <c r="J23" s="313">
        <f t="shared" si="10"/>
        <v>7.8615056477531753E-2</v>
      </c>
      <c r="K23" s="316">
        <f t="shared" si="12"/>
        <v>6.8999999999999992E-2</v>
      </c>
      <c r="L23" s="316">
        <f t="shared" si="13"/>
        <v>0.10761505647753175</v>
      </c>
    </row>
    <row r="24" spans="1:13" ht="15.75" x14ac:dyDescent="0.25">
      <c r="A24" s="315"/>
      <c r="B24" s="318" t="s">
        <v>129</v>
      </c>
      <c r="C24" s="311"/>
      <c r="D24" s="312">
        <v>90.28133366666664</v>
      </c>
      <c r="E24" s="312">
        <v>2.1800000000000002</v>
      </c>
      <c r="F24" s="311">
        <f t="shared" si="7"/>
        <v>2.4146741208419833E-2</v>
      </c>
      <c r="G24" s="313">
        <f t="shared" si="8"/>
        <v>5.2066666666666671E-2</v>
      </c>
      <c r="H24" s="313">
        <f t="shared" si="11"/>
        <v>0.05</v>
      </c>
      <c r="I24" s="313">
        <f t="shared" si="9"/>
        <v>7.7470648200671566E-2</v>
      </c>
      <c r="J24" s="313">
        <f t="shared" si="10"/>
        <v>7.5354078268840829E-2</v>
      </c>
      <c r="K24" s="316">
        <f t="shared" si="12"/>
        <v>5.1549999999999999E-2</v>
      </c>
      <c r="L24" s="316">
        <f t="shared" si="13"/>
        <v>7.6904078268840825E-2</v>
      </c>
    </row>
    <row r="25" spans="1:13" ht="15.75" x14ac:dyDescent="0.25">
      <c r="A25" s="315"/>
      <c r="B25" s="318" t="s">
        <v>131</v>
      </c>
      <c r="C25" s="311"/>
      <c r="D25" s="312">
        <v>85.113666633333338</v>
      </c>
      <c r="E25" s="312">
        <v>2.37</v>
      </c>
      <c r="F25" s="311">
        <f t="shared" si="7"/>
        <v>2.7845116932981823E-2</v>
      </c>
      <c r="G25" s="313">
        <f t="shared" si="8"/>
        <v>0.06</v>
      </c>
      <c r="H25" s="313">
        <f t="shared" si="11"/>
        <v>0.04</v>
      </c>
      <c r="I25" s="313">
        <f t="shared" si="9"/>
        <v>8.9515823948960738E-2</v>
      </c>
      <c r="J25" s="313">
        <f t="shared" si="10"/>
        <v>6.8958921610301094E-2</v>
      </c>
      <c r="K25" s="316">
        <f t="shared" si="12"/>
        <v>5.5E-2</v>
      </c>
      <c r="L25" s="316">
        <f t="shared" si="13"/>
        <v>8.3958921610301093E-2</v>
      </c>
    </row>
    <row r="26" spans="1:13" ht="15.75" x14ac:dyDescent="0.25">
      <c r="A26" s="315"/>
      <c r="B26" s="320"/>
      <c r="C26" s="315"/>
      <c r="D26" s="315"/>
      <c r="E26" s="315"/>
      <c r="F26" s="315"/>
      <c r="G26" s="315"/>
      <c r="H26" s="315"/>
      <c r="I26" s="315"/>
      <c r="J26" s="315"/>
      <c r="K26" s="315"/>
      <c r="L26" s="315"/>
    </row>
    <row r="27" spans="1:13" ht="15.75" x14ac:dyDescent="0.25">
      <c r="A27" s="315"/>
      <c r="B27" s="318" t="s">
        <v>51</v>
      </c>
      <c r="C27" s="315"/>
      <c r="D27" s="315"/>
      <c r="E27" s="315"/>
      <c r="F27" s="311">
        <f t="shared" ref="F27:L27" si="14">AVERAGE(F19:F25)</f>
        <v>2.4762517708279634E-2</v>
      </c>
      <c r="G27" s="311">
        <f t="shared" si="14"/>
        <v>6.3766666666666666E-2</v>
      </c>
      <c r="H27" s="311">
        <f t="shared" si="14"/>
        <v>5.7142857142857141E-2</v>
      </c>
      <c r="I27" s="311">
        <f t="shared" si="14"/>
        <v>9.0120025077585361E-2</v>
      </c>
      <c r="J27" s="311">
        <f t="shared" si="14"/>
        <v>8.3210357954780392E-2</v>
      </c>
      <c r="K27" s="311">
        <f t="shared" si="14"/>
        <v>6.211071428571429E-2</v>
      </c>
      <c r="L27" s="311">
        <f t="shared" si="14"/>
        <v>8.8178215097637541E-2</v>
      </c>
    </row>
    <row r="28" spans="1:13" ht="15.75" x14ac:dyDescent="0.25">
      <c r="A28" s="315"/>
      <c r="B28" s="318" t="s">
        <v>53</v>
      </c>
      <c r="C28" s="315"/>
      <c r="D28" s="315"/>
      <c r="E28" s="315"/>
      <c r="F28" s="311">
        <f t="shared" ref="F28:L28" si="15">MEDIAN(F19:F25)</f>
        <v>2.4146741208419833E-2</v>
      </c>
      <c r="G28" s="311">
        <f t="shared" si="15"/>
        <v>6.3E-2</v>
      </c>
      <c r="H28" s="311">
        <f t="shared" si="15"/>
        <v>0.05</v>
      </c>
      <c r="I28" s="311">
        <f t="shared" si="15"/>
        <v>8.7603540980908778E-2</v>
      </c>
      <c r="J28" s="311">
        <f t="shared" si="15"/>
        <v>7.8615056477531753E-2</v>
      </c>
      <c r="K28" s="311">
        <f t="shared" si="15"/>
        <v>6.8500000000000005E-2</v>
      </c>
      <c r="L28" s="311">
        <f t="shared" si="15"/>
        <v>8.8885825490254394E-2</v>
      </c>
    </row>
    <row r="29" spans="1:13" ht="15.75" x14ac:dyDescent="0.25">
      <c r="A29" s="315"/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</row>
    <row r="30" spans="1:13" hidden="1" x14ac:dyDescent="0.2"/>
    <row r="31" spans="1:13" hidden="1" x14ac:dyDescent="0.2"/>
    <row r="32" spans="1:13" hidden="1" x14ac:dyDescent="0.2"/>
    <row r="33" spans="2:14" hidden="1" x14ac:dyDescent="0.2"/>
    <row r="34" spans="2:14" hidden="1" x14ac:dyDescent="0.2">
      <c r="B34" s="58" t="s">
        <v>107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</row>
    <row r="35" spans="2:14" hidden="1" x14ac:dyDescent="0.2">
      <c r="B35" s="58" t="s">
        <v>108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</row>
    <row r="36" spans="2:14" hidden="1" x14ac:dyDescent="0.2">
      <c r="M36" s="66"/>
    </row>
    <row r="37" spans="2:14" hidden="1" x14ac:dyDescent="0.2">
      <c r="B37" s="35"/>
      <c r="C37" s="44"/>
      <c r="D37" s="59" t="s">
        <v>47</v>
      </c>
      <c r="E37" s="59" t="s">
        <v>46</v>
      </c>
      <c r="F37" s="59" t="s">
        <v>109</v>
      </c>
      <c r="G37" s="59" t="s">
        <v>110</v>
      </c>
      <c r="H37" s="59" t="s">
        <v>40</v>
      </c>
      <c r="I37" s="59" t="s">
        <v>41</v>
      </c>
      <c r="J37" s="59" t="s">
        <v>42</v>
      </c>
      <c r="K37" s="59" t="s">
        <v>43</v>
      </c>
      <c r="L37" s="59" t="s">
        <v>111</v>
      </c>
      <c r="M37" s="44" t="s">
        <v>112</v>
      </c>
      <c r="N37" s="59" t="s">
        <v>113</v>
      </c>
    </row>
    <row r="38" spans="2:14" ht="76.5" hidden="1" x14ac:dyDescent="0.2">
      <c r="B38" s="60" t="s">
        <v>48</v>
      </c>
      <c r="C38" s="61"/>
      <c r="D38" s="62" t="s">
        <v>115</v>
      </c>
      <c r="E38" s="62" t="s">
        <v>114</v>
      </c>
      <c r="F38" s="62" t="s">
        <v>116</v>
      </c>
      <c r="G38" s="63" t="s">
        <v>117</v>
      </c>
      <c r="H38" s="63" t="s">
        <v>118</v>
      </c>
      <c r="I38" s="63" t="s">
        <v>119</v>
      </c>
      <c r="J38" s="64" t="s">
        <v>120</v>
      </c>
      <c r="K38" s="63" t="s">
        <v>121</v>
      </c>
      <c r="L38" s="63" t="s">
        <v>4641</v>
      </c>
      <c r="M38" s="63" t="s">
        <v>151</v>
      </c>
      <c r="N38" s="63" t="s">
        <v>4642</v>
      </c>
    </row>
    <row r="39" spans="2:14" hidden="1" x14ac:dyDescent="0.2">
      <c r="B39" s="32"/>
      <c r="C39" s="32"/>
      <c r="D39" s="32"/>
      <c r="E39" s="32"/>
      <c r="F39" s="32"/>
      <c r="G39" s="36"/>
      <c r="H39" s="36"/>
      <c r="I39" s="36"/>
      <c r="J39" s="36"/>
      <c r="K39" s="36"/>
      <c r="L39" s="36"/>
      <c r="M39" s="36"/>
      <c r="N39" s="36"/>
    </row>
    <row r="40" spans="2:14" hidden="1" x14ac:dyDescent="0.2">
      <c r="B40" s="33" t="s">
        <v>122</v>
      </c>
      <c r="C40" s="43"/>
      <c r="D40" s="65">
        <f>'DPU 3.12 30 day avg Stck Price'!B33</f>
        <v>110.9036747333333</v>
      </c>
      <c r="E40" s="65">
        <f>'DPU 3.01 Value Line Data'!I5</f>
        <v>2.1</v>
      </c>
      <c r="F40" s="43">
        <f t="shared" ref="F40:F46" si="16">E40/D40</f>
        <v>1.8935350925471384E-2</v>
      </c>
      <c r="G40" s="66">
        <v>6.5000000000000002E-2</v>
      </c>
      <c r="H40" s="66">
        <v>6.4500000000000002E-2</v>
      </c>
      <c r="I40" s="66">
        <f>'DPU 3.01 Value Line Data'!H5</f>
        <v>7.4999999999999997E-2</v>
      </c>
      <c r="J40" s="66">
        <f>RATE(5,,-4.3,5.6)</f>
        <v>5.425073941303532E-2</v>
      </c>
      <c r="K40" s="66">
        <f t="shared" ref="K40:K46" si="17">AVERAGE(G40:J40)</f>
        <v>6.4687684853258834E-2</v>
      </c>
      <c r="L40" s="66">
        <f>AVERAGE(G40:I40)</f>
        <v>6.8166666666666667E-2</v>
      </c>
      <c r="M40" s="66">
        <f t="shared" ref="M40:M46" si="18">F40+K40</f>
        <v>8.3623035778730218E-2</v>
      </c>
      <c r="N40" s="66">
        <f t="shared" ref="N40:N46" si="19">F40+L40</f>
        <v>8.7102017592138051E-2</v>
      </c>
    </row>
    <row r="41" spans="2:14" hidden="1" x14ac:dyDescent="0.2">
      <c r="B41" s="67" t="s">
        <v>123</v>
      </c>
      <c r="C41" s="43"/>
      <c r="D41" s="65">
        <f>'DPU 3.12 30 day avg Stck Price'!C33</f>
        <v>94.213999433333342</v>
      </c>
      <c r="E41" s="65">
        <f>'DPU 3.01 Value Line Data'!I6</f>
        <v>1.55</v>
      </c>
      <c r="F41" s="43">
        <f t="shared" si="16"/>
        <v>1.6451907458793252E-2</v>
      </c>
      <c r="G41" s="66">
        <v>0.06</v>
      </c>
      <c r="H41" s="66">
        <v>0.06</v>
      </c>
      <c r="I41" s="66">
        <f>'DPU 3.01 Value Line Data'!H6</f>
        <v>0.09</v>
      </c>
      <c r="J41" s="66">
        <f>RATE(5,,-3.5,5)</f>
        <v>7.3940923785779419E-2</v>
      </c>
      <c r="K41" s="66">
        <f t="shared" si="17"/>
        <v>7.0985230946444849E-2</v>
      </c>
      <c r="L41" s="66">
        <f t="shared" ref="L41:L46" si="20">AVERAGE(G41:I41)</f>
        <v>6.9999999999999993E-2</v>
      </c>
      <c r="M41" s="66">
        <f t="shared" si="18"/>
        <v>8.7437138405238105E-2</v>
      </c>
      <c r="N41" s="66">
        <f t="shared" si="19"/>
        <v>8.6451907458793248E-2</v>
      </c>
    </row>
    <row r="42" spans="2:14" hidden="1" x14ac:dyDescent="0.2">
      <c r="B42" s="42" t="s">
        <v>125</v>
      </c>
      <c r="C42" s="43"/>
      <c r="D42" s="65">
        <f>'DPU 3.12 30 day avg Stck Price'!E33</f>
        <v>71.12866616666669</v>
      </c>
      <c r="E42" s="65">
        <f>'DPU 3.01 Value Line Data'!I8</f>
        <v>1.93</v>
      </c>
      <c r="F42" s="43">
        <f t="shared" si="16"/>
        <v>2.7133926502680063E-2</v>
      </c>
      <c r="G42" s="66">
        <v>4.4999999999999998E-2</v>
      </c>
      <c r="H42" s="66">
        <v>0.04</v>
      </c>
      <c r="I42" s="66">
        <v>7.8399999999999997E-2</v>
      </c>
      <c r="J42" s="66">
        <f>RATE(5,,-2.4,3.5)</f>
        <v>7.83788474517782E-2</v>
      </c>
      <c r="K42" s="66">
        <f t="shared" si="17"/>
        <v>6.0444711862944547E-2</v>
      </c>
      <c r="L42" s="66">
        <f t="shared" si="20"/>
        <v>5.4466666666666663E-2</v>
      </c>
      <c r="M42" s="66">
        <f t="shared" si="18"/>
        <v>8.7578638365624614E-2</v>
      </c>
      <c r="N42" s="66">
        <f t="shared" si="19"/>
        <v>8.160059316934673E-2</v>
      </c>
    </row>
    <row r="43" spans="2:14" hidden="1" x14ac:dyDescent="0.2">
      <c r="B43" s="33" t="s">
        <v>126</v>
      </c>
      <c r="C43" s="43"/>
      <c r="D43" s="65">
        <f>'DPU 3.12 30 day avg Stck Price'!F33</f>
        <v>92.188334233333336</v>
      </c>
      <c r="E43" s="65">
        <f>'DPU 3.01 Value Line Data'!I9</f>
        <v>2</v>
      </c>
      <c r="F43" s="43">
        <f t="shared" si="16"/>
        <v>2.1694718931984377E-2</v>
      </c>
      <c r="G43" s="66">
        <v>5.9000000000000004E-2</v>
      </c>
      <c r="H43" s="66">
        <v>0.05</v>
      </c>
      <c r="I43" s="66">
        <f>'DPU 3.01 Value Line Data'!H9</f>
        <v>0.08</v>
      </c>
      <c r="J43" s="66">
        <f>RATE(5,,-3.45,4.75)</f>
        <v>6.6043442151529796E-2</v>
      </c>
      <c r="K43" s="66">
        <f t="shared" si="17"/>
        <v>6.3760860537882449E-2</v>
      </c>
      <c r="L43" s="66">
        <f t="shared" si="20"/>
        <v>6.3E-2</v>
      </c>
      <c r="M43" s="66">
        <f t="shared" si="18"/>
        <v>8.545557946986683E-2</v>
      </c>
      <c r="N43" s="66">
        <f t="shared" si="19"/>
        <v>8.4694718931984381E-2</v>
      </c>
    </row>
    <row r="44" spans="2:14" hidden="1" x14ac:dyDescent="0.2">
      <c r="B44" s="33" t="s">
        <v>128</v>
      </c>
      <c r="C44" s="43"/>
      <c r="D44" s="65">
        <f>'DPU 3.12 30 day avg Stck Price'!G33</f>
        <v>32.318999733333321</v>
      </c>
      <c r="E44" s="65">
        <f>'DPU 3.01 Value Line Data'!I10</f>
        <v>1.2</v>
      </c>
      <c r="F44" s="43">
        <f t="shared" si="16"/>
        <v>3.712986199762669E-2</v>
      </c>
      <c r="G44" s="66">
        <v>7.2000000000000008E-2</v>
      </c>
      <c r="H44" s="66">
        <v>5.8999999999999997E-2</v>
      </c>
      <c r="I44" s="66">
        <f>'DPU 3.01 Value Line Data'!H10</f>
        <v>0.105</v>
      </c>
      <c r="J44" s="66">
        <f>RATE(5,,-1.1,2.4)</f>
        <v>0.16886326892011588</v>
      </c>
      <c r="K44" s="66">
        <f t="shared" si="17"/>
        <v>0.10121581723002897</v>
      </c>
      <c r="L44" s="66">
        <f t="shared" si="20"/>
        <v>7.8666666666666663E-2</v>
      </c>
      <c r="M44" s="66">
        <f t="shared" si="18"/>
        <v>0.13834567922765567</v>
      </c>
      <c r="N44" s="66">
        <f t="shared" si="19"/>
        <v>0.11579652866429335</v>
      </c>
    </row>
    <row r="45" spans="2:14" hidden="1" x14ac:dyDescent="0.2">
      <c r="B45" s="33" t="s">
        <v>129</v>
      </c>
      <c r="C45" s="43"/>
      <c r="D45" s="65">
        <f>'DPU 3.12 30 day avg Stck Price'!H33</f>
        <v>90.28133366666664</v>
      </c>
      <c r="E45" s="65">
        <f>'DPU 3.01 Value Line Data'!I11</f>
        <v>2.1800000000000002</v>
      </c>
      <c r="F45" s="43">
        <f t="shared" si="16"/>
        <v>2.4146741208419833E-2</v>
      </c>
      <c r="G45" s="66">
        <v>3.7999999999999999E-2</v>
      </c>
      <c r="H45" s="66">
        <v>2.8199999999999999E-2</v>
      </c>
      <c r="I45" s="66">
        <f>'DPU 3.01 Value Line Data'!H11</f>
        <v>0.09</v>
      </c>
      <c r="J45" s="66">
        <f>RATE(5,,-3.7,5)</f>
        <v>6.2071258063263399E-2</v>
      </c>
      <c r="K45" s="66">
        <f t="shared" si="17"/>
        <v>5.4567814515815855E-2</v>
      </c>
      <c r="L45" s="66">
        <f t="shared" si="20"/>
        <v>5.2066666666666671E-2</v>
      </c>
      <c r="M45" s="66">
        <f t="shared" si="18"/>
        <v>7.8714555724235691E-2</v>
      </c>
      <c r="N45" s="66">
        <f t="shared" si="19"/>
        <v>7.62134078750865E-2</v>
      </c>
    </row>
    <row r="46" spans="2:14" hidden="1" x14ac:dyDescent="0.2">
      <c r="B46" s="33" t="s">
        <v>131</v>
      </c>
      <c r="C46" s="43"/>
      <c r="D46" s="65">
        <f>'DPU 3.12 30 day avg Stck Price'!I33</f>
        <v>85.113666633333338</v>
      </c>
      <c r="E46" s="65">
        <f>'DPU 3.01 Value Line Data'!I12</f>
        <v>2.37</v>
      </c>
      <c r="F46" s="43">
        <f t="shared" si="16"/>
        <v>2.7845116932981823E-2</v>
      </c>
      <c r="G46" s="66">
        <v>6.2E-2</v>
      </c>
      <c r="H46" s="66">
        <v>6.3E-2</v>
      </c>
      <c r="I46" s="66">
        <f>'DPU 3.01 Value Line Data'!H12</f>
        <v>5.5E-2</v>
      </c>
      <c r="J46" s="66">
        <f>RATE(5,,-4,5.8)</f>
        <v>7.7143587798635879E-2</v>
      </c>
      <c r="K46" s="66">
        <f t="shared" si="17"/>
        <v>6.4285896949658972E-2</v>
      </c>
      <c r="L46" s="66">
        <f t="shared" si="20"/>
        <v>0.06</v>
      </c>
      <c r="M46" s="66">
        <f t="shared" si="18"/>
        <v>9.2131013882640792E-2</v>
      </c>
      <c r="N46" s="66">
        <f t="shared" si="19"/>
        <v>8.7845116932981818E-2</v>
      </c>
    </row>
    <row r="47" spans="2:14" hidden="1" x14ac:dyDescent="0.2">
      <c r="G47" s="37"/>
      <c r="H47" s="37"/>
      <c r="I47" s="37"/>
      <c r="J47" s="37"/>
      <c r="K47" s="37"/>
      <c r="L47" s="37"/>
      <c r="M47" s="37"/>
      <c r="N47" s="37"/>
    </row>
    <row r="48" spans="2:14" hidden="1" x14ac:dyDescent="0.2">
      <c r="B48" s="45" t="s">
        <v>132</v>
      </c>
      <c r="C48" s="43"/>
      <c r="D48" s="45"/>
      <c r="E48" s="45"/>
      <c r="F48" s="68">
        <f t="shared" ref="F48:L48" si="21">AVERAGE(F40:F46)</f>
        <v>2.4762517708279634E-2</v>
      </c>
      <c r="G48" s="68">
        <f t="shared" si="21"/>
        <v>5.728571428571428E-2</v>
      </c>
      <c r="H48" s="68">
        <f t="shared" si="21"/>
        <v>5.21E-2</v>
      </c>
      <c r="I48" s="68">
        <f t="shared" si="21"/>
        <v>8.1914285714285717E-2</v>
      </c>
      <c r="J48" s="68">
        <f t="shared" si="21"/>
        <v>8.2956009654876831E-2</v>
      </c>
      <c r="K48" s="68">
        <f t="shared" si="21"/>
        <v>6.8564002413719211E-2</v>
      </c>
      <c r="L48" s="68">
        <f t="shared" si="21"/>
        <v>6.3766666666666666E-2</v>
      </c>
      <c r="M48" s="68">
        <f>AVERAGE(M40:M46)</f>
        <v>9.3326520121998838E-2</v>
      </c>
      <c r="N48" s="68">
        <f>AVERAGE(N40:N46)</f>
        <v>8.8529184374946293E-2</v>
      </c>
    </row>
    <row r="49" spans="2:14" hidden="1" x14ac:dyDescent="0.2">
      <c r="B49" s="69" t="s">
        <v>133</v>
      </c>
      <c r="D49" s="69"/>
      <c r="E49" s="69"/>
      <c r="F49" s="70">
        <f t="shared" ref="F49:L49" si="22">MEDIAN(F40:F46)</f>
        <v>2.4146741208419833E-2</v>
      </c>
      <c r="G49" s="70">
        <f t="shared" si="22"/>
        <v>0.06</v>
      </c>
      <c r="H49" s="70">
        <f t="shared" si="22"/>
        <v>5.8999999999999997E-2</v>
      </c>
      <c r="I49" s="70">
        <f t="shared" si="22"/>
        <v>0.08</v>
      </c>
      <c r="J49" s="70">
        <f t="shared" si="22"/>
        <v>7.3940923785779419E-2</v>
      </c>
      <c r="K49" s="70">
        <f t="shared" si="22"/>
        <v>6.4285896949658972E-2</v>
      </c>
      <c r="L49" s="70">
        <f t="shared" si="22"/>
        <v>6.3E-2</v>
      </c>
      <c r="M49" s="70">
        <f>MEDIAN(M40:M46)</f>
        <v>8.7437138405238105E-2</v>
      </c>
      <c r="N49" s="70">
        <f>MEDIAN(N40:N46)</f>
        <v>8.6451907458793248E-2</v>
      </c>
    </row>
    <row r="50" spans="2:14" hidden="1" x14ac:dyDescent="0.2">
      <c r="G50" s="37"/>
      <c r="H50" s="37"/>
      <c r="I50" s="37"/>
      <c r="J50" s="37"/>
      <c r="K50" s="71"/>
      <c r="L50" s="66"/>
    </row>
    <row r="51" spans="2:14" hidden="1" x14ac:dyDescent="0.2">
      <c r="B51" s="69" t="s">
        <v>36</v>
      </c>
      <c r="G51" s="72"/>
      <c r="H51" s="72"/>
      <c r="I51" s="72"/>
      <c r="J51" s="72"/>
      <c r="K51" s="37"/>
      <c r="L51" s="37"/>
    </row>
    <row r="52" spans="2:14" hidden="1" x14ac:dyDescent="0.2">
      <c r="B52" s="33" t="s">
        <v>141</v>
      </c>
      <c r="G52" s="72"/>
      <c r="H52" s="72"/>
      <c r="I52" s="72"/>
      <c r="J52" s="72"/>
      <c r="K52" s="37"/>
      <c r="L52" s="37"/>
    </row>
    <row r="53" spans="2:14" hidden="1" x14ac:dyDescent="0.2">
      <c r="B53" s="42" t="s">
        <v>142</v>
      </c>
      <c r="G53" s="37"/>
      <c r="H53" s="37"/>
      <c r="I53" s="66"/>
      <c r="J53" s="66"/>
      <c r="K53" s="37"/>
      <c r="L53" s="37"/>
    </row>
    <row r="54" spans="2:14" hidden="1" x14ac:dyDescent="0.2">
      <c r="B54" s="73" t="s">
        <v>134</v>
      </c>
      <c r="G54" s="37"/>
      <c r="H54" s="37"/>
      <c r="I54" s="66"/>
      <c r="J54" s="66"/>
      <c r="K54" s="37"/>
      <c r="L54" s="37"/>
    </row>
    <row r="55" spans="2:14" hidden="1" x14ac:dyDescent="0.2">
      <c r="B55" s="73" t="s">
        <v>135</v>
      </c>
      <c r="G55" s="37"/>
      <c r="H55" s="37"/>
      <c r="I55" s="66"/>
      <c r="J55" s="66"/>
      <c r="K55" s="37"/>
      <c r="L55" s="37"/>
    </row>
    <row r="56" spans="2:14" hidden="1" x14ac:dyDescent="0.2">
      <c r="B56" s="73" t="s">
        <v>143</v>
      </c>
      <c r="G56" s="37"/>
      <c r="H56" s="37"/>
      <c r="I56" s="66"/>
      <c r="J56" s="66"/>
      <c r="K56" s="37"/>
      <c r="L56" s="37"/>
    </row>
    <row r="57" spans="2:14" hidden="1" x14ac:dyDescent="0.2">
      <c r="B57" s="73" t="s">
        <v>144</v>
      </c>
      <c r="I57" s="43"/>
      <c r="J57" s="43"/>
    </row>
    <row r="58" spans="2:14" hidden="1" x14ac:dyDescent="0.2">
      <c r="B58" s="73" t="s">
        <v>145</v>
      </c>
      <c r="I58" s="43"/>
      <c r="J58" s="43"/>
    </row>
    <row r="59" spans="2:14" hidden="1" x14ac:dyDescent="0.2">
      <c r="B59" s="74" t="s">
        <v>146</v>
      </c>
      <c r="I59" s="43"/>
      <c r="J59" s="43"/>
    </row>
    <row r="60" spans="2:14" hidden="1" x14ac:dyDescent="0.2">
      <c r="B60" s="73" t="s">
        <v>148</v>
      </c>
      <c r="I60" s="43"/>
      <c r="J60" s="43"/>
    </row>
    <row r="61" spans="2:14" hidden="1" x14ac:dyDescent="0.2">
      <c r="B61" s="73" t="s">
        <v>147</v>
      </c>
      <c r="I61" s="43"/>
      <c r="J61" s="43"/>
    </row>
    <row r="62" spans="2:14" hidden="1" x14ac:dyDescent="0.2">
      <c r="B62" s="73" t="s">
        <v>150</v>
      </c>
    </row>
    <row r="63" spans="2:14" hidden="1" x14ac:dyDescent="0.2">
      <c r="B63" s="73" t="s">
        <v>149</v>
      </c>
    </row>
    <row r="64" spans="2:14" hidden="1" x14ac:dyDescent="0.2">
      <c r="B64" s="73"/>
    </row>
    <row r="65" hidden="1" x14ac:dyDescent="0.2"/>
    <row r="66" hidden="1" x14ac:dyDescent="0.2"/>
    <row r="67" hidden="1" x14ac:dyDescent="0.2"/>
  </sheetData>
  <printOptions horizontalCentered="1"/>
  <pageMargins left="0.7" right="0.7" top="1.25" bottom="0.75" header="0.3" footer="0.3"/>
  <pageSetup scale="93" fitToHeight="0" orientation="landscape" r:id="rId1"/>
  <headerFooter>
    <oddHeader>&amp;RDivision of Public Utilities
Docket No. 19-057-02
DPU Exhibit 3.04
&amp;P of &amp;N</oddHeader>
  </headerFooter>
  <rowBreaks count="3" manualBreakCount="3">
    <brk id="14" max="16383" man="1"/>
    <brk id="33" max="11" man="1"/>
    <brk id="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view="pageLayout" zoomScaleNormal="160" zoomScaleSheetLayoutView="100" workbookViewId="0">
      <selection activeCell="D29" sqref="D29"/>
    </sheetView>
  </sheetViews>
  <sheetFormatPr defaultRowHeight="12.75" x14ac:dyDescent="0.2"/>
  <cols>
    <col min="1" max="1" width="37.85546875" style="46" bestFit="1" customWidth="1"/>
    <col min="2" max="2" width="9.140625" style="46"/>
    <col min="3" max="3" width="0" style="46" hidden="1" customWidth="1"/>
    <col min="4" max="4" width="8.85546875" style="46" customWidth="1"/>
    <col min="5" max="6" width="9.140625" style="46" bestFit="1" customWidth="1"/>
    <col min="7" max="7" width="9.140625" style="46" customWidth="1"/>
    <col min="8" max="8" width="4.5703125" style="46" customWidth="1"/>
    <col min="9" max="16384" width="9.140625" style="46"/>
  </cols>
  <sheetData>
    <row r="1" spans="1:11" ht="47.25" x14ac:dyDescent="0.25">
      <c r="A1" s="321" t="s">
        <v>54</v>
      </c>
      <c r="B1" s="322" t="s">
        <v>49</v>
      </c>
      <c r="C1" s="322" t="s">
        <v>59</v>
      </c>
      <c r="D1" s="322" t="s">
        <v>153</v>
      </c>
      <c r="E1" s="322" t="s">
        <v>55</v>
      </c>
      <c r="F1" s="322" t="s">
        <v>152</v>
      </c>
      <c r="G1" s="322" t="s">
        <v>154</v>
      </c>
      <c r="H1" s="322"/>
      <c r="I1" s="322" t="s">
        <v>51</v>
      </c>
      <c r="J1" s="322" t="s">
        <v>53</v>
      </c>
      <c r="K1" s="48"/>
    </row>
    <row r="2" spans="1:11" ht="15.75" x14ac:dyDescent="0.25">
      <c r="A2" s="323"/>
      <c r="B2" s="304"/>
      <c r="C2" s="304"/>
      <c r="D2" s="304"/>
      <c r="E2" s="304"/>
      <c r="F2" s="304"/>
      <c r="G2" s="304"/>
      <c r="H2" s="304"/>
      <c r="I2" s="304"/>
      <c r="J2" s="304"/>
    </row>
    <row r="3" spans="1:11" ht="15.75" x14ac:dyDescent="0.25">
      <c r="A3" s="307" t="s">
        <v>122</v>
      </c>
      <c r="B3" s="324">
        <f>'DPU 3.01 Value Line Data'!D5</f>
        <v>0.6</v>
      </c>
      <c r="C3" s="324"/>
      <c r="D3" s="324">
        <v>0.51</v>
      </c>
      <c r="E3" s="324">
        <v>0.21</v>
      </c>
      <c r="F3" s="324">
        <v>0.26</v>
      </c>
      <c r="G3" s="324">
        <v>0.21</v>
      </c>
      <c r="H3" s="324"/>
      <c r="I3" s="302">
        <f>+AVERAGE(B3:G3)</f>
        <v>0.35799999999999998</v>
      </c>
      <c r="J3" s="302">
        <f>+MEDIAN(C3:F3)</f>
        <v>0.26</v>
      </c>
    </row>
    <row r="4" spans="1:11" ht="15.75" x14ac:dyDescent="0.25">
      <c r="A4" s="314" t="s">
        <v>123</v>
      </c>
      <c r="B4" s="324">
        <f>'DPU 3.01 Value Line Data'!D6</f>
        <v>0.65</v>
      </c>
      <c r="C4" s="324"/>
      <c r="D4" s="324">
        <v>0.53</v>
      </c>
      <c r="E4" s="324">
        <v>0.22</v>
      </c>
      <c r="F4" s="324">
        <v>0.6</v>
      </c>
      <c r="G4" s="325" t="s">
        <v>155</v>
      </c>
      <c r="H4" s="324"/>
      <c r="I4" s="302">
        <f>+AVERAGE(B4:F4)</f>
        <v>0.5</v>
      </c>
      <c r="J4" s="302">
        <f t="shared" ref="J4:J9" si="0">+MEDIAN(C4:F4)</f>
        <v>0.53</v>
      </c>
    </row>
    <row r="5" spans="1:11" ht="15.75" x14ac:dyDescent="0.25">
      <c r="A5" s="307" t="s">
        <v>125</v>
      </c>
      <c r="B5" s="324">
        <f>'DPU 3.01 Value Line Data'!D8</f>
        <v>0.6</v>
      </c>
      <c r="C5" s="324"/>
      <c r="D5" s="324">
        <v>0.28000000000000003</v>
      </c>
      <c r="E5" s="324">
        <v>0.28999999999999998</v>
      </c>
      <c r="F5" s="324">
        <v>0.34</v>
      </c>
      <c r="G5" s="324">
        <v>0.28000000000000003</v>
      </c>
      <c r="H5" s="324"/>
      <c r="I5" s="302">
        <f>+AVERAGE(B5:G5)</f>
        <v>0.35799999999999998</v>
      </c>
      <c r="J5" s="302">
        <f t="shared" si="0"/>
        <v>0.28999999999999998</v>
      </c>
    </row>
    <row r="6" spans="1:11" ht="15.75" x14ac:dyDescent="0.25">
      <c r="A6" s="307" t="s">
        <v>126</v>
      </c>
      <c r="B6" s="324">
        <f>'DPU 3.01 Value Line Data'!D9</f>
        <v>0.65</v>
      </c>
      <c r="C6" s="324"/>
      <c r="D6" s="324">
        <v>0.36</v>
      </c>
      <c r="E6" s="324">
        <v>0.32</v>
      </c>
      <c r="F6" s="324">
        <v>1.1399999999999999</v>
      </c>
      <c r="G6" s="324">
        <v>0.33</v>
      </c>
      <c r="H6" s="324"/>
      <c r="I6" s="302">
        <f>+AVERAGE(B6:G6)</f>
        <v>0.55999999999999994</v>
      </c>
      <c r="J6" s="302">
        <f t="shared" si="0"/>
        <v>0.36</v>
      </c>
    </row>
    <row r="7" spans="1:11" ht="15.75" x14ac:dyDescent="0.25">
      <c r="A7" s="307" t="s">
        <v>128</v>
      </c>
      <c r="B7" s="324">
        <f>'DPU 3.01 Value Line Data'!D10</f>
        <v>0.8</v>
      </c>
      <c r="C7" s="324"/>
      <c r="D7" s="324">
        <v>0.51</v>
      </c>
      <c r="E7" s="324">
        <v>0.7</v>
      </c>
      <c r="F7" s="324">
        <v>0.9</v>
      </c>
      <c r="G7" s="324">
        <v>0.72</v>
      </c>
      <c r="H7" s="324"/>
      <c r="I7" s="302">
        <f>+AVERAGE(B7:G7)</f>
        <v>0.72599999999999998</v>
      </c>
      <c r="J7" s="302">
        <f t="shared" si="0"/>
        <v>0.7</v>
      </c>
    </row>
    <row r="8" spans="1:11" ht="15.75" x14ac:dyDescent="0.25">
      <c r="A8" s="307" t="s">
        <v>129</v>
      </c>
      <c r="B8" s="324">
        <f>'DPU 3.01 Value Line Data'!D11</f>
        <v>0.7</v>
      </c>
      <c r="C8" s="324"/>
      <c r="D8" s="324">
        <v>0.35</v>
      </c>
      <c r="E8" s="324">
        <v>0.19</v>
      </c>
      <c r="F8" s="324">
        <v>0.21</v>
      </c>
      <c r="G8" s="324">
        <v>0.21</v>
      </c>
      <c r="H8" s="324"/>
      <c r="I8" s="302">
        <f>+AVERAGE(B8:G8)</f>
        <v>0.33199999999999996</v>
      </c>
      <c r="J8" s="302">
        <f t="shared" si="0"/>
        <v>0.21</v>
      </c>
    </row>
    <row r="9" spans="1:11" ht="15.75" x14ac:dyDescent="0.25">
      <c r="A9" s="307" t="s">
        <v>131</v>
      </c>
      <c r="B9" s="324">
        <f>'DPU 3.01 Value Line Data'!D12</f>
        <v>0.65</v>
      </c>
      <c r="C9" s="324"/>
      <c r="D9" s="324">
        <v>0.72</v>
      </c>
      <c r="E9" s="324">
        <v>0.3</v>
      </c>
      <c r="F9" s="324">
        <v>0.31</v>
      </c>
      <c r="G9" s="324">
        <v>0.31</v>
      </c>
      <c r="H9" s="324"/>
      <c r="I9" s="302">
        <f>+AVERAGE(B9:G9)</f>
        <v>0.45800000000000002</v>
      </c>
      <c r="J9" s="302">
        <f t="shared" si="0"/>
        <v>0.31</v>
      </c>
    </row>
    <row r="10" spans="1:11" ht="15.75" x14ac:dyDescent="0.25">
      <c r="A10" s="326"/>
      <c r="B10" s="302"/>
      <c r="C10" s="302"/>
      <c r="D10" s="302"/>
      <c r="E10" s="302"/>
      <c r="F10" s="302"/>
      <c r="G10" s="302"/>
      <c r="H10" s="302"/>
      <c r="I10" s="302"/>
      <c r="J10" s="302"/>
    </row>
    <row r="11" spans="1:11" ht="15.75" x14ac:dyDescent="0.25">
      <c r="A11" s="327" t="s">
        <v>45</v>
      </c>
      <c r="B11" s="302">
        <f>AVERAGE(B3:B9)</f>
        <v>0.66428571428571437</v>
      </c>
      <c r="C11" s="302"/>
      <c r="D11" s="302">
        <f>AVERAGE(D3:D9)</f>
        <v>0.4657142857142858</v>
      </c>
      <c r="E11" s="302">
        <f>AVERAGE(E3:E9)</f>
        <v>0.31857142857142856</v>
      </c>
      <c r="F11" s="302">
        <f>AVERAGE(F3:F9)</f>
        <v>0.53714285714285714</v>
      </c>
      <c r="G11" s="302">
        <f>AVERAGE(G3:G9)</f>
        <v>0.34333333333333332</v>
      </c>
      <c r="H11" s="302"/>
      <c r="I11" s="302">
        <f>AVERAGE(I3:I9)</f>
        <v>0.47028571428571425</v>
      </c>
      <c r="J11" s="302">
        <f>AVERAGE(J3:J9)</f>
        <v>0.37999999999999995</v>
      </c>
    </row>
    <row r="12" spans="1:11" ht="15.75" x14ac:dyDescent="0.25">
      <c r="A12" s="327" t="s">
        <v>53</v>
      </c>
      <c r="B12" s="302">
        <f>MEDIAN(B3:B9)</f>
        <v>0.65</v>
      </c>
      <c r="C12" s="302"/>
      <c r="D12" s="302">
        <f>MEDIAN(D3:D9)</f>
        <v>0.51</v>
      </c>
      <c r="E12" s="302">
        <f>MEDIAN(E3:E9)</f>
        <v>0.28999999999999998</v>
      </c>
      <c r="F12" s="302">
        <f>MEDIAN(F3:F9)</f>
        <v>0.34</v>
      </c>
      <c r="G12" s="302">
        <f>MEDIAN(G3:G9)</f>
        <v>0.29500000000000004</v>
      </c>
      <c r="H12" s="302"/>
      <c r="I12" s="302">
        <f>MEDIAN(I3:I9)</f>
        <v>0.45800000000000002</v>
      </c>
      <c r="J12" s="302">
        <f>MEDIAN(J3:J9)</f>
        <v>0.31</v>
      </c>
    </row>
    <row r="13" spans="1:11" ht="15.75" x14ac:dyDescent="0.25">
      <c r="A13" s="302"/>
      <c r="B13" s="305"/>
      <c r="C13" s="305"/>
      <c r="D13" s="305"/>
      <c r="E13" s="305"/>
      <c r="F13" s="305"/>
      <c r="G13" s="305"/>
      <c r="H13" s="305"/>
      <c r="I13" s="305"/>
      <c r="J13" s="305"/>
    </row>
  </sheetData>
  <printOptions horizontalCentered="1"/>
  <pageMargins left="0.7" right="0.7" top="1.25" bottom="0.75" header="0.3" footer="0.3"/>
  <pageSetup orientation="landscape" r:id="rId1"/>
  <headerFooter>
    <oddHeader>&amp;RDivision of Public Utilities
Docket No. 19-057-02
DPU Exhibit 3.05
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view="pageLayout" zoomScale="82" zoomScaleNormal="85" zoomScaleSheetLayoutView="85" zoomScalePageLayoutView="82" workbookViewId="0">
      <selection activeCell="D29" sqref="D29"/>
    </sheetView>
  </sheetViews>
  <sheetFormatPr defaultColWidth="9.5703125" defaultRowHeight="12.75" x14ac:dyDescent="0.2"/>
  <cols>
    <col min="1" max="1" width="2.5703125" style="33" customWidth="1"/>
    <col min="2" max="2" width="32.5703125" style="33" customWidth="1"/>
    <col min="3" max="6" width="13.28515625" style="33" customWidth="1"/>
    <col min="7" max="7" width="2.5703125" style="33" customWidth="1"/>
    <col min="8" max="16384" width="9.5703125" style="33"/>
  </cols>
  <sheetData>
    <row r="1" spans="2:9" x14ac:dyDescent="0.2">
      <c r="B1" s="34" t="s">
        <v>39</v>
      </c>
      <c r="C1" s="34"/>
      <c r="D1" s="34"/>
      <c r="E1" s="34"/>
      <c r="F1" s="34"/>
    </row>
    <row r="2" spans="2:9" x14ac:dyDescent="0.2">
      <c r="B2" s="34" t="s">
        <v>168</v>
      </c>
      <c r="C2" s="34"/>
      <c r="D2" s="34"/>
      <c r="E2" s="34"/>
      <c r="F2" s="34"/>
    </row>
    <row r="3" spans="2:9" ht="13.5" thickBot="1" x14ac:dyDescent="0.25">
      <c r="B3" s="32"/>
      <c r="C3" s="32"/>
      <c r="D3" s="32"/>
      <c r="E3" s="32"/>
      <c r="F3" s="32"/>
    </row>
    <row r="4" spans="2:9" x14ac:dyDescent="0.2">
      <c r="B4" s="335"/>
      <c r="C4" s="336">
        <v>1</v>
      </c>
      <c r="D4" s="337">
        <f>C4+1</f>
        <v>2</v>
      </c>
      <c r="E4" s="337">
        <f>D4+1</f>
        <v>3</v>
      </c>
      <c r="F4" s="338" t="s">
        <v>110</v>
      </c>
    </row>
    <row r="5" spans="2:9" ht="25.5" x14ac:dyDescent="0.2">
      <c r="B5" s="339"/>
      <c r="C5" s="349" t="s">
        <v>44</v>
      </c>
      <c r="D5" s="350" t="s">
        <v>171</v>
      </c>
      <c r="E5" s="350" t="s">
        <v>170</v>
      </c>
      <c r="F5" s="351" t="s">
        <v>79</v>
      </c>
    </row>
    <row r="6" spans="2:9" x14ac:dyDescent="0.2">
      <c r="B6" s="340" t="s">
        <v>183</v>
      </c>
      <c r="C6" s="332"/>
      <c r="D6" s="329"/>
      <c r="E6" s="328"/>
      <c r="F6" s="341"/>
    </row>
    <row r="7" spans="2:9" x14ac:dyDescent="0.2">
      <c r="B7" s="342" t="s">
        <v>172</v>
      </c>
      <c r="C7" s="333">
        <v>3.5000000000000003E-2</v>
      </c>
      <c r="D7" s="330">
        <f>'DPU 3.05 Beta Report'!$I$11</f>
        <v>0.47028571428571425</v>
      </c>
      <c r="E7" s="331">
        <v>5.5E-2</v>
      </c>
      <c r="F7" s="343">
        <f t="shared" ref="F7:F12" si="0">$C7+$D7*E7</f>
        <v>6.0865714285714287E-2</v>
      </c>
    </row>
    <row r="8" spans="2:9" s="37" customFormat="1" x14ac:dyDescent="0.2">
      <c r="B8" s="342" t="s">
        <v>173</v>
      </c>
      <c r="C8" s="334">
        <v>3.5000000000000003E-2</v>
      </c>
      <c r="D8" s="110">
        <f>'DPU 3.05 Beta Report'!$B$11</f>
        <v>0.66428571428571437</v>
      </c>
      <c r="E8" s="111">
        <f t="shared" ref="E8:E12" si="1">E7</f>
        <v>5.5E-2</v>
      </c>
      <c r="F8" s="344">
        <f t="shared" si="0"/>
        <v>7.1535714285714286E-2</v>
      </c>
      <c r="I8" s="38"/>
    </row>
    <row r="9" spans="2:9" s="37" customFormat="1" x14ac:dyDescent="0.2">
      <c r="B9" s="342" t="s">
        <v>174</v>
      </c>
      <c r="C9" s="334">
        <v>3.5000000000000003E-2</v>
      </c>
      <c r="D9" s="110">
        <f>'DPU 3.05 Beta Report'!$D$11</f>
        <v>0.4657142857142858</v>
      </c>
      <c r="E9" s="111">
        <f t="shared" si="1"/>
        <v>5.5E-2</v>
      </c>
      <c r="F9" s="344">
        <f t="shared" si="0"/>
        <v>6.0614285714285718E-2</v>
      </c>
      <c r="I9" s="38"/>
    </row>
    <row r="10" spans="2:9" s="37" customFormat="1" x14ac:dyDescent="0.2">
      <c r="B10" s="342" t="s">
        <v>175</v>
      </c>
      <c r="C10" s="334">
        <v>3.5000000000000003E-2</v>
      </c>
      <c r="D10" s="110">
        <f>'DPU 3.05 Beta Report'!$E$11</f>
        <v>0.31857142857142856</v>
      </c>
      <c r="E10" s="111">
        <f t="shared" si="1"/>
        <v>5.5E-2</v>
      </c>
      <c r="F10" s="344">
        <f t="shared" si="0"/>
        <v>5.2521428571428573E-2</v>
      </c>
      <c r="I10" s="38"/>
    </row>
    <row r="11" spans="2:9" s="37" customFormat="1" x14ac:dyDescent="0.2">
      <c r="B11" s="342" t="s">
        <v>177</v>
      </c>
      <c r="C11" s="334">
        <v>3.5000000000000003E-2</v>
      </c>
      <c r="D11" s="110">
        <f>'DPU 3.05 Beta Report'!$F$11</f>
        <v>0.53714285714285714</v>
      </c>
      <c r="E11" s="111">
        <f t="shared" si="1"/>
        <v>5.5E-2</v>
      </c>
      <c r="F11" s="344">
        <f t="shared" si="0"/>
        <v>6.4542857142857152E-2</v>
      </c>
      <c r="I11" s="38"/>
    </row>
    <row r="12" spans="2:9" s="37" customFormat="1" x14ac:dyDescent="0.2">
      <c r="B12" s="342" t="s">
        <v>176</v>
      </c>
      <c r="C12" s="334">
        <v>3.5000000000000003E-2</v>
      </c>
      <c r="D12" s="110">
        <f>'DPU 3.05 Beta Report'!$G$11</f>
        <v>0.34333333333333332</v>
      </c>
      <c r="E12" s="111">
        <f t="shared" si="1"/>
        <v>5.5E-2</v>
      </c>
      <c r="F12" s="344">
        <f t="shared" si="0"/>
        <v>5.3883333333333339E-2</v>
      </c>
      <c r="I12" s="38"/>
    </row>
    <row r="13" spans="2:9" ht="13.5" thickBot="1" x14ac:dyDescent="0.25">
      <c r="B13" s="345" t="s">
        <v>45</v>
      </c>
      <c r="C13" s="346"/>
      <c r="D13" s="347"/>
      <c r="E13" s="347"/>
      <c r="F13" s="348">
        <f>AVERAGE(F7:F12)</f>
        <v>6.0660555555555558E-2</v>
      </c>
    </row>
    <row r="14" spans="2:9" x14ac:dyDescent="0.2">
      <c r="B14" s="32"/>
      <c r="C14" s="32"/>
      <c r="D14" s="32"/>
      <c r="E14" s="32"/>
      <c r="F14" s="39"/>
    </row>
    <row r="15" spans="2:9" x14ac:dyDescent="0.2">
      <c r="B15" s="34" t="s">
        <v>39</v>
      </c>
      <c r="C15" s="34"/>
      <c r="D15" s="34"/>
      <c r="E15" s="34"/>
      <c r="F15" s="34"/>
    </row>
    <row r="16" spans="2:9" x14ac:dyDescent="0.2">
      <c r="B16" s="34" t="s">
        <v>178</v>
      </c>
      <c r="C16" s="34"/>
      <c r="D16" s="34"/>
      <c r="E16" s="34"/>
      <c r="F16" s="34"/>
    </row>
    <row r="17" spans="2:9" ht="13.5" thickBot="1" x14ac:dyDescent="0.25">
      <c r="B17" s="32"/>
      <c r="C17" s="32"/>
      <c r="D17" s="32"/>
      <c r="E17" s="32"/>
      <c r="F17" s="32"/>
    </row>
    <row r="18" spans="2:9" x14ac:dyDescent="0.2">
      <c r="B18" s="335"/>
      <c r="C18" s="336">
        <v>1</v>
      </c>
      <c r="D18" s="337">
        <f>C18+1</f>
        <v>2</v>
      </c>
      <c r="E18" s="337">
        <f>D18+1</f>
        <v>3</v>
      </c>
      <c r="F18" s="338" t="s">
        <v>110</v>
      </c>
    </row>
    <row r="19" spans="2:9" ht="25.5" x14ac:dyDescent="0.2">
      <c r="B19" s="339"/>
      <c r="C19" s="349" t="s">
        <v>44</v>
      </c>
      <c r="D19" s="350" t="s">
        <v>171</v>
      </c>
      <c r="E19" s="350" t="s">
        <v>170</v>
      </c>
      <c r="F19" s="351" t="s">
        <v>79</v>
      </c>
    </row>
    <row r="20" spans="2:9" s="37" customFormat="1" x14ac:dyDescent="0.2">
      <c r="B20" s="340" t="s">
        <v>184</v>
      </c>
      <c r="C20" s="332"/>
      <c r="D20" s="329"/>
      <c r="E20" s="328"/>
      <c r="F20" s="341"/>
      <c r="G20" s="33"/>
      <c r="H20" s="33"/>
      <c r="I20" s="33"/>
    </row>
    <row r="21" spans="2:9" x14ac:dyDescent="0.2">
      <c r="B21" s="342" t="s">
        <v>172</v>
      </c>
      <c r="C21" s="333">
        <v>3.5000000000000003E-2</v>
      </c>
      <c r="D21" s="330">
        <f>'DPU 3.05 Beta Report'!$I$11</f>
        <v>0.47028571428571425</v>
      </c>
      <c r="E21" s="331">
        <v>5.1999999999999998E-2</v>
      </c>
      <c r="F21" s="343">
        <f t="shared" ref="F21:F26" si="2">$C21+$D21*E21</f>
        <v>5.9454857142857143E-2</v>
      </c>
    </row>
    <row r="22" spans="2:9" x14ac:dyDescent="0.2">
      <c r="B22" s="342" t="s">
        <v>173</v>
      </c>
      <c r="C22" s="334">
        <v>3.5000000000000003E-2</v>
      </c>
      <c r="D22" s="110">
        <f>'DPU 3.05 Beta Report'!$B$11</f>
        <v>0.66428571428571437</v>
      </c>
      <c r="E22" s="111">
        <f t="shared" ref="E22:E26" si="3">E21</f>
        <v>5.1999999999999998E-2</v>
      </c>
      <c r="F22" s="344">
        <f t="shared" si="2"/>
        <v>6.9542857142857156E-2</v>
      </c>
      <c r="G22" s="37"/>
      <c r="H22" s="37"/>
      <c r="I22" s="38"/>
    </row>
    <row r="23" spans="2:9" x14ac:dyDescent="0.2">
      <c r="B23" s="342" t="s">
        <v>174</v>
      </c>
      <c r="C23" s="334">
        <v>3.5000000000000003E-2</v>
      </c>
      <c r="D23" s="110">
        <f>'DPU 3.05 Beta Report'!$D$11</f>
        <v>0.4657142857142858</v>
      </c>
      <c r="E23" s="111">
        <f t="shared" si="3"/>
        <v>5.1999999999999998E-2</v>
      </c>
      <c r="F23" s="344">
        <f t="shared" si="2"/>
        <v>5.9217142857142864E-2</v>
      </c>
      <c r="G23" s="37"/>
      <c r="H23" s="37"/>
      <c r="I23" s="38"/>
    </row>
    <row r="24" spans="2:9" x14ac:dyDescent="0.2">
      <c r="B24" s="342" t="s">
        <v>175</v>
      </c>
      <c r="C24" s="334">
        <v>3.5000000000000003E-2</v>
      </c>
      <c r="D24" s="110">
        <f>'DPU 3.05 Beta Report'!$E$11</f>
        <v>0.31857142857142856</v>
      </c>
      <c r="E24" s="111">
        <f t="shared" si="3"/>
        <v>5.1999999999999998E-2</v>
      </c>
      <c r="F24" s="344">
        <f t="shared" si="2"/>
        <v>5.1565714285714284E-2</v>
      </c>
      <c r="G24" s="37"/>
      <c r="H24" s="37"/>
      <c r="I24" s="38"/>
    </row>
    <row r="25" spans="2:9" x14ac:dyDescent="0.2">
      <c r="B25" s="342" t="s">
        <v>177</v>
      </c>
      <c r="C25" s="334">
        <v>3.5000000000000003E-2</v>
      </c>
      <c r="D25" s="110">
        <f>'DPU 3.05 Beta Report'!$F$11</f>
        <v>0.53714285714285714</v>
      </c>
      <c r="E25" s="111">
        <f t="shared" si="3"/>
        <v>5.1999999999999998E-2</v>
      </c>
      <c r="F25" s="344">
        <f t="shared" si="2"/>
        <v>6.2931428571428569E-2</v>
      </c>
      <c r="G25" s="37"/>
      <c r="H25" s="37"/>
      <c r="I25" s="38"/>
    </row>
    <row r="26" spans="2:9" x14ac:dyDescent="0.2">
      <c r="B26" s="342" t="s">
        <v>176</v>
      </c>
      <c r="C26" s="334">
        <v>3.5000000000000003E-2</v>
      </c>
      <c r="D26" s="110">
        <f>'DPU 3.05 Beta Report'!$G$11</f>
        <v>0.34333333333333332</v>
      </c>
      <c r="E26" s="111">
        <f t="shared" si="3"/>
        <v>5.1999999999999998E-2</v>
      </c>
      <c r="F26" s="344">
        <f t="shared" si="2"/>
        <v>5.2853333333333335E-2</v>
      </c>
      <c r="G26" s="37"/>
      <c r="H26" s="37"/>
      <c r="I26" s="38"/>
    </row>
    <row r="27" spans="2:9" ht="13.5" thickBot="1" x14ac:dyDescent="0.25">
      <c r="B27" s="345" t="s">
        <v>45</v>
      </c>
      <c r="C27" s="346"/>
      <c r="D27" s="347"/>
      <c r="E27" s="347"/>
      <c r="F27" s="348">
        <f>AVERAGE(F21:F26)</f>
        <v>5.9260888888888898E-2</v>
      </c>
    </row>
    <row r="28" spans="2:9" x14ac:dyDescent="0.2">
      <c r="B28" s="328"/>
      <c r="C28" s="328"/>
      <c r="D28" s="328"/>
      <c r="E28" s="328"/>
      <c r="F28" s="352"/>
    </row>
    <row r="29" spans="2:9" x14ac:dyDescent="0.2">
      <c r="B29" s="40"/>
      <c r="C29" s="40"/>
      <c r="D29" s="40"/>
      <c r="E29" s="40"/>
      <c r="F29" s="40"/>
    </row>
    <row r="30" spans="2:9" x14ac:dyDescent="0.2">
      <c r="B30" s="41" t="s">
        <v>36</v>
      </c>
      <c r="C30" s="40"/>
      <c r="D30" s="40"/>
      <c r="E30" s="40"/>
      <c r="F30" s="40"/>
    </row>
    <row r="31" spans="2:9" x14ac:dyDescent="0.2">
      <c r="B31" s="40" t="s">
        <v>185</v>
      </c>
      <c r="C31" s="40"/>
      <c r="D31" s="40"/>
      <c r="E31" s="40"/>
      <c r="F31" s="40"/>
    </row>
    <row r="32" spans="2:9" x14ac:dyDescent="0.2">
      <c r="B32" s="40" t="s">
        <v>169</v>
      </c>
      <c r="C32" s="40"/>
      <c r="D32" s="40"/>
      <c r="E32" s="40"/>
      <c r="F32" s="40"/>
    </row>
    <row r="33" spans="2:6" x14ac:dyDescent="0.2">
      <c r="B33" s="40" t="s">
        <v>181</v>
      </c>
      <c r="C33" s="40"/>
      <c r="D33" s="40"/>
      <c r="E33" s="40"/>
      <c r="F33" s="40"/>
    </row>
    <row r="34" spans="2:6" x14ac:dyDescent="0.2">
      <c r="B34" s="40" t="s">
        <v>179</v>
      </c>
      <c r="C34" s="40"/>
      <c r="D34" s="40"/>
      <c r="E34" s="40"/>
      <c r="F34" s="40"/>
    </row>
    <row r="35" spans="2:6" x14ac:dyDescent="0.2">
      <c r="B35" s="40" t="s">
        <v>180</v>
      </c>
      <c r="C35" s="40"/>
      <c r="D35" s="40"/>
      <c r="E35" s="40"/>
    </row>
    <row r="36" spans="2:6" x14ac:dyDescent="0.2">
      <c r="B36" s="40" t="s">
        <v>182</v>
      </c>
      <c r="C36" s="40"/>
      <c r="D36" s="40"/>
      <c r="E36" s="40"/>
    </row>
    <row r="37" spans="2:6" x14ac:dyDescent="0.2">
      <c r="B37" s="40" t="s">
        <v>186</v>
      </c>
    </row>
    <row r="38" spans="2:6" x14ac:dyDescent="0.2">
      <c r="B38" s="42"/>
    </row>
  </sheetData>
  <printOptions horizontalCentered="1"/>
  <pageMargins left="0.7" right="0.7" top="1" bottom="0.75" header="0.3" footer="0.3"/>
  <pageSetup firstPageNumber="7" orientation="landscape" useFirstPageNumber="1" r:id="rId1"/>
  <headerFooter>
    <oddHeader>&amp;RDivision of Public Utilities
Docket No. 19-057-02
DPU Exhibit 3.06
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8"/>
  <sheetViews>
    <sheetView view="pageLayout" topLeftCell="A7" zoomScale="154" zoomScaleNormal="208" zoomScalePageLayoutView="154" workbookViewId="0">
      <selection activeCell="D29" sqref="D29"/>
    </sheetView>
  </sheetViews>
  <sheetFormatPr defaultRowHeight="12.75" x14ac:dyDescent="0.2"/>
  <cols>
    <col min="1" max="1" width="7.28515625" style="75" customWidth="1"/>
    <col min="2" max="3" width="9.140625" style="75"/>
    <col min="4" max="5" width="9.28515625" style="75" customWidth="1"/>
    <col min="6" max="6" width="14.42578125" style="75" customWidth="1"/>
    <col min="7" max="7" width="9.28515625" style="88" customWidth="1"/>
    <col min="8" max="11" width="9.28515625" style="75" customWidth="1"/>
    <col min="12" max="18" width="9.140625" style="75"/>
    <col min="19" max="19" width="10" style="75" customWidth="1"/>
    <col min="20" max="24" width="9.140625" style="75"/>
    <col min="25" max="16384" width="9.140625" style="89"/>
  </cols>
  <sheetData>
    <row r="2" spans="1:14" s="75" customFormat="1" ht="18.75" x14ac:dyDescent="0.3">
      <c r="A2" s="76" t="s">
        <v>140</v>
      </c>
      <c r="B2" s="77"/>
      <c r="C2" s="77"/>
      <c r="D2" s="77"/>
      <c r="E2" s="77"/>
      <c r="F2" s="77"/>
      <c r="G2" s="78"/>
      <c r="H2" s="79"/>
      <c r="I2" s="79"/>
      <c r="J2" s="79"/>
      <c r="K2" s="79"/>
      <c r="L2" s="80"/>
      <c r="M2" s="80"/>
      <c r="N2" s="80"/>
    </row>
    <row r="3" spans="1:14" s="75" customFormat="1" ht="15.75" x14ac:dyDescent="0.25">
      <c r="A3" s="81" t="s">
        <v>156</v>
      </c>
      <c r="B3" s="82"/>
      <c r="C3" s="82"/>
      <c r="D3" s="82"/>
      <c r="E3" s="82"/>
      <c r="F3" s="82"/>
      <c r="G3" s="83"/>
      <c r="H3" s="80"/>
      <c r="I3" s="80"/>
      <c r="J3" s="80"/>
      <c r="K3" s="80"/>
      <c r="L3" s="80"/>
      <c r="M3" s="80"/>
      <c r="N3" s="80"/>
    </row>
    <row r="4" spans="1:14" s="75" customFormat="1" ht="15.75" x14ac:dyDescent="0.25">
      <c r="A4" s="84">
        <v>43739</v>
      </c>
      <c r="B4" s="82"/>
      <c r="C4" s="82"/>
      <c r="D4" s="82"/>
      <c r="E4" s="82"/>
      <c r="F4" s="82"/>
      <c r="G4" s="83"/>
      <c r="H4" s="80"/>
      <c r="I4" s="80"/>
      <c r="J4" s="80"/>
      <c r="K4" s="80"/>
      <c r="L4" s="80"/>
      <c r="M4" s="80"/>
      <c r="N4" s="80"/>
    </row>
    <row r="5" spans="1:14" s="75" customFormat="1" x14ac:dyDescent="0.2">
      <c r="A5" s="85"/>
      <c r="B5" s="80"/>
      <c r="C5" s="80"/>
      <c r="D5" s="80"/>
      <c r="E5" s="80"/>
      <c r="F5" s="80"/>
      <c r="G5" s="86"/>
      <c r="H5" s="80"/>
      <c r="I5" s="80"/>
      <c r="J5" s="80"/>
      <c r="K5" s="80"/>
      <c r="L5" s="80"/>
    </row>
    <row r="7" spans="1:14" s="75" customFormat="1" x14ac:dyDescent="0.2">
      <c r="A7" s="87" t="s">
        <v>4636</v>
      </c>
      <c r="G7" s="88">
        <v>0.09</v>
      </c>
    </row>
    <row r="8" spans="1:14" s="75" customFormat="1" x14ac:dyDescent="0.2">
      <c r="B8" s="89" t="s">
        <v>157</v>
      </c>
      <c r="G8" s="88">
        <v>3.9100000000000003E-2</v>
      </c>
    </row>
    <row r="9" spans="1:14" s="75" customFormat="1" ht="7.5" customHeight="1" x14ac:dyDescent="0.2">
      <c r="B9" s="89"/>
      <c r="G9" s="90"/>
    </row>
    <row r="10" spans="1:14" s="75" customFormat="1" x14ac:dyDescent="0.2">
      <c r="B10" s="89" t="s">
        <v>158</v>
      </c>
      <c r="G10" s="88">
        <f>G7-G8</f>
        <v>5.0899999999999994E-2</v>
      </c>
    </row>
    <row r="11" spans="1:14" s="75" customFormat="1" x14ac:dyDescent="0.2">
      <c r="B11" s="89" t="s">
        <v>192</v>
      </c>
      <c r="G11" s="88">
        <v>0.04</v>
      </c>
    </row>
    <row r="12" spans="1:14" s="75" customFormat="1" ht="7.5" customHeight="1" x14ac:dyDescent="0.2">
      <c r="G12" s="90"/>
    </row>
    <row r="13" spans="1:14" s="75" customFormat="1" x14ac:dyDescent="0.2">
      <c r="B13" s="87" t="s">
        <v>191</v>
      </c>
      <c r="G13" s="91">
        <f>SUM(G10:G12)</f>
        <v>9.0899999999999995E-2</v>
      </c>
    </row>
    <row r="16" spans="1:14" s="75" customFormat="1" x14ac:dyDescent="0.2">
      <c r="A16" s="87" t="s">
        <v>159</v>
      </c>
      <c r="G16" s="88">
        <f>5.2%+0.035</f>
        <v>8.7000000000000008E-2</v>
      </c>
    </row>
    <row r="17" spans="2:7" s="75" customFormat="1" x14ac:dyDescent="0.2">
      <c r="B17" s="89" t="s">
        <v>157</v>
      </c>
      <c r="G17" s="88">
        <f>G8</f>
        <v>3.9100000000000003E-2</v>
      </c>
    </row>
    <row r="18" spans="2:7" s="75" customFormat="1" ht="7.5" customHeight="1" x14ac:dyDescent="0.2">
      <c r="B18" s="89"/>
      <c r="G18" s="90"/>
    </row>
    <row r="19" spans="2:7" s="75" customFormat="1" x14ac:dyDescent="0.2">
      <c r="B19" s="89" t="s">
        <v>158</v>
      </c>
      <c r="G19" s="88">
        <f>G16-G17</f>
        <v>4.7900000000000005E-2</v>
      </c>
    </row>
    <row r="20" spans="2:7" s="75" customFormat="1" x14ac:dyDescent="0.2">
      <c r="B20" s="89" t="s">
        <v>192</v>
      </c>
      <c r="G20" s="88">
        <f>G11</f>
        <v>0.04</v>
      </c>
    </row>
    <row r="21" spans="2:7" s="75" customFormat="1" ht="7.5" customHeight="1" x14ac:dyDescent="0.2">
      <c r="G21" s="90"/>
    </row>
    <row r="22" spans="2:7" s="75" customFormat="1" x14ac:dyDescent="0.2">
      <c r="B22" s="87" t="s">
        <v>191</v>
      </c>
      <c r="G22" s="91">
        <f>SUM(G19:G21)</f>
        <v>8.7900000000000006E-2</v>
      </c>
    </row>
    <row r="24" spans="2:7" x14ac:dyDescent="0.2">
      <c r="B24" s="87" t="s">
        <v>4652</v>
      </c>
      <c r="G24" s="91">
        <f>(G13+G22)/2</f>
        <v>8.9400000000000007E-2</v>
      </c>
    </row>
    <row r="26" spans="2:7" s="75" customFormat="1" x14ac:dyDescent="0.2">
      <c r="B26" s="92" t="s">
        <v>4659</v>
      </c>
      <c r="C26" s="89" t="s">
        <v>4638</v>
      </c>
      <c r="G26" s="88"/>
    </row>
    <row r="27" spans="2:7" s="75" customFormat="1" x14ac:dyDescent="0.2">
      <c r="C27" s="89" t="s">
        <v>4660</v>
      </c>
      <c r="G27" s="88"/>
    </row>
    <row r="28" spans="2:7" s="75" customFormat="1" x14ac:dyDescent="0.2">
      <c r="C28" s="89" t="s">
        <v>4637</v>
      </c>
      <c r="G28" s="88"/>
    </row>
  </sheetData>
  <printOptions horizontalCentered="1"/>
  <pageMargins left="0.7" right="0.7" top="1.25" bottom="0.75" header="0.3" footer="0.3"/>
  <pageSetup orientation="landscape" r:id="rId1"/>
  <headerFooter>
    <oddHeader>&amp;RDivision of Public Utilities
Docket No. 19-057-02
DPU Exhibit 3.07
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T32"/>
  <sheetViews>
    <sheetView view="pageLayout" topLeftCell="A7" zoomScale="160" zoomScaleNormal="100" zoomScaleSheetLayoutView="100" zoomScalePageLayoutView="160" workbookViewId="0">
      <selection activeCell="D29" sqref="D29"/>
    </sheetView>
  </sheetViews>
  <sheetFormatPr defaultColWidth="9.140625" defaultRowHeight="12.75" x14ac:dyDescent="0.2"/>
  <cols>
    <col min="1" max="1" width="4.28515625" style="5" customWidth="1"/>
    <col min="2" max="2" width="37.7109375" style="5" customWidth="1"/>
    <col min="3" max="3" width="15.140625" style="5" customWidth="1"/>
    <col min="4" max="4" width="13.140625" style="5" customWidth="1"/>
    <col min="5" max="5" width="13" style="5" customWidth="1"/>
    <col min="6" max="7" width="9.28515625" style="5" customWidth="1"/>
    <col min="8" max="8" width="12.28515625" style="5" customWidth="1"/>
    <col min="9" max="9" width="14" style="5" customWidth="1"/>
    <col min="10" max="10" width="9.28515625" style="5" customWidth="1"/>
    <col min="11" max="11" width="2.28515625" style="5" customWidth="1"/>
    <col min="12" max="12" width="9.28515625" style="5" customWidth="1"/>
    <col min="13" max="13" width="12.5703125" style="5" customWidth="1"/>
    <col min="14" max="14" width="12.85546875" style="5" customWidth="1"/>
    <col min="15" max="16" width="9.140625" style="5"/>
    <col min="17" max="17" width="21.5703125" style="5" bestFit="1" customWidth="1"/>
    <col min="18" max="16384" width="9.140625" style="5"/>
  </cols>
  <sheetData>
    <row r="4" spans="1:20" x14ac:dyDescent="0.2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"/>
      <c r="P4" s="4"/>
      <c r="Q4" s="4"/>
      <c r="R4" s="4"/>
      <c r="S4" s="4"/>
      <c r="T4" s="4"/>
    </row>
    <row r="5" spans="1:20" x14ac:dyDescent="0.2">
      <c r="A5" s="360" t="s">
        <v>0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4"/>
      <c r="Q5" s="4"/>
      <c r="R5" s="4"/>
      <c r="S5" s="4"/>
      <c r="T5" s="4"/>
    </row>
    <row r="6" spans="1:20" x14ac:dyDescent="0.2">
      <c r="A6" s="6"/>
      <c r="B6" s="3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2"/>
      <c r="P6" s="4"/>
      <c r="Q6" s="4"/>
      <c r="R6" s="4"/>
      <c r="S6" s="4"/>
      <c r="T6" s="4"/>
    </row>
    <row r="7" spans="1:20" ht="25.5" customHeight="1" x14ac:dyDescent="0.2">
      <c r="A7" s="4"/>
      <c r="B7" s="4"/>
      <c r="C7" s="4"/>
      <c r="D7" s="3"/>
      <c r="E7" s="3"/>
      <c r="F7" s="3"/>
      <c r="G7" s="3"/>
      <c r="H7" s="3"/>
      <c r="I7" s="3"/>
      <c r="J7" s="3"/>
      <c r="K7" s="3"/>
      <c r="L7" s="361" t="s">
        <v>1</v>
      </c>
      <c r="M7" s="361"/>
      <c r="N7" s="361"/>
      <c r="O7" s="4"/>
      <c r="P7" s="4"/>
      <c r="Q7" s="4"/>
      <c r="R7" s="4"/>
      <c r="S7" s="4"/>
      <c r="T7" s="4"/>
    </row>
    <row r="8" spans="1:20" x14ac:dyDescent="0.2">
      <c r="A8" s="4"/>
      <c r="B8" s="4"/>
      <c r="C8" s="3" t="s">
        <v>2</v>
      </c>
      <c r="D8" s="3" t="s">
        <v>3</v>
      </c>
      <c r="E8" s="3" t="s">
        <v>3</v>
      </c>
      <c r="F8" s="3" t="s">
        <v>4</v>
      </c>
      <c r="G8" s="3"/>
      <c r="H8" s="3" t="s">
        <v>5</v>
      </c>
      <c r="I8" s="3" t="s">
        <v>6</v>
      </c>
      <c r="J8" s="3"/>
      <c r="K8" s="3"/>
      <c r="L8" s="3" t="s">
        <v>7</v>
      </c>
      <c r="M8" s="3" t="s">
        <v>8</v>
      </c>
      <c r="N8" s="3" t="s">
        <v>8</v>
      </c>
      <c r="O8" s="4"/>
      <c r="P8" s="4"/>
      <c r="Q8" s="361" t="s">
        <v>9</v>
      </c>
      <c r="R8" s="361"/>
      <c r="S8" s="361"/>
      <c r="T8" s="361"/>
    </row>
    <row r="9" spans="1:20" x14ac:dyDescent="0.2">
      <c r="A9" s="4"/>
      <c r="B9" s="7" t="s">
        <v>10</v>
      </c>
      <c r="C9" s="7" t="s">
        <v>11</v>
      </c>
      <c r="D9" s="7" t="s">
        <v>11</v>
      </c>
      <c r="E9" s="7" t="s">
        <v>12</v>
      </c>
      <c r="F9" s="8" t="s">
        <v>12</v>
      </c>
      <c r="G9" s="7" t="s">
        <v>13</v>
      </c>
      <c r="H9" s="7" t="s">
        <v>14</v>
      </c>
      <c r="I9" s="7" t="s">
        <v>15</v>
      </c>
      <c r="J9" s="7" t="s">
        <v>16</v>
      </c>
      <c r="K9" s="3"/>
      <c r="L9" s="8" t="s">
        <v>17</v>
      </c>
      <c r="M9" s="7" t="s">
        <v>18</v>
      </c>
      <c r="N9" s="7" t="s">
        <v>19</v>
      </c>
      <c r="O9" s="4"/>
      <c r="P9" s="3" t="s">
        <v>20</v>
      </c>
      <c r="Q9" s="3" t="s">
        <v>13</v>
      </c>
      <c r="R9" s="3" t="s">
        <v>16</v>
      </c>
      <c r="S9" s="3" t="s">
        <v>18</v>
      </c>
      <c r="T9" s="3" t="s">
        <v>19</v>
      </c>
    </row>
    <row r="10" spans="1:20" x14ac:dyDescent="0.2">
      <c r="A10" s="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  <c r="P10" s="9" t="s">
        <v>21</v>
      </c>
      <c r="Q10" s="3"/>
      <c r="R10" s="3"/>
      <c r="S10" s="3"/>
      <c r="T10" s="3"/>
    </row>
    <row r="11" spans="1:20" x14ac:dyDescent="0.2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4"/>
      <c r="P11" s="3"/>
      <c r="Q11" s="3"/>
      <c r="R11" s="3"/>
      <c r="S11" s="3"/>
      <c r="T11" s="3"/>
    </row>
    <row r="12" spans="1:20" x14ac:dyDescent="0.2">
      <c r="A12" s="4"/>
      <c r="B12" s="10" t="s">
        <v>10</v>
      </c>
      <c r="C12" s="11"/>
      <c r="D12" s="12"/>
      <c r="E12" s="12"/>
      <c r="F12" s="3"/>
      <c r="G12" s="13"/>
      <c r="H12" s="13"/>
      <c r="I12" s="13"/>
      <c r="J12" s="13"/>
      <c r="K12" s="4"/>
      <c r="L12" s="13"/>
      <c r="M12" s="13"/>
      <c r="N12" s="13"/>
      <c r="O12" s="4"/>
      <c r="P12" s="3"/>
      <c r="Q12" s="3"/>
      <c r="R12" s="3"/>
      <c r="S12" s="3"/>
      <c r="T12" s="3"/>
    </row>
    <row r="13" spans="1:20" x14ac:dyDescent="0.2">
      <c r="A13" s="4"/>
      <c r="B13" s="14" t="s">
        <v>22</v>
      </c>
      <c r="C13" s="15">
        <v>100000000</v>
      </c>
      <c r="D13" s="353">
        <v>39534</v>
      </c>
      <c r="E13" s="353">
        <v>50496</v>
      </c>
      <c r="F13" s="3">
        <f t="shared" ref="F13:F22" si="0">(E13-D13)/365.25</f>
        <v>30.012320328542096</v>
      </c>
      <c r="G13" s="13">
        <v>7.1999999999999995E-2</v>
      </c>
      <c r="H13" s="16">
        <f t="shared" ref="H13:H22" si="1">C13-I13</f>
        <v>1129213.25</v>
      </c>
      <c r="I13" s="17">
        <v>98870786.75</v>
      </c>
      <c r="J13" s="13">
        <f t="shared" ref="J13:J22" si="2">YIELD(D13,E13,G13,(I13/C13)*100,100,4,3)</f>
        <v>7.2929039495639683E-2</v>
      </c>
      <c r="K13" s="4"/>
      <c r="L13" s="18">
        <f t="shared" ref="L13:L22" si="3">F13</f>
        <v>30.012320328542096</v>
      </c>
      <c r="M13" s="13">
        <v>6.1327366666666709E-2</v>
      </c>
      <c r="N13" s="13">
        <v>6.3356233333333303E-2</v>
      </c>
      <c r="O13" s="4"/>
      <c r="P13" s="19">
        <f t="shared" ref="P13:P22" si="4">C13/$C$27</f>
        <v>0.13333333333333333</v>
      </c>
      <c r="Q13" s="20">
        <f t="shared" ref="Q13:Q22" si="5">$P13*G13</f>
        <v>9.5999999999999992E-3</v>
      </c>
      <c r="R13" s="19">
        <f t="shared" ref="R13:R22" si="6">$P13*J13</f>
        <v>9.7238719327519575E-3</v>
      </c>
      <c r="S13" s="19">
        <f t="shared" ref="S13:T22" si="7">$P13*M13</f>
        <v>8.1769822222222278E-3</v>
      </c>
      <c r="T13" s="19">
        <f t="shared" si="7"/>
        <v>8.4474977777777745E-3</v>
      </c>
    </row>
    <row r="14" spans="1:20" x14ac:dyDescent="0.2">
      <c r="A14" s="4"/>
      <c r="B14" s="14" t="s">
        <v>23</v>
      </c>
      <c r="C14" s="15">
        <v>40000000</v>
      </c>
      <c r="D14" s="353">
        <v>41257</v>
      </c>
      <c r="E14" s="353">
        <v>45627</v>
      </c>
      <c r="F14" s="3">
        <f t="shared" si="0"/>
        <v>11.964407939767282</v>
      </c>
      <c r="G14" s="13">
        <v>2.98E-2</v>
      </c>
      <c r="H14" s="16">
        <f t="shared" si="1"/>
        <v>326567.45000000298</v>
      </c>
      <c r="I14" s="17">
        <v>39673432.549999997</v>
      </c>
      <c r="J14" s="13">
        <f t="shared" si="2"/>
        <v>3.0617202122117337E-2</v>
      </c>
      <c r="K14" s="4"/>
      <c r="L14" s="18">
        <f t="shared" si="3"/>
        <v>11.964407939767282</v>
      </c>
      <c r="M14" s="13">
        <v>2.9223800000000001E-2</v>
      </c>
      <c r="N14" s="13">
        <v>3.5351086666666705E-2</v>
      </c>
      <c r="O14" s="4"/>
      <c r="P14" s="19">
        <f t="shared" si="4"/>
        <v>5.3333333333333337E-2</v>
      </c>
      <c r="Q14" s="20">
        <f t="shared" si="5"/>
        <v>1.5893333333333334E-3</v>
      </c>
      <c r="R14" s="19">
        <f t="shared" si="6"/>
        <v>1.6329174465129247E-3</v>
      </c>
      <c r="S14" s="19">
        <f t="shared" si="7"/>
        <v>1.5586026666666668E-3</v>
      </c>
      <c r="T14" s="19">
        <f t="shared" si="7"/>
        <v>1.885391288888891E-3</v>
      </c>
    </row>
    <row r="15" spans="1:20" x14ac:dyDescent="0.2">
      <c r="A15" s="4"/>
      <c r="B15" s="14" t="s">
        <v>24</v>
      </c>
      <c r="C15" s="15">
        <v>110000000</v>
      </c>
      <c r="D15" s="353">
        <v>41257</v>
      </c>
      <c r="E15" s="353">
        <v>46722</v>
      </c>
      <c r="F15" s="3">
        <f t="shared" si="0"/>
        <v>14.962354551676933</v>
      </c>
      <c r="G15" s="13">
        <v>3.2800000000000003E-2</v>
      </c>
      <c r="H15" s="16">
        <f t="shared" si="1"/>
        <v>882941.6099999994</v>
      </c>
      <c r="I15" s="17">
        <v>109117058.39</v>
      </c>
      <c r="J15" s="13">
        <f t="shared" si="2"/>
        <v>3.3483788595484176E-2</v>
      </c>
      <c r="K15" s="4"/>
      <c r="L15" s="18">
        <f t="shared" si="3"/>
        <v>14.962354551676933</v>
      </c>
      <c r="M15" s="13">
        <v>3.3978899999999999E-2</v>
      </c>
      <c r="N15" s="13">
        <v>3.8817733333333299E-2</v>
      </c>
      <c r="O15" s="4"/>
      <c r="P15" s="19">
        <f t="shared" si="4"/>
        <v>0.14666666666666667</v>
      </c>
      <c r="Q15" s="20">
        <f t="shared" si="5"/>
        <v>4.8106666666666671E-3</v>
      </c>
      <c r="R15" s="19">
        <f t="shared" si="6"/>
        <v>4.9109556606710125E-3</v>
      </c>
      <c r="S15" s="19">
        <f t="shared" si="7"/>
        <v>4.9835720000000003E-3</v>
      </c>
      <c r="T15" s="19">
        <f t="shared" si="7"/>
        <v>5.6932675555555505E-3</v>
      </c>
    </row>
    <row r="16" spans="1:20" x14ac:dyDescent="0.2">
      <c r="A16" s="4"/>
      <c r="B16" s="14" t="s">
        <v>25</v>
      </c>
      <c r="C16" s="15">
        <v>90000000</v>
      </c>
      <c r="D16" s="353">
        <v>41628</v>
      </c>
      <c r="E16" s="353">
        <v>52566</v>
      </c>
      <c r="F16" s="3">
        <f t="shared" si="0"/>
        <v>29.946611909650922</v>
      </c>
      <c r="G16" s="13">
        <v>4.7800000000000002E-2</v>
      </c>
      <c r="H16" s="16">
        <f t="shared" si="1"/>
        <v>607328.6400000006</v>
      </c>
      <c r="I16" s="17">
        <v>89392671.359999999</v>
      </c>
      <c r="J16" s="13">
        <f t="shared" si="2"/>
        <v>4.8226313879292673E-2</v>
      </c>
      <c r="K16" s="4"/>
      <c r="L16" s="18">
        <f t="shared" si="3"/>
        <v>29.946611909650922</v>
      </c>
      <c r="M16" s="13">
        <v>4.6944033333333302E-2</v>
      </c>
      <c r="N16" s="13">
        <v>5.1844233333333295E-2</v>
      </c>
      <c r="O16" s="4"/>
      <c r="P16" s="19">
        <f t="shared" si="4"/>
        <v>0.12</v>
      </c>
      <c r="Q16" s="20">
        <f t="shared" si="5"/>
        <v>5.7359999999999998E-3</v>
      </c>
      <c r="R16" s="19">
        <f t="shared" si="6"/>
        <v>5.7871576655151207E-3</v>
      </c>
      <c r="S16" s="19">
        <f t="shared" si="7"/>
        <v>5.6332839999999962E-3</v>
      </c>
      <c r="T16" s="19">
        <f t="shared" si="7"/>
        <v>6.2213079999999948E-3</v>
      </c>
    </row>
    <row r="17" spans="1:20" x14ac:dyDescent="0.2">
      <c r="A17" s="3"/>
      <c r="B17" s="4" t="s">
        <v>26</v>
      </c>
      <c r="C17" s="15">
        <v>60000000</v>
      </c>
      <c r="D17" s="353">
        <v>41628</v>
      </c>
      <c r="E17" s="353">
        <v>54393</v>
      </c>
      <c r="F17" s="3">
        <f t="shared" si="0"/>
        <v>34.948665297741272</v>
      </c>
      <c r="G17" s="13">
        <v>4.8300000000000003E-2</v>
      </c>
      <c r="H17" s="16">
        <f t="shared" si="1"/>
        <v>404885.75999999791</v>
      </c>
      <c r="I17" s="15">
        <v>59595114.240000002</v>
      </c>
      <c r="J17" s="13">
        <f t="shared" si="2"/>
        <v>4.8702131175743062E-2</v>
      </c>
      <c r="K17" s="21"/>
      <c r="L17" s="18">
        <f t="shared" si="3"/>
        <v>34.948665297741272</v>
      </c>
      <c r="M17" s="13">
        <v>4.6944033333333302E-2</v>
      </c>
      <c r="N17" s="13">
        <v>5.1844233333333295E-2</v>
      </c>
      <c r="O17" s="4"/>
      <c r="P17" s="19">
        <f t="shared" si="4"/>
        <v>0.08</v>
      </c>
      <c r="Q17" s="20">
        <f t="shared" si="5"/>
        <v>3.8640000000000002E-3</v>
      </c>
      <c r="R17" s="19">
        <f t="shared" si="6"/>
        <v>3.8961704940594448E-3</v>
      </c>
      <c r="S17" s="19">
        <f t="shared" si="7"/>
        <v>3.755522666666664E-3</v>
      </c>
      <c r="T17" s="19">
        <f t="shared" si="7"/>
        <v>4.1475386666666638E-3</v>
      </c>
    </row>
    <row r="18" spans="1:20" x14ac:dyDescent="0.2">
      <c r="A18" s="3"/>
      <c r="B18" s="4" t="s">
        <v>27</v>
      </c>
      <c r="C18" s="15">
        <v>50000000</v>
      </c>
      <c r="D18" s="353">
        <v>42719</v>
      </c>
      <c r="E18" s="353">
        <v>53662</v>
      </c>
      <c r="F18" s="3">
        <f t="shared" si="0"/>
        <v>29.960301163586585</v>
      </c>
      <c r="G18" s="13">
        <v>3.6200000000000003E-2</v>
      </c>
      <c r="H18" s="16">
        <f t="shared" si="1"/>
        <v>341052</v>
      </c>
      <c r="I18" s="15">
        <v>49658948</v>
      </c>
      <c r="J18" s="13">
        <f t="shared" si="2"/>
        <v>3.6575387215238515E-2</v>
      </c>
      <c r="K18" s="21"/>
      <c r="L18" s="18">
        <f t="shared" si="3"/>
        <v>29.960301163586585</v>
      </c>
      <c r="M18" s="13">
        <v>4.2482466666666704E-2</v>
      </c>
      <c r="N18" s="13">
        <v>4.6682133333333292E-2</v>
      </c>
      <c r="O18" s="4"/>
      <c r="P18" s="19">
        <f t="shared" si="4"/>
        <v>6.6666666666666666E-2</v>
      </c>
      <c r="Q18" s="20">
        <f t="shared" si="5"/>
        <v>2.4133333333333333E-3</v>
      </c>
      <c r="R18" s="19">
        <f t="shared" si="6"/>
        <v>2.4383591476825677E-3</v>
      </c>
      <c r="S18" s="19">
        <f t="shared" si="7"/>
        <v>2.8321644444444468E-3</v>
      </c>
      <c r="T18" s="19">
        <f t="shared" si="7"/>
        <v>3.1121422222222194E-3</v>
      </c>
    </row>
    <row r="19" spans="1:20" x14ac:dyDescent="0.2">
      <c r="A19" s="3"/>
      <c r="B19" s="4" t="s">
        <v>28</v>
      </c>
      <c r="C19" s="15">
        <v>50000000</v>
      </c>
      <c r="D19" s="353">
        <v>42719</v>
      </c>
      <c r="E19" s="353">
        <v>55488</v>
      </c>
      <c r="F19" s="3">
        <f t="shared" si="0"/>
        <v>34.959616700889804</v>
      </c>
      <c r="G19" s="13">
        <v>3.6700000000000003E-2</v>
      </c>
      <c r="H19" s="16">
        <f t="shared" si="1"/>
        <v>341052</v>
      </c>
      <c r="I19" s="15">
        <v>49658948</v>
      </c>
      <c r="J19" s="13">
        <f t="shared" si="2"/>
        <v>3.7048505024100904E-2</v>
      </c>
      <c r="K19" s="21"/>
      <c r="L19" s="18">
        <f t="shared" si="3"/>
        <v>34.959616700889804</v>
      </c>
      <c r="M19" s="13">
        <v>4.2482466666666704E-2</v>
      </c>
      <c r="N19" s="13">
        <v>4.6682133333333292E-2</v>
      </c>
      <c r="O19" s="4"/>
      <c r="P19" s="19">
        <f t="shared" si="4"/>
        <v>6.6666666666666666E-2</v>
      </c>
      <c r="Q19" s="20">
        <f t="shared" si="5"/>
        <v>2.4466666666666669E-3</v>
      </c>
      <c r="R19" s="19">
        <f t="shared" si="6"/>
        <v>2.4699003349400602E-3</v>
      </c>
      <c r="S19" s="19">
        <f t="shared" si="7"/>
        <v>2.8321644444444468E-3</v>
      </c>
      <c r="T19" s="19">
        <f t="shared" si="7"/>
        <v>3.1121422222222194E-3</v>
      </c>
    </row>
    <row r="20" spans="1:20" x14ac:dyDescent="0.2">
      <c r="A20" s="22"/>
      <c r="B20" s="4" t="s">
        <v>29</v>
      </c>
      <c r="C20" s="15">
        <v>100000000</v>
      </c>
      <c r="D20" s="353">
        <v>43054</v>
      </c>
      <c r="E20" s="353">
        <v>48533</v>
      </c>
      <c r="F20" s="3">
        <f t="shared" si="0"/>
        <v>15.000684462696784</v>
      </c>
      <c r="G20" s="23">
        <v>3.3799999999999997E-2</v>
      </c>
      <c r="H20" s="16">
        <f t="shared" si="1"/>
        <v>722822</v>
      </c>
      <c r="I20" s="15">
        <v>99277178</v>
      </c>
      <c r="J20" s="13">
        <f t="shared" si="2"/>
        <v>3.4418956831386918E-2</v>
      </c>
      <c r="K20" s="3"/>
      <c r="L20" s="18">
        <f t="shared" si="3"/>
        <v>15.000684462696784</v>
      </c>
      <c r="M20" s="24">
        <v>3.8884700000000001E-2</v>
      </c>
      <c r="N20" s="24">
        <v>4.16956666666667E-2</v>
      </c>
      <c r="O20" s="4"/>
      <c r="P20" s="23">
        <f t="shared" si="4"/>
        <v>0.13333333333333333</v>
      </c>
      <c r="Q20" s="20">
        <f t="shared" si="5"/>
        <v>4.5066666666666658E-3</v>
      </c>
      <c r="R20" s="19">
        <f t="shared" si="6"/>
        <v>4.5891942441849227E-3</v>
      </c>
      <c r="S20" s="19">
        <f t="shared" si="7"/>
        <v>5.1846266666666667E-3</v>
      </c>
      <c r="T20" s="19">
        <f t="shared" si="7"/>
        <v>5.5594222222222264E-3</v>
      </c>
    </row>
    <row r="21" spans="1:20" x14ac:dyDescent="0.2">
      <c r="A21" s="22"/>
      <c r="B21" s="4" t="s">
        <v>30</v>
      </c>
      <c r="C21" s="15">
        <v>50000000</v>
      </c>
      <c r="D21" s="353">
        <v>43192</v>
      </c>
      <c r="E21" s="353">
        <v>47574</v>
      </c>
      <c r="F21" s="3">
        <f t="shared" si="0"/>
        <v>11.997262149212867</v>
      </c>
      <c r="G21" s="13">
        <v>3.3000000000000002E-2</v>
      </c>
      <c r="H21" s="16">
        <f t="shared" si="1"/>
        <v>450000</v>
      </c>
      <c r="I21" s="15">
        <v>49550000</v>
      </c>
      <c r="J21" s="13">
        <f t="shared" si="2"/>
        <v>3.3916210429155193E-2</v>
      </c>
      <c r="K21" s="3"/>
      <c r="L21" s="18">
        <f t="shared" si="3"/>
        <v>11.997262149212867</v>
      </c>
      <c r="M21" s="23">
        <v>3.8751373333333297E-2</v>
      </c>
      <c r="N21" s="23">
        <v>4.246258E-2</v>
      </c>
      <c r="O21" s="4"/>
      <c r="P21" s="23">
        <f t="shared" si="4"/>
        <v>6.6666666666666666E-2</v>
      </c>
      <c r="Q21" s="20">
        <f t="shared" si="5"/>
        <v>2.2000000000000001E-3</v>
      </c>
      <c r="R21" s="19">
        <f t="shared" si="6"/>
        <v>2.261080695277013E-3</v>
      </c>
      <c r="S21" s="19">
        <f t="shared" si="7"/>
        <v>2.5834248888888865E-3</v>
      </c>
      <c r="T21" s="19">
        <f t="shared" si="7"/>
        <v>2.8308386666666668E-3</v>
      </c>
    </row>
    <row r="22" spans="1:20" x14ac:dyDescent="0.2">
      <c r="A22" s="22"/>
      <c r="B22" s="4" t="s">
        <v>31</v>
      </c>
      <c r="C22" s="15">
        <v>100000000</v>
      </c>
      <c r="D22" s="353">
        <v>43192</v>
      </c>
      <c r="E22" s="353">
        <v>54011</v>
      </c>
      <c r="F22" s="3">
        <f t="shared" si="0"/>
        <v>29.620807665982205</v>
      </c>
      <c r="G22" s="23">
        <v>3.9699999999999999E-2</v>
      </c>
      <c r="H22" s="16">
        <f t="shared" si="1"/>
        <v>450000</v>
      </c>
      <c r="I22" s="17">
        <v>99550000</v>
      </c>
      <c r="J22" s="13">
        <f t="shared" si="2"/>
        <v>3.9959112449177103E-2</v>
      </c>
      <c r="K22" s="3"/>
      <c r="L22" s="18">
        <f t="shared" si="3"/>
        <v>29.620807665982205</v>
      </c>
      <c r="M22" s="23">
        <v>4.1301166666666701E-2</v>
      </c>
      <c r="N22" s="23">
        <v>4.4398333333333297E-2</v>
      </c>
      <c r="O22" s="4"/>
      <c r="P22" s="23">
        <f t="shared" si="4"/>
        <v>0.13333333333333333</v>
      </c>
      <c r="Q22" s="20">
        <f t="shared" si="5"/>
        <v>5.2933333333333331E-3</v>
      </c>
      <c r="R22" s="19">
        <f t="shared" si="6"/>
        <v>5.32788165989028E-3</v>
      </c>
      <c r="S22" s="19">
        <f t="shared" si="7"/>
        <v>5.5068222222222265E-3</v>
      </c>
      <c r="T22" s="19">
        <f t="shared" si="7"/>
        <v>5.9197777777777729E-3</v>
      </c>
    </row>
    <row r="23" spans="1:20" x14ac:dyDescent="0.2">
      <c r="A23" s="22"/>
      <c r="B23" s="4"/>
      <c r="C23" s="15"/>
      <c r="D23" s="12"/>
      <c r="E23" s="12"/>
      <c r="F23" s="3"/>
      <c r="G23" s="23"/>
      <c r="H23" s="16"/>
      <c r="I23" s="17"/>
      <c r="J23" s="13"/>
      <c r="K23" s="3"/>
      <c r="L23" s="18"/>
      <c r="M23" s="3"/>
      <c r="N23" s="3"/>
      <c r="O23" s="4"/>
      <c r="P23" s="3"/>
      <c r="Q23" s="3"/>
      <c r="R23" s="3"/>
      <c r="S23" s="3"/>
      <c r="T23" s="3"/>
    </row>
    <row r="24" spans="1:20" x14ac:dyDescent="0.2">
      <c r="A24" s="4"/>
      <c r="B24" s="4"/>
      <c r="C24" s="4"/>
      <c r="D24" s="3"/>
      <c r="E24" s="3"/>
      <c r="F24" s="3"/>
      <c r="G24" s="3"/>
      <c r="H24" s="3" t="s">
        <v>32</v>
      </c>
      <c r="I24" s="3"/>
      <c r="J24" s="3"/>
      <c r="K24" s="3"/>
      <c r="L24" s="3"/>
      <c r="M24" s="361" t="s">
        <v>1</v>
      </c>
      <c r="N24" s="361"/>
      <c r="O24" s="4"/>
      <c r="P24" s="3" t="s">
        <v>33</v>
      </c>
      <c r="Q24" s="19">
        <f>SUM(Q13:Q22)</f>
        <v>4.2459999999999991E-2</v>
      </c>
      <c r="R24" s="19">
        <f>SUM(R13:R22)</f>
        <v>4.3037489281485306E-2</v>
      </c>
      <c r="S24" s="19">
        <f>SUM(S13:S22)</f>
        <v>4.3047166222222231E-2</v>
      </c>
      <c r="T24" s="19">
        <f>SUM(T13:T22)</f>
        <v>4.6929326399999978E-2</v>
      </c>
    </row>
    <row r="25" spans="1:20" x14ac:dyDescent="0.2">
      <c r="A25" s="4"/>
      <c r="B25" s="4"/>
      <c r="C25" s="4"/>
      <c r="D25" s="3"/>
      <c r="E25" s="3"/>
      <c r="F25" s="3"/>
      <c r="G25" s="3"/>
      <c r="H25" s="3"/>
      <c r="I25" s="3"/>
      <c r="J25" s="3"/>
      <c r="K25" s="3"/>
      <c r="L25" s="25"/>
      <c r="M25" s="7" t="s">
        <v>18</v>
      </c>
      <c r="N25" s="7" t="s">
        <v>19</v>
      </c>
      <c r="O25" s="4"/>
      <c r="P25" s="4"/>
      <c r="Q25" s="4"/>
      <c r="R25" s="4"/>
      <c r="S25" s="4"/>
      <c r="T25" s="4"/>
    </row>
    <row r="26" spans="1:20" x14ac:dyDescent="0.2">
      <c r="A26" s="4"/>
      <c r="B26" s="4"/>
      <c r="C26" s="4"/>
      <c r="D26" s="3"/>
      <c r="E26" s="3"/>
      <c r="F26" s="3"/>
      <c r="G26" s="3"/>
      <c r="H26" s="3"/>
      <c r="I26" s="3"/>
      <c r="J26" s="3"/>
      <c r="K26" s="3"/>
      <c r="L26" s="25"/>
      <c r="M26" s="3"/>
      <c r="N26" s="3"/>
      <c r="O26" s="4"/>
      <c r="P26" s="4"/>
      <c r="Q26" s="4"/>
      <c r="R26" s="4"/>
      <c r="S26" s="4"/>
      <c r="T26" s="4"/>
    </row>
    <row r="27" spans="1:20" x14ac:dyDescent="0.2">
      <c r="A27" s="4"/>
      <c r="B27" s="26" t="s">
        <v>34</v>
      </c>
      <c r="C27" s="27">
        <f>SUM(C13:C22)</f>
        <v>750000000</v>
      </c>
      <c r="D27" s="3"/>
      <c r="E27" s="3"/>
      <c r="F27" s="28" t="s">
        <v>35</v>
      </c>
      <c r="G27" s="19">
        <f>Q24</f>
        <v>4.2459999999999991E-2</v>
      </c>
      <c r="H27" s="19"/>
      <c r="I27" s="19"/>
      <c r="J27" s="19">
        <f>R24</f>
        <v>4.3037489281485306E-2</v>
      </c>
      <c r="K27" s="19"/>
      <c r="L27" s="19"/>
      <c r="M27" s="19">
        <f>S24</f>
        <v>4.3047166222222231E-2</v>
      </c>
      <c r="N27" s="19">
        <f>T24</f>
        <v>4.6929326399999978E-2</v>
      </c>
      <c r="O27" s="29"/>
      <c r="P27" s="4"/>
      <c r="Q27" s="4"/>
      <c r="R27" s="4"/>
      <c r="S27" s="4"/>
      <c r="T27" s="4"/>
    </row>
    <row r="28" spans="1:20" x14ac:dyDescent="0.2">
      <c r="A28" s="4"/>
      <c r="B28" s="4"/>
      <c r="C28" s="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4"/>
      <c r="P28" s="4"/>
      <c r="Q28" s="4"/>
      <c r="R28" s="4"/>
      <c r="S28" s="4"/>
      <c r="T28" s="4"/>
    </row>
    <row r="29" spans="1:20" x14ac:dyDescent="0.2">
      <c r="A29" s="4"/>
      <c r="B29" s="30" t="s">
        <v>36</v>
      </c>
      <c r="C29" s="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/>
      <c r="P29" s="4"/>
      <c r="Q29" s="4"/>
      <c r="R29" s="4"/>
      <c r="S29" s="4"/>
      <c r="T29" s="4"/>
    </row>
    <row r="30" spans="1:20" x14ac:dyDescent="0.2">
      <c r="A30" s="4"/>
      <c r="B30" s="31" t="s">
        <v>37</v>
      </c>
      <c r="C30" s="4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/>
      <c r="P30" s="4"/>
      <c r="Q30" s="4"/>
      <c r="R30" s="4"/>
      <c r="S30" s="4"/>
      <c r="T30" s="4"/>
    </row>
    <row r="31" spans="1:20" x14ac:dyDescent="0.2">
      <c r="A31" s="4"/>
      <c r="B31" s="4" t="s">
        <v>38</v>
      </c>
      <c r="C31" s="4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4"/>
      <c r="P31" s="4"/>
      <c r="Q31" s="4"/>
      <c r="R31" s="4"/>
      <c r="S31" s="4"/>
      <c r="T31" s="4"/>
    </row>
    <row r="32" spans="1:20" x14ac:dyDescent="0.2">
      <c r="A32" s="4"/>
      <c r="B32" s="4"/>
      <c r="C32" s="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4"/>
      <c r="P32" s="4"/>
      <c r="Q32" s="4"/>
      <c r="R32" s="4"/>
      <c r="S32" s="4"/>
      <c r="T32" s="4"/>
    </row>
  </sheetData>
  <mergeCells count="4">
    <mergeCell ref="A5:O5"/>
    <mergeCell ref="L7:N7"/>
    <mergeCell ref="Q8:T8"/>
    <mergeCell ref="M24:N24"/>
  </mergeCells>
  <pageMargins left="0.7" right="0.7" top="1.25" bottom="0.75" header="0.3" footer="0.3"/>
  <pageSetup scale="71" fitToHeight="0" orientation="landscape" r:id="rId1"/>
  <headerFooter>
    <oddHeader>&amp;RDivision of Public Utilities
Docket No. 19-057-02
DPU Exhibit 3.08
&amp;P of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6"/>
  <sheetViews>
    <sheetView tabSelected="1" view="pageLayout" topLeftCell="A70" zoomScaleNormal="100" zoomScaleSheetLayoutView="100" workbookViewId="0">
      <selection activeCell="D29" sqref="D29"/>
    </sheetView>
  </sheetViews>
  <sheetFormatPr defaultRowHeight="12.75" x14ac:dyDescent="0.2"/>
  <cols>
    <col min="1" max="1" width="18.140625" style="46" customWidth="1"/>
    <col min="2" max="2" width="26.42578125" style="46" customWidth="1"/>
    <col min="3" max="3" width="9.85546875" style="46" hidden="1" customWidth="1"/>
    <col min="4" max="4" width="19" style="46" hidden="1" customWidth="1"/>
    <col min="5" max="5" width="11" style="46" hidden="1" customWidth="1"/>
    <col min="6" max="6" width="11.42578125" style="46" customWidth="1"/>
    <col min="7" max="7" width="7.5703125" style="46" hidden="1" customWidth="1"/>
    <col min="8" max="8" width="9.28515625" style="46" hidden="1" customWidth="1"/>
    <col min="9" max="9" width="8.42578125" style="46" customWidth="1"/>
    <col min="10" max="11" width="9.28515625" style="46" hidden="1" customWidth="1"/>
    <col min="12" max="12" width="9.28515625" style="46" customWidth="1"/>
    <col min="13" max="13" width="9.140625" style="46"/>
    <col min="14" max="18" width="9.28515625" style="46" customWidth="1"/>
    <col min="19" max="19" width="10.140625" style="46" customWidth="1"/>
    <col min="20" max="20" width="9" style="46" customWidth="1"/>
    <col min="21" max="21" width="11.28515625" style="46" customWidth="1"/>
    <col min="22" max="16384" width="9.140625" style="46"/>
  </cols>
  <sheetData>
    <row r="1" spans="1:21" ht="18" hidden="1" x14ac:dyDescent="0.25">
      <c r="A1" s="115" t="s">
        <v>195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0" t="s">
        <v>52</v>
      </c>
      <c r="U1" s="55"/>
    </row>
    <row r="2" spans="1:21" hidden="1" x14ac:dyDescent="0.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U2" s="55"/>
    </row>
    <row r="3" spans="1:21" ht="15.75" hidden="1" x14ac:dyDescent="0.25">
      <c r="A3" s="116" t="s">
        <v>196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117" t="s">
        <v>197</v>
      </c>
      <c r="U3" s="55"/>
    </row>
    <row r="4" spans="1:21" ht="13.5" hidden="1" thickBot="1" x14ac:dyDescent="0.25">
      <c r="A4" s="55"/>
      <c r="B4" s="55"/>
      <c r="C4" s="55"/>
      <c r="D4" s="55"/>
      <c r="E4" s="55"/>
      <c r="F4" s="362" t="s">
        <v>198</v>
      </c>
      <c r="G4" s="362"/>
      <c r="H4" s="362"/>
      <c r="I4" s="362"/>
      <c r="J4" s="362"/>
      <c r="K4" s="362"/>
      <c r="L4" s="362" t="s">
        <v>199</v>
      </c>
      <c r="M4" s="362"/>
      <c r="N4" s="362"/>
      <c r="O4" s="362"/>
      <c r="P4" s="362"/>
      <c r="Q4" s="362"/>
      <c r="R4" s="362"/>
      <c r="S4" s="362"/>
      <c r="T4" s="55"/>
      <c r="U4" s="55"/>
    </row>
    <row r="5" spans="1:21" ht="65.25" hidden="1" customHeight="1" x14ac:dyDescent="0.2">
      <c r="A5" s="118" t="s">
        <v>200</v>
      </c>
      <c r="B5" s="118" t="s">
        <v>48</v>
      </c>
      <c r="C5" s="119" t="s">
        <v>201</v>
      </c>
      <c r="D5" s="119" t="s">
        <v>202</v>
      </c>
      <c r="E5" s="119" t="s">
        <v>203</v>
      </c>
      <c r="F5" s="120" t="s">
        <v>194</v>
      </c>
      <c r="G5" s="120" t="s">
        <v>204</v>
      </c>
      <c r="H5" s="120" t="s">
        <v>205</v>
      </c>
      <c r="I5" s="120" t="s">
        <v>206</v>
      </c>
      <c r="J5" s="120" t="s">
        <v>207</v>
      </c>
      <c r="K5" s="120" t="s">
        <v>208</v>
      </c>
      <c r="L5" s="120" t="s">
        <v>194</v>
      </c>
      <c r="M5" s="120" t="s">
        <v>209</v>
      </c>
      <c r="N5" s="120" t="s">
        <v>210</v>
      </c>
      <c r="O5" s="120" t="s">
        <v>206</v>
      </c>
      <c r="P5" s="120" t="s">
        <v>207</v>
      </c>
      <c r="Q5" s="120" t="s">
        <v>211</v>
      </c>
      <c r="R5" s="120" t="s">
        <v>212</v>
      </c>
      <c r="S5" s="120" t="s">
        <v>213</v>
      </c>
      <c r="T5" s="120" t="s">
        <v>214</v>
      </c>
      <c r="U5" s="55"/>
    </row>
    <row r="6" spans="1:21" ht="12.75" hidden="1" customHeight="1" x14ac:dyDescent="0.2">
      <c r="A6" s="121" t="s">
        <v>215</v>
      </c>
      <c r="B6" s="121" t="s">
        <v>216</v>
      </c>
      <c r="C6" s="121" t="s">
        <v>217</v>
      </c>
      <c r="D6" s="121" t="s">
        <v>218</v>
      </c>
      <c r="E6" s="121" t="s">
        <v>219</v>
      </c>
      <c r="F6" s="121" t="s">
        <v>220</v>
      </c>
      <c r="G6" s="122">
        <v>5.6</v>
      </c>
      <c r="H6" s="123">
        <v>8.1999999999999993</v>
      </c>
      <c r="I6" s="123">
        <v>10.85</v>
      </c>
      <c r="J6" s="123">
        <v>53.84</v>
      </c>
      <c r="K6" s="123">
        <v>60.71</v>
      </c>
      <c r="L6" s="121" t="s">
        <v>221</v>
      </c>
      <c r="M6" s="122">
        <v>3.6</v>
      </c>
      <c r="N6" s="123">
        <v>7.53</v>
      </c>
      <c r="O6" s="124">
        <v>9.6</v>
      </c>
      <c r="P6" s="123">
        <v>53.84</v>
      </c>
      <c r="Q6" s="121" t="s">
        <v>222</v>
      </c>
      <c r="R6" s="123">
        <v>60.54</v>
      </c>
      <c r="S6" s="121" t="s">
        <v>51</v>
      </c>
      <c r="T6" s="125">
        <v>6</v>
      </c>
      <c r="U6" s="55"/>
    </row>
    <row r="7" spans="1:21" ht="12.75" hidden="1" customHeight="1" x14ac:dyDescent="0.2">
      <c r="A7" s="121" t="s">
        <v>223</v>
      </c>
      <c r="B7" s="121" t="s">
        <v>224</v>
      </c>
      <c r="C7" s="121" t="s">
        <v>225</v>
      </c>
      <c r="D7" s="121" t="s">
        <v>226</v>
      </c>
      <c r="E7" s="121" t="s">
        <v>219</v>
      </c>
      <c r="F7" s="121" t="s">
        <v>227</v>
      </c>
      <c r="G7" s="122">
        <v>0</v>
      </c>
      <c r="H7" s="123" t="s">
        <v>228</v>
      </c>
      <c r="I7" s="123" t="s">
        <v>228</v>
      </c>
      <c r="J7" s="123" t="s">
        <v>228</v>
      </c>
      <c r="K7" s="123" t="s">
        <v>228</v>
      </c>
      <c r="L7" s="121" t="s">
        <v>229</v>
      </c>
      <c r="M7" s="122">
        <v>0</v>
      </c>
      <c r="N7" s="123" t="s">
        <v>228</v>
      </c>
      <c r="O7" s="124" t="s">
        <v>228</v>
      </c>
      <c r="P7" s="123" t="s">
        <v>228</v>
      </c>
      <c r="Q7" s="121" t="s">
        <v>230</v>
      </c>
      <c r="R7" s="123" t="s">
        <v>228</v>
      </c>
      <c r="S7" s="121" t="s">
        <v>228</v>
      </c>
      <c r="T7" s="125">
        <v>3</v>
      </c>
      <c r="U7" s="55"/>
    </row>
    <row r="8" spans="1:21" ht="12.75" hidden="1" customHeight="1" x14ac:dyDescent="0.2">
      <c r="A8" s="121" t="s">
        <v>231</v>
      </c>
      <c r="B8" s="121" t="s">
        <v>232</v>
      </c>
      <c r="C8" s="121" t="s">
        <v>64</v>
      </c>
      <c r="D8" s="121" t="s">
        <v>233</v>
      </c>
      <c r="E8" s="121" t="s">
        <v>219</v>
      </c>
      <c r="F8" s="121" t="s">
        <v>234</v>
      </c>
      <c r="G8" s="122">
        <v>58.4</v>
      </c>
      <c r="H8" s="123">
        <v>8.3699999999999992</v>
      </c>
      <c r="I8" s="123">
        <v>10.5</v>
      </c>
      <c r="J8" s="123">
        <v>56.7</v>
      </c>
      <c r="K8" s="123">
        <v>944.34</v>
      </c>
      <c r="L8" s="121" t="s">
        <v>235</v>
      </c>
      <c r="M8" s="122">
        <v>14.8</v>
      </c>
      <c r="N8" s="123" t="s">
        <v>228</v>
      </c>
      <c r="O8" s="124" t="s">
        <v>228</v>
      </c>
      <c r="P8" s="123" t="s">
        <v>228</v>
      </c>
      <c r="Q8" s="121" t="s">
        <v>228</v>
      </c>
      <c r="R8" s="123" t="s">
        <v>228</v>
      </c>
      <c r="S8" s="121" t="s">
        <v>228</v>
      </c>
      <c r="T8" s="125">
        <v>6</v>
      </c>
      <c r="U8" s="55"/>
    </row>
    <row r="9" spans="1:21" ht="12.75" hidden="1" customHeight="1" x14ac:dyDescent="0.2">
      <c r="A9" s="121" t="s">
        <v>236</v>
      </c>
      <c r="B9" s="121" t="s">
        <v>237</v>
      </c>
      <c r="C9" s="121" t="s">
        <v>238</v>
      </c>
      <c r="D9" s="121" t="s">
        <v>239</v>
      </c>
      <c r="E9" s="121" t="s">
        <v>219</v>
      </c>
      <c r="F9" s="121" t="s">
        <v>240</v>
      </c>
      <c r="G9" s="122">
        <v>-1.2</v>
      </c>
      <c r="H9" s="123">
        <v>7.8</v>
      </c>
      <c r="I9" s="123">
        <v>9.8000000000000007</v>
      </c>
      <c r="J9" s="123">
        <v>48</v>
      </c>
      <c r="K9" s="123">
        <v>1592.3</v>
      </c>
      <c r="L9" s="121" t="s">
        <v>241</v>
      </c>
      <c r="M9" s="122">
        <v>9.1</v>
      </c>
      <c r="N9" s="123">
        <v>7.77</v>
      </c>
      <c r="O9" s="124">
        <v>9.8000000000000007</v>
      </c>
      <c r="P9" s="123">
        <v>48</v>
      </c>
      <c r="Q9" s="121" t="s">
        <v>242</v>
      </c>
      <c r="R9" s="123">
        <v>1592.3</v>
      </c>
      <c r="S9" s="121" t="s">
        <v>243</v>
      </c>
      <c r="T9" s="125">
        <v>4</v>
      </c>
      <c r="U9" s="55"/>
    </row>
    <row r="10" spans="1:21" ht="12.75" hidden="1" customHeight="1" x14ac:dyDescent="0.2">
      <c r="A10" s="121" t="s">
        <v>244</v>
      </c>
      <c r="B10" s="121" t="s">
        <v>245</v>
      </c>
      <c r="C10" s="121" t="s">
        <v>246</v>
      </c>
      <c r="D10" s="121" t="s">
        <v>247</v>
      </c>
      <c r="E10" s="121" t="s">
        <v>219</v>
      </c>
      <c r="F10" s="121" t="s">
        <v>248</v>
      </c>
      <c r="G10" s="122">
        <v>9.6</v>
      </c>
      <c r="H10" s="123">
        <v>7.12</v>
      </c>
      <c r="I10" s="123">
        <v>10</v>
      </c>
      <c r="J10" s="123">
        <v>50.32</v>
      </c>
      <c r="K10" s="123">
        <v>209.12</v>
      </c>
      <c r="L10" s="121" t="s">
        <v>249</v>
      </c>
      <c r="M10" s="122">
        <v>6.6</v>
      </c>
      <c r="N10" s="123">
        <v>6.72</v>
      </c>
      <c r="O10" s="124">
        <v>9.2799999999999994</v>
      </c>
      <c r="P10" s="123">
        <v>50.32</v>
      </c>
      <c r="Q10" s="121" t="s">
        <v>250</v>
      </c>
      <c r="R10" s="123">
        <v>199.97</v>
      </c>
      <c r="S10" s="121" t="s">
        <v>51</v>
      </c>
      <c r="T10" s="125">
        <v>10</v>
      </c>
      <c r="U10" s="55"/>
    </row>
    <row r="11" spans="1:21" ht="12.75" hidden="1" customHeight="1" x14ac:dyDescent="0.2">
      <c r="A11" s="121" t="s">
        <v>244</v>
      </c>
      <c r="B11" s="121" t="s">
        <v>251</v>
      </c>
      <c r="C11" s="121" t="s">
        <v>246</v>
      </c>
      <c r="D11" s="121" t="s">
        <v>252</v>
      </c>
      <c r="E11" s="121" t="s">
        <v>219</v>
      </c>
      <c r="F11" s="121" t="s">
        <v>248</v>
      </c>
      <c r="G11" s="122">
        <v>97.8</v>
      </c>
      <c r="H11" s="123">
        <v>7.07</v>
      </c>
      <c r="I11" s="123">
        <v>10</v>
      </c>
      <c r="J11" s="123">
        <v>50.43</v>
      </c>
      <c r="K11" s="123">
        <v>1659.27</v>
      </c>
      <c r="L11" s="121" t="s">
        <v>249</v>
      </c>
      <c r="M11" s="122">
        <v>57.2</v>
      </c>
      <c r="N11" s="123">
        <v>6.67</v>
      </c>
      <c r="O11" s="124">
        <v>9.2799999999999994</v>
      </c>
      <c r="P11" s="123">
        <v>50.43</v>
      </c>
      <c r="Q11" s="121" t="s">
        <v>250</v>
      </c>
      <c r="R11" s="123">
        <v>1470.2</v>
      </c>
      <c r="S11" s="121" t="s">
        <v>51</v>
      </c>
      <c r="T11" s="125">
        <v>10</v>
      </c>
      <c r="U11" s="55"/>
    </row>
    <row r="12" spans="1:21" ht="12.75" hidden="1" customHeight="1" x14ac:dyDescent="0.2">
      <c r="A12" s="121" t="s">
        <v>253</v>
      </c>
      <c r="B12" s="121" t="s">
        <v>254</v>
      </c>
      <c r="C12" s="121" t="s">
        <v>238</v>
      </c>
      <c r="D12" s="121" t="s">
        <v>255</v>
      </c>
      <c r="E12" s="121" t="s">
        <v>219</v>
      </c>
      <c r="F12" s="121" t="s">
        <v>256</v>
      </c>
      <c r="G12" s="122">
        <v>0</v>
      </c>
      <c r="H12" s="123">
        <v>6.98</v>
      </c>
      <c r="I12" s="123">
        <v>9.4</v>
      </c>
      <c r="J12" s="123">
        <v>48</v>
      </c>
      <c r="K12" s="123">
        <v>2276.96</v>
      </c>
      <c r="L12" s="121" t="s">
        <v>257</v>
      </c>
      <c r="M12" s="122">
        <v>0</v>
      </c>
      <c r="N12" s="123">
        <v>6.98</v>
      </c>
      <c r="O12" s="124">
        <v>9.4</v>
      </c>
      <c r="P12" s="123">
        <v>48</v>
      </c>
      <c r="Q12" s="121" t="s">
        <v>250</v>
      </c>
      <c r="R12" s="123">
        <v>2276.96</v>
      </c>
      <c r="S12" s="121" t="s">
        <v>51</v>
      </c>
      <c r="T12" s="125">
        <v>3</v>
      </c>
      <c r="U12" s="55"/>
    </row>
    <row r="13" spans="1:21" ht="12.75" hidden="1" customHeight="1" x14ac:dyDescent="0.2">
      <c r="A13" s="121" t="s">
        <v>258</v>
      </c>
      <c r="B13" s="121" t="s">
        <v>259</v>
      </c>
      <c r="C13" s="121" t="s">
        <v>217</v>
      </c>
      <c r="D13" s="121" t="s">
        <v>260</v>
      </c>
      <c r="E13" s="121" t="s">
        <v>219</v>
      </c>
      <c r="F13" s="121" t="s">
        <v>261</v>
      </c>
      <c r="G13" s="122">
        <v>77.3</v>
      </c>
      <c r="H13" s="123">
        <v>8.52</v>
      </c>
      <c r="I13" s="123">
        <v>11.25</v>
      </c>
      <c r="J13" s="123">
        <v>52.32</v>
      </c>
      <c r="K13" s="123">
        <v>1011.68</v>
      </c>
      <c r="L13" s="121" t="s">
        <v>262</v>
      </c>
      <c r="M13" s="122">
        <v>55.3</v>
      </c>
      <c r="N13" s="123" t="s">
        <v>228</v>
      </c>
      <c r="O13" s="124" t="s">
        <v>228</v>
      </c>
      <c r="P13" s="123" t="s">
        <v>228</v>
      </c>
      <c r="Q13" s="121" t="s">
        <v>228</v>
      </c>
      <c r="R13" s="123" t="s">
        <v>228</v>
      </c>
      <c r="S13" s="121" t="s">
        <v>228</v>
      </c>
      <c r="T13" s="125">
        <v>7</v>
      </c>
      <c r="U13" s="55"/>
    </row>
    <row r="14" spans="1:21" ht="12.75" hidden="1" customHeight="1" x14ac:dyDescent="0.2">
      <c r="A14" s="121" t="s">
        <v>263</v>
      </c>
      <c r="B14" s="121" t="s">
        <v>264</v>
      </c>
      <c r="C14" s="121" t="s">
        <v>106</v>
      </c>
      <c r="D14" s="121" t="s">
        <v>265</v>
      </c>
      <c r="E14" s="121" t="s">
        <v>219</v>
      </c>
      <c r="F14" s="121" t="s">
        <v>266</v>
      </c>
      <c r="G14" s="122">
        <v>28.2</v>
      </c>
      <c r="H14" s="123">
        <v>8.91</v>
      </c>
      <c r="I14" s="123">
        <v>10.9</v>
      </c>
      <c r="J14" s="123">
        <v>59.3</v>
      </c>
      <c r="K14" s="123">
        <v>206.86</v>
      </c>
      <c r="L14" s="121" t="s">
        <v>267</v>
      </c>
      <c r="M14" s="122">
        <v>8.4</v>
      </c>
      <c r="N14" s="123">
        <v>7.93</v>
      </c>
      <c r="O14" s="124">
        <v>9.25</v>
      </c>
      <c r="P14" s="123">
        <v>59.3</v>
      </c>
      <c r="Q14" s="121" t="s">
        <v>268</v>
      </c>
      <c r="R14" s="123">
        <v>201.57</v>
      </c>
      <c r="S14" s="121" t="s">
        <v>51</v>
      </c>
      <c r="T14" s="125">
        <v>14</v>
      </c>
      <c r="U14" s="55"/>
    </row>
    <row r="15" spans="1:21" ht="12.75" hidden="1" customHeight="1" x14ac:dyDescent="0.2">
      <c r="A15" s="121" t="s">
        <v>269</v>
      </c>
      <c r="B15" s="121" t="s">
        <v>270</v>
      </c>
      <c r="C15" s="121" t="s">
        <v>271</v>
      </c>
      <c r="D15" s="121" t="s">
        <v>272</v>
      </c>
      <c r="E15" s="121" t="s">
        <v>219</v>
      </c>
      <c r="F15" s="121" t="s">
        <v>273</v>
      </c>
      <c r="G15" s="122">
        <v>37.299999999999997</v>
      </c>
      <c r="H15" s="123" t="s">
        <v>228</v>
      </c>
      <c r="I15" s="123" t="s">
        <v>228</v>
      </c>
      <c r="J15" s="123" t="s">
        <v>228</v>
      </c>
      <c r="K15" s="123">
        <v>524.59</v>
      </c>
      <c r="L15" s="121" t="s">
        <v>274</v>
      </c>
      <c r="M15" s="122">
        <v>8.1999999999999993</v>
      </c>
      <c r="N15" s="123" t="s">
        <v>228</v>
      </c>
      <c r="O15" s="124" t="s">
        <v>228</v>
      </c>
      <c r="P15" s="123" t="s">
        <v>228</v>
      </c>
      <c r="Q15" s="121" t="s">
        <v>275</v>
      </c>
      <c r="R15" s="123">
        <v>497.58</v>
      </c>
      <c r="S15" s="121" t="s">
        <v>51</v>
      </c>
      <c r="T15" s="125">
        <v>29</v>
      </c>
      <c r="U15" s="55"/>
    </row>
    <row r="16" spans="1:21" ht="12.75" hidden="1" customHeight="1" x14ac:dyDescent="0.2">
      <c r="A16" s="121" t="s">
        <v>269</v>
      </c>
      <c r="B16" s="121" t="s">
        <v>276</v>
      </c>
      <c r="C16" s="121" t="s">
        <v>271</v>
      </c>
      <c r="D16" s="121" t="s">
        <v>277</v>
      </c>
      <c r="E16" s="121" t="s">
        <v>219</v>
      </c>
      <c r="F16" s="121" t="s">
        <v>273</v>
      </c>
      <c r="G16" s="122">
        <v>239</v>
      </c>
      <c r="H16" s="123" t="s">
        <v>228</v>
      </c>
      <c r="I16" s="123" t="s">
        <v>228</v>
      </c>
      <c r="J16" s="123" t="s">
        <v>228</v>
      </c>
      <c r="K16" s="123">
        <v>3622.43</v>
      </c>
      <c r="L16" s="121" t="s">
        <v>274</v>
      </c>
      <c r="M16" s="122">
        <v>84.8</v>
      </c>
      <c r="N16" s="123" t="s">
        <v>228</v>
      </c>
      <c r="O16" s="124" t="s">
        <v>228</v>
      </c>
      <c r="P16" s="123" t="s">
        <v>228</v>
      </c>
      <c r="Q16" s="121" t="s">
        <v>275</v>
      </c>
      <c r="R16" s="123">
        <v>3443.86</v>
      </c>
      <c r="S16" s="121" t="s">
        <v>51</v>
      </c>
      <c r="T16" s="125">
        <v>29</v>
      </c>
      <c r="U16" s="55"/>
    </row>
    <row r="17" spans="1:21" ht="12.75" hidden="1" customHeight="1" x14ac:dyDescent="0.2">
      <c r="A17" s="121" t="s">
        <v>231</v>
      </c>
      <c r="B17" s="121" t="s">
        <v>278</v>
      </c>
      <c r="C17" s="121" t="s">
        <v>64</v>
      </c>
      <c r="D17" s="121" t="s">
        <v>279</v>
      </c>
      <c r="E17" s="121" t="s">
        <v>219</v>
      </c>
      <c r="F17" s="121" t="s">
        <v>280</v>
      </c>
      <c r="G17" s="122">
        <v>1.7</v>
      </c>
      <c r="H17" s="123" t="s">
        <v>228</v>
      </c>
      <c r="I17" s="123" t="s">
        <v>228</v>
      </c>
      <c r="J17" s="123" t="s">
        <v>228</v>
      </c>
      <c r="K17" s="123">
        <v>53</v>
      </c>
      <c r="L17" s="121" t="s">
        <v>281</v>
      </c>
      <c r="M17" s="122">
        <v>1.7</v>
      </c>
      <c r="N17" s="123" t="s">
        <v>228</v>
      </c>
      <c r="O17" s="124" t="s">
        <v>228</v>
      </c>
      <c r="P17" s="123" t="s">
        <v>228</v>
      </c>
      <c r="Q17" s="121" t="s">
        <v>228</v>
      </c>
      <c r="R17" s="123" t="s">
        <v>228</v>
      </c>
      <c r="S17" s="121" t="s">
        <v>228</v>
      </c>
      <c r="T17" s="125">
        <v>2</v>
      </c>
      <c r="U17" s="55"/>
    </row>
    <row r="18" spans="1:21" ht="12.75" hidden="1" customHeight="1" x14ac:dyDescent="0.2">
      <c r="A18" s="121" t="s">
        <v>282</v>
      </c>
      <c r="B18" s="121" t="s">
        <v>283</v>
      </c>
      <c r="C18" s="121" t="s">
        <v>284</v>
      </c>
      <c r="D18" s="121" t="s">
        <v>285</v>
      </c>
      <c r="E18" s="121" t="s">
        <v>219</v>
      </c>
      <c r="F18" s="121" t="s">
        <v>261</v>
      </c>
      <c r="G18" s="122">
        <v>15.5</v>
      </c>
      <c r="H18" s="123">
        <v>7.81</v>
      </c>
      <c r="I18" s="123">
        <v>10.5</v>
      </c>
      <c r="J18" s="123">
        <v>47.65</v>
      </c>
      <c r="K18" s="123">
        <v>309.47000000000003</v>
      </c>
      <c r="L18" s="121" t="s">
        <v>286</v>
      </c>
      <c r="M18" s="122">
        <v>11.5</v>
      </c>
      <c r="N18" s="123" t="s">
        <v>228</v>
      </c>
      <c r="O18" s="124">
        <v>9.8000000000000007</v>
      </c>
      <c r="P18" s="123" t="s">
        <v>228</v>
      </c>
      <c r="Q18" s="121" t="s">
        <v>228</v>
      </c>
      <c r="R18" s="123" t="s">
        <v>228</v>
      </c>
      <c r="S18" s="121" t="s">
        <v>228</v>
      </c>
      <c r="T18" s="125">
        <v>6</v>
      </c>
      <c r="U18" s="55"/>
    </row>
    <row r="19" spans="1:21" ht="12.75" hidden="1" customHeight="1" x14ac:dyDescent="0.2">
      <c r="A19" s="121" t="s">
        <v>287</v>
      </c>
      <c r="B19" s="121" t="s">
        <v>288</v>
      </c>
      <c r="C19" s="121" t="s">
        <v>289</v>
      </c>
      <c r="D19" s="121" t="s">
        <v>290</v>
      </c>
      <c r="E19" s="121" t="s">
        <v>219</v>
      </c>
      <c r="F19" s="121" t="s">
        <v>291</v>
      </c>
      <c r="G19" s="122">
        <v>4.5999999999999996</v>
      </c>
      <c r="H19" s="123">
        <v>8.4600000000000009</v>
      </c>
      <c r="I19" s="123">
        <v>10.9</v>
      </c>
      <c r="J19" s="123">
        <v>50</v>
      </c>
      <c r="K19" s="123">
        <v>110.93</v>
      </c>
      <c r="L19" s="121" t="s">
        <v>292</v>
      </c>
      <c r="M19" s="122">
        <v>4.4000000000000004</v>
      </c>
      <c r="N19" s="123">
        <v>7.91</v>
      </c>
      <c r="O19" s="124">
        <v>9.8000000000000007</v>
      </c>
      <c r="P19" s="123">
        <v>50</v>
      </c>
      <c r="Q19" s="121" t="s">
        <v>242</v>
      </c>
      <c r="R19" s="123">
        <v>116.1</v>
      </c>
      <c r="S19" s="121" t="s">
        <v>51</v>
      </c>
      <c r="T19" s="125">
        <v>5</v>
      </c>
      <c r="U19" s="55"/>
    </row>
    <row r="20" spans="1:21" ht="12.75" hidden="1" customHeight="1" x14ac:dyDescent="0.2">
      <c r="A20" s="121" t="s">
        <v>253</v>
      </c>
      <c r="B20" s="121" t="s">
        <v>293</v>
      </c>
      <c r="C20" s="121" t="s">
        <v>238</v>
      </c>
      <c r="D20" s="121" t="s">
        <v>294</v>
      </c>
      <c r="E20" s="121" t="s">
        <v>219</v>
      </c>
      <c r="F20" s="121" t="s">
        <v>295</v>
      </c>
      <c r="G20" s="122">
        <v>29</v>
      </c>
      <c r="H20" s="123">
        <v>7.38</v>
      </c>
      <c r="I20" s="123">
        <v>10.55</v>
      </c>
      <c r="J20" s="123">
        <v>51.36</v>
      </c>
      <c r="K20" s="123">
        <v>1085.3599999999999</v>
      </c>
      <c r="L20" s="121" t="s">
        <v>296</v>
      </c>
      <c r="M20" s="122">
        <v>-3.3</v>
      </c>
      <c r="N20" s="123">
        <v>6.5</v>
      </c>
      <c r="O20" s="124">
        <v>9.3000000000000007</v>
      </c>
      <c r="P20" s="123">
        <v>48</v>
      </c>
      <c r="Q20" s="121" t="s">
        <v>297</v>
      </c>
      <c r="R20" s="123">
        <v>1086</v>
      </c>
      <c r="S20" s="121" t="s">
        <v>51</v>
      </c>
      <c r="T20" s="125">
        <v>10</v>
      </c>
      <c r="U20" s="55"/>
    </row>
    <row r="21" spans="1:21" ht="12.75" hidden="1" customHeight="1" x14ac:dyDescent="0.2">
      <c r="A21" s="121" t="s">
        <v>231</v>
      </c>
      <c r="B21" s="121" t="s">
        <v>232</v>
      </c>
      <c r="C21" s="121" t="s">
        <v>64</v>
      </c>
      <c r="D21" s="121" t="s">
        <v>298</v>
      </c>
      <c r="E21" s="121" t="s">
        <v>219</v>
      </c>
      <c r="F21" s="121" t="s">
        <v>299</v>
      </c>
      <c r="G21" s="122">
        <v>6.2</v>
      </c>
      <c r="H21" s="123" t="s">
        <v>228</v>
      </c>
      <c r="I21" s="123" t="s">
        <v>228</v>
      </c>
      <c r="J21" s="123" t="s">
        <v>228</v>
      </c>
      <c r="K21" s="123">
        <v>96.2</v>
      </c>
      <c r="L21" s="121" t="s">
        <v>300</v>
      </c>
      <c r="M21" s="122">
        <v>4.8</v>
      </c>
      <c r="N21" s="123" t="s">
        <v>228</v>
      </c>
      <c r="O21" s="124" t="s">
        <v>228</v>
      </c>
      <c r="P21" s="123" t="s">
        <v>228</v>
      </c>
      <c r="Q21" s="121" t="s">
        <v>228</v>
      </c>
      <c r="R21" s="123" t="s">
        <v>228</v>
      </c>
      <c r="S21" s="121" t="s">
        <v>228</v>
      </c>
      <c r="T21" s="125">
        <v>2</v>
      </c>
      <c r="U21" s="55"/>
    </row>
    <row r="22" spans="1:21" ht="12.75" hidden="1" customHeight="1" x14ac:dyDescent="0.2">
      <c r="A22" s="121" t="s">
        <v>301</v>
      </c>
      <c r="B22" s="121" t="s">
        <v>302</v>
      </c>
      <c r="C22" s="121" t="s">
        <v>238</v>
      </c>
      <c r="D22" s="121" t="s">
        <v>303</v>
      </c>
      <c r="E22" s="121" t="s">
        <v>219</v>
      </c>
      <c r="F22" s="121" t="s">
        <v>304</v>
      </c>
      <c r="G22" s="122">
        <v>0</v>
      </c>
      <c r="H22" s="123" t="s">
        <v>228</v>
      </c>
      <c r="I22" s="123" t="s">
        <v>228</v>
      </c>
      <c r="J22" s="123" t="s">
        <v>228</v>
      </c>
      <c r="K22" s="123" t="s">
        <v>228</v>
      </c>
      <c r="L22" s="121" t="s">
        <v>305</v>
      </c>
      <c r="M22" s="122">
        <v>0</v>
      </c>
      <c r="N22" s="123" t="s">
        <v>228</v>
      </c>
      <c r="O22" s="124" t="s">
        <v>228</v>
      </c>
      <c r="P22" s="123" t="s">
        <v>228</v>
      </c>
      <c r="Q22" s="121" t="s">
        <v>228</v>
      </c>
      <c r="R22" s="123" t="s">
        <v>228</v>
      </c>
      <c r="S22" s="121" t="s">
        <v>228</v>
      </c>
      <c r="T22" s="125">
        <v>5</v>
      </c>
      <c r="U22" s="55"/>
    </row>
    <row r="23" spans="1:21" ht="12.75" hidden="1" customHeight="1" x14ac:dyDescent="0.2">
      <c r="A23" s="121" t="s">
        <v>215</v>
      </c>
      <c r="B23" s="121" t="s">
        <v>306</v>
      </c>
      <c r="C23" s="121" t="s">
        <v>307</v>
      </c>
      <c r="D23" s="121" t="s">
        <v>308</v>
      </c>
      <c r="E23" s="121" t="s">
        <v>219</v>
      </c>
      <c r="F23" s="121" t="s">
        <v>309</v>
      </c>
      <c r="G23" s="122">
        <v>45.6</v>
      </c>
      <c r="H23" s="123">
        <v>7.96</v>
      </c>
      <c r="I23" s="123">
        <v>10.5</v>
      </c>
      <c r="J23" s="123">
        <v>48.4</v>
      </c>
      <c r="K23" s="123">
        <v>1014.28</v>
      </c>
      <c r="L23" s="121" t="s">
        <v>256</v>
      </c>
      <c r="M23" s="122">
        <v>32.4</v>
      </c>
      <c r="N23" s="123">
        <v>7.53</v>
      </c>
      <c r="O23" s="124">
        <v>9.6</v>
      </c>
      <c r="P23" s="123">
        <v>48.4</v>
      </c>
      <c r="Q23" s="121" t="s">
        <v>310</v>
      </c>
      <c r="R23" s="123">
        <v>975.86</v>
      </c>
      <c r="S23" s="121" t="s">
        <v>51</v>
      </c>
      <c r="T23" s="125">
        <v>7</v>
      </c>
      <c r="U23" s="55"/>
    </row>
    <row r="24" spans="1:21" ht="12.75" hidden="1" customHeight="1" x14ac:dyDescent="0.2">
      <c r="A24" s="121" t="s">
        <v>236</v>
      </c>
      <c r="B24" s="121" t="s">
        <v>288</v>
      </c>
      <c r="C24" s="121" t="s">
        <v>289</v>
      </c>
      <c r="D24" s="121" t="s">
        <v>311</v>
      </c>
      <c r="E24" s="121" t="s">
        <v>219</v>
      </c>
      <c r="F24" s="121" t="s">
        <v>312</v>
      </c>
      <c r="G24" s="122">
        <v>10.1</v>
      </c>
      <c r="H24" s="123">
        <v>8.25</v>
      </c>
      <c r="I24" s="123">
        <v>10.9</v>
      </c>
      <c r="J24" s="123">
        <v>48.4</v>
      </c>
      <c r="K24" s="123">
        <v>210</v>
      </c>
      <c r="L24" s="121" t="s">
        <v>313</v>
      </c>
      <c r="M24" s="122">
        <v>6.7</v>
      </c>
      <c r="N24" s="123">
        <v>7.64</v>
      </c>
      <c r="O24" s="123">
        <v>9.8000000000000007</v>
      </c>
      <c r="P24" s="123">
        <v>47</v>
      </c>
      <c r="Q24" s="121" t="s">
        <v>314</v>
      </c>
      <c r="R24" s="123" t="s">
        <v>228</v>
      </c>
      <c r="S24" s="121" t="s">
        <v>228</v>
      </c>
      <c r="T24" s="125">
        <v>8</v>
      </c>
      <c r="U24" s="55"/>
    </row>
    <row r="25" spans="1:21" ht="12.75" hidden="1" customHeight="1" x14ac:dyDescent="0.2">
      <c r="A25" s="121" t="s">
        <v>269</v>
      </c>
      <c r="B25" s="121" t="s">
        <v>315</v>
      </c>
      <c r="C25" s="121" t="s">
        <v>316</v>
      </c>
      <c r="D25" s="121" t="s">
        <v>317</v>
      </c>
      <c r="E25" s="121" t="s">
        <v>219</v>
      </c>
      <c r="F25" s="121" t="s">
        <v>318</v>
      </c>
      <c r="G25" s="122">
        <v>-23</v>
      </c>
      <c r="H25" s="123">
        <v>8.4499999999999993</v>
      </c>
      <c r="I25" s="123">
        <v>11</v>
      </c>
      <c r="J25" s="123">
        <v>52</v>
      </c>
      <c r="K25" s="123" t="s">
        <v>228</v>
      </c>
      <c r="L25" s="121" t="s">
        <v>319</v>
      </c>
      <c r="M25" s="122">
        <v>-55.8</v>
      </c>
      <c r="N25" s="123">
        <v>8.06</v>
      </c>
      <c r="O25" s="123">
        <v>10.4</v>
      </c>
      <c r="P25" s="123">
        <v>52</v>
      </c>
      <c r="Q25" s="121" t="s">
        <v>250</v>
      </c>
      <c r="R25" s="123" t="s">
        <v>228</v>
      </c>
      <c r="S25" s="121" t="s">
        <v>228</v>
      </c>
      <c r="T25" s="125">
        <v>8</v>
      </c>
      <c r="U25" s="55"/>
    </row>
    <row r="26" spans="1:21" ht="12.75" hidden="1" customHeight="1" x14ac:dyDescent="0.2">
      <c r="A26" s="121" t="s">
        <v>269</v>
      </c>
      <c r="B26" s="121" t="s">
        <v>270</v>
      </c>
      <c r="C26" s="121" t="s">
        <v>271</v>
      </c>
      <c r="D26" s="121" t="s">
        <v>320</v>
      </c>
      <c r="E26" s="121" t="s">
        <v>219</v>
      </c>
      <c r="F26" s="121" t="s">
        <v>318</v>
      </c>
      <c r="G26" s="122">
        <v>-0.8</v>
      </c>
      <c r="H26" s="123">
        <v>8.1999999999999993</v>
      </c>
      <c r="I26" s="123">
        <v>11</v>
      </c>
      <c r="J26" s="123">
        <v>52</v>
      </c>
      <c r="K26" s="123" t="s">
        <v>228</v>
      </c>
      <c r="L26" s="121" t="s">
        <v>319</v>
      </c>
      <c r="M26" s="122">
        <v>-6</v>
      </c>
      <c r="N26" s="123">
        <v>7.79</v>
      </c>
      <c r="O26" s="123">
        <v>10.3</v>
      </c>
      <c r="P26" s="123">
        <v>52</v>
      </c>
      <c r="Q26" s="121" t="s">
        <v>250</v>
      </c>
      <c r="R26" s="123" t="s">
        <v>228</v>
      </c>
      <c r="S26" s="121" t="s">
        <v>228</v>
      </c>
      <c r="T26" s="125">
        <v>8</v>
      </c>
      <c r="U26" s="55"/>
    </row>
    <row r="27" spans="1:21" ht="12.75" hidden="1" customHeight="1" x14ac:dyDescent="0.2">
      <c r="A27" s="121" t="s">
        <v>269</v>
      </c>
      <c r="B27" s="121" t="s">
        <v>276</v>
      </c>
      <c r="C27" s="121" t="s">
        <v>271</v>
      </c>
      <c r="D27" s="121" t="s">
        <v>321</v>
      </c>
      <c r="E27" s="121" t="s">
        <v>219</v>
      </c>
      <c r="F27" s="121" t="s">
        <v>318</v>
      </c>
      <c r="G27" s="122">
        <v>-1.4</v>
      </c>
      <c r="H27" s="123">
        <v>8.42</v>
      </c>
      <c r="I27" s="123">
        <v>10.9</v>
      </c>
      <c r="J27" s="123">
        <v>52</v>
      </c>
      <c r="K27" s="123" t="s">
        <v>228</v>
      </c>
      <c r="L27" s="121" t="s">
        <v>319</v>
      </c>
      <c r="M27" s="122">
        <v>-22</v>
      </c>
      <c r="N27" s="123">
        <v>8.02</v>
      </c>
      <c r="O27" s="123">
        <v>10.1</v>
      </c>
      <c r="P27" s="123">
        <v>52</v>
      </c>
      <c r="Q27" s="121" t="s">
        <v>250</v>
      </c>
      <c r="R27" s="123" t="s">
        <v>228</v>
      </c>
      <c r="S27" s="121" t="s">
        <v>228</v>
      </c>
      <c r="T27" s="125">
        <v>8</v>
      </c>
      <c r="U27" s="55"/>
    </row>
    <row r="28" spans="1:21" ht="12.75" hidden="1" customHeight="1" x14ac:dyDescent="0.2">
      <c r="A28" s="121" t="s">
        <v>322</v>
      </c>
      <c r="B28" s="121" t="s">
        <v>323</v>
      </c>
      <c r="C28" s="121" t="s">
        <v>324</v>
      </c>
      <c r="D28" s="121" t="s">
        <v>325</v>
      </c>
      <c r="E28" s="121" t="s">
        <v>219</v>
      </c>
      <c r="F28" s="121" t="s">
        <v>326</v>
      </c>
      <c r="G28" s="122">
        <v>17.2</v>
      </c>
      <c r="H28" s="123">
        <v>7.8</v>
      </c>
      <c r="I28" s="123">
        <v>11</v>
      </c>
      <c r="J28" s="123">
        <v>55.64</v>
      </c>
      <c r="K28" s="123">
        <v>523.75</v>
      </c>
      <c r="L28" s="121" t="s">
        <v>319</v>
      </c>
      <c r="M28" s="122">
        <v>15</v>
      </c>
      <c r="N28" s="123" t="s">
        <v>228</v>
      </c>
      <c r="O28" s="123">
        <v>10.25</v>
      </c>
      <c r="P28" s="123" t="s">
        <v>228</v>
      </c>
      <c r="Q28" s="121" t="s">
        <v>327</v>
      </c>
      <c r="R28" s="123" t="s">
        <v>228</v>
      </c>
      <c r="S28" s="121" t="s">
        <v>228</v>
      </c>
      <c r="T28" s="125">
        <v>5</v>
      </c>
      <c r="U28" s="55"/>
    </row>
    <row r="29" spans="1:21" ht="12.75" hidden="1" customHeight="1" x14ac:dyDescent="0.2">
      <c r="A29" s="121" t="s">
        <v>328</v>
      </c>
      <c r="B29" s="121" t="s">
        <v>329</v>
      </c>
      <c r="C29" s="121" t="s">
        <v>330</v>
      </c>
      <c r="D29" s="121" t="s">
        <v>331</v>
      </c>
      <c r="E29" s="121" t="s">
        <v>219</v>
      </c>
      <c r="F29" s="121" t="s">
        <v>318</v>
      </c>
      <c r="G29" s="122">
        <v>76.7</v>
      </c>
      <c r="H29" s="123">
        <v>6.48</v>
      </c>
      <c r="I29" s="123">
        <v>11</v>
      </c>
      <c r="J29" s="123">
        <v>38.32</v>
      </c>
      <c r="K29" s="123">
        <v>2743.86</v>
      </c>
      <c r="L29" s="121" t="s">
        <v>319</v>
      </c>
      <c r="M29" s="122">
        <v>19.899999999999999</v>
      </c>
      <c r="N29" s="123" t="s">
        <v>228</v>
      </c>
      <c r="O29" s="123">
        <v>10.5</v>
      </c>
      <c r="P29" s="123" t="s">
        <v>228</v>
      </c>
      <c r="Q29" s="121" t="s">
        <v>332</v>
      </c>
      <c r="R29" s="123" t="s">
        <v>228</v>
      </c>
      <c r="S29" s="121" t="s">
        <v>228</v>
      </c>
      <c r="T29" s="125">
        <v>8</v>
      </c>
      <c r="U29" s="55"/>
    </row>
    <row r="30" spans="1:21" ht="12.75" hidden="1" customHeight="1" x14ac:dyDescent="0.2">
      <c r="A30" s="121" t="s">
        <v>333</v>
      </c>
      <c r="B30" s="121" t="s">
        <v>334</v>
      </c>
      <c r="C30" s="121" t="s">
        <v>238</v>
      </c>
      <c r="D30" s="121" t="s">
        <v>335</v>
      </c>
      <c r="E30" s="121" t="s">
        <v>219</v>
      </c>
      <c r="F30" s="121" t="s">
        <v>295</v>
      </c>
      <c r="G30" s="122">
        <v>20</v>
      </c>
      <c r="H30" s="123">
        <v>8.24</v>
      </c>
      <c r="I30" s="123">
        <v>10.75</v>
      </c>
      <c r="J30" s="123">
        <v>49.6</v>
      </c>
      <c r="K30" s="123">
        <v>369.95</v>
      </c>
      <c r="L30" s="121" t="s">
        <v>319</v>
      </c>
      <c r="M30" s="122">
        <v>10.9</v>
      </c>
      <c r="N30" s="123">
        <v>7.54</v>
      </c>
      <c r="O30" s="123">
        <v>9.5</v>
      </c>
      <c r="P30" s="123">
        <v>49.14</v>
      </c>
      <c r="Q30" s="121" t="s">
        <v>314</v>
      </c>
      <c r="R30" s="123">
        <v>372.66</v>
      </c>
      <c r="S30" s="121" t="s">
        <v>51</v>
      </c>
      <c r="T30" s="125">
        <v>7</v>
      </c>
      <c r="U30" s="55"/>
    </row>
    <row r="31" spans="1:21" ht="12.75" hidden="1" customHeight="1" x14ac:dyDescent="0.2">
      <c r="A31" s="121" t="s">
        <v>223</v>
      </c>
      <c r="B31" s="121" t="s">
        <v>336</v>
      </c>
      <c r="C31" s="121" t="s">
        <v>337</v>
      </c>
      <c r="D31" s="121" t="s">
        <v>338</v>
      </c>
      <c r="E31" s="121" t="s">
        <v>219</v>
      </c>
      <c r="F31" s="121" t="s">
        <v>339</v>
      </c>
      <c r="G31" s="122">
        <v>5.3</v>
      </c>
      <c r="H31" s="123">
        <v>8.67</v>
      </c>
      <c r="I31" s="123">
        <v>10.4</v>
      </c>
      <c r="J31" s="123">
        <v>52.39</v>
      </c>
      <c r="K31" s="123">
        <v>84.47</v>
      </c>
      <c r="L31" s="121" t="s">
        <v>340</v>
      </c>
      <c r="M31" s="122">
        <v>2.7</v>
      </c>
      <c r="N31" s="123" t="s">
        <v>228</v>
      </c>
      <c r="O31" s="123">
        <v>10.4</v>
      </c>
      <c r="P31" s="123" t="s">
        <v>228</v>
      </c>
      <c r="Q31" s="121" t="s">
        <v>250</v>
      </c>
      <c r="R31" s="123" t="s">
        <v>228</v>
      </c>
      <c r="S31" s="121" t="s">
        <v>228</v>
      </c>
      <c r="T31" s="125">
        <v>6</v>
      </c>
      <c r="U31" s="55"/>
    </row>
    <row r="32" spans="1:21" ht="12.75" hidden="1" customHeight="1" x14ac:dyDescent="0.2">
      <c r="A32" s="121" t="s">
        <v>341</v>
      </c>
      <c r="B32" s="121" t="s">
        <v>342</v>
      </c>
      <c r="C32" s="121" t="s">
        <v>343</v>
      </c>
      <c r="D32" s="121" t="s">
        <v>344</v>
      </c>
      <c r="E32" s="121" t="s">
        <v>219</v>
      </c>
      <c r="F32" s="121" t="s">
        <v>345</v>
      </c>
      <c r="G32" s="122">
        <v>48.8</v>
      </c>
      <c r="H32" s="123">
        <v>8.52</v>
      </c>
      <c r="I32" s="123">
        <v>10.75</v>
      </c>
      <c r="J32" s="123">
        <v>58.85</v>
      </c>
      <c r="K32" s="123">
        <v>770.62</v>
      </c>
      <c r="L32" s="121" t="s">
        <v>346</v>
      </c>
      <c r="M32" s="122">
        <v>28</v>
      </c>
      <c r="N32" s="123" t="s">
        <v>228</v>
      </c>
      <c r="O32" s="123" t="s">
        <v>228</v>
      </c>
      <c r="P32" s="123" t="s">
        <v>228</v>
      </c>
      <c r="Q32" s="121" t="s">
        <v>314</v>
      </c>
      <c r="R32" s="123" t="s">
        <v>228</v>
      </c>
      <c r="S32" s="121" t="s">
        <v>228</v>
      </c>
      <c r="T32" s="125">
        <v>6</v>
      </c>
      <c r="U32" s="55"/>
    </row>
    <row r="33" spans="1:21" ht="12.75" hidden="1" customHeight="1" x14ac:dyDescent="0.2">
      <c r="A33" s="121" t="s">
        <v>347</v>
      </c>
      <c r="B33" s="121" t="s">
        <v>348</v>
      </c>
      <c r="C33" s="121" t="s">
        <v>65</v>
      </c>
      <c r="D33" s="121" t="s">
        <v>349</v>
      </c>
      <c r="E33" s="121" t="s">
        <v>219</v>
      </c>
      <c r="F33" s="121" t="s">
        <v>350</v>
      </c>
      <c r="G33" s="122">
        <v>35</v>
      </c>
      <c r="H33" s="123">
        <v>8.85</v>
      </c>
      <c r="I33" s="123">
        <v>11.05</v>
      </c>
      <c r="J33" s="123">
        <v>51.69</v>
      </c>
      <c r="K33" s="123">
        <v>1514.38</v>
      </c>
      <c r="L33" s="121" t="s">
        <v>351</v>
      </c>
      <c r="M33" s="122">
        <v>25.1</v>
      </c>
      <c r="N33" s="123">
        <v>8.57</v>
      </c>
      <c r="O33" s="123">
        <v>10.5</v>
      </c>
      <c r="P33" s="123">
        <v>51.69</v>
      </c>
      <c r="Q33" s="121" t="s">
        <v>268</v>
      </c>
      <c r="R33" s="123">
        <v>1512.99</v>
      </c>
      <c r="S33" s="121" t="s">
        <v>243</v>
      </c>
      <c r="T33" s="125">
        <v>6</v>
      </c>
      <c r="U33" s="55"/>
    </row>
    <row r="34" spans="1:21" ht="12.75" hidden="1" customHeight="1" x14ac:dyDescent="0.2">
      <c r="A34" s="121" t="s">
        <v>347</v>
      </c>
      <c r="B34" s="121" t="s">
        <v>352</v>
      </c>
      <c r="C34" s="121" t="s">
        <v>353</v>
      </c>
      <c r="D34" s="121" t="s">
        <v>354</v>
      </c>
      <c r="E34" s="121" t="s">
        <v>219</v>
      </c>
      <c r="F34" s="121" t="s">
        <v>355</v>
      </c>
      <c r="G34" s="122">
        <v>8.6</v>
      </c>
      <c r="H34" s="123">
        <v>9.09</v>
      </c>
      <c r="I34" s="123">
        <v>11</v>
      </c>
      <c r="J34" s="123">
        <v>58</v>
      </c>
      <c r="K34" s="123">
        <v>98.9</v>
      </c>
      <c r="L34" s="121" t="s">
        <v>351</v>
      </c>
      <c r="M34" s="122">
        <v>6.2</v>
      </c>
      <c r="N34" s="123">
        <v>8.51</v>
      </c>
      <c r="O34" s="123">
        <v>10</v>
      </c>
      <c r="P34" s="123">
        <v>58</v>
      </c>
      <c r="Q34" s="121" t="s">
        <v>314</v>
      </c>
      <c r="R34" s="123" t="s">
        <v>228</v>
      </c>
      <c r="S34" s="121" t="s">
        <v>228</v>
      </c>
      <c r="T34" s="125">
        <v>5</v>
      </c>
      <c r="U34" s="55"/>
    </row>
    <row r="35" spans="1:21" ht="12.75" hidden="1" customHeight="1" x14ac:dyDescent="0.2">
      <c r="A35" s="121" t="s">
        <v>223</v>
      </c>
      <c r="B35" s="121" t="s">
        <v>356</v>
      </c>
      <c r="C35" s="121" t="s">
        <v>357</v>
      </c>
      <c r="D35" s="121" t="s">
        <v>358</v>
      </c>
      <c r="E35" s="121" t="s">
        <v>219</v>
      </c>
      <c r="F35" s="121" t="s">
        <v>359</v>
      </c>
      <c r="G35" s="122">
        <v>-1.2</v>
      </c>
      <c r="H35" s="123">
        <v>9.25</v>
      </c>
      <c r="I35" s="123">
        <v>10.4</v>
      </c>
      <c r="J35" s="123">
        <v>52.35</v>
      </c>
      <c r="K35" s="123">
        <v>379.35</v>
      </c>
      <c r="L35" s="121" t="s">
        <v>360</v>
      </c>
      <c r="M35" s="122">
        <v>-8.1</v>
      </c>
      <c r="N35" s="123">
        <v>9.15</v>
      </c>
      <c r="O35" s="123">
        <v>10.4</v>
      </c>
      <c r="P35" s="123">
        <v>52.09</v>
      </c>
      <c r="Q35" s="121" t="s">
        <v>250</v>
      </c>
      <c r="R35" s="123">
        <v>370.97</v>
      </c>
      <c r="S35" s="121" t="s">
        <v>51</v>
      </c>
      <c r="T35" s="125">
        <v>8</v>
      </c>
      <c r="U35" s="55"/>
    </row>
    <row r="36" spans="1:21" ht="12.75" hidden="1" customHeight="1" x14ac:dyDescent="0.2">
      <c r="A36" s="121" t="s">
        <v>223</v>
      </c>
      <c r="B36" s="121" t="s">
        <v>361</v>
      </c>
      <c r="C36" s="121" t="s">
        <v>357</v>
      </c>
      <c r="D36" s="121" t="s">
        <v>362</v>
      </c>
      <c r="E36" s="121" t="s">
        <v>219</v>
      </c>
      <c r="F36" s="121" t="s">
        <v>359</v>
      </c>
      <c r="G36" s="122">
        <v>-15.9</v>
      </c>
      <c r="H36" s="123">
        <v>9.11</v>
      </c>
      <c r="I36" s="123">
        <v>10.5</v>
      </c>
      <c r="J36" s="123">
        <v>46.76</v>
      </c>
      <c r="K36" s="123">
        <v>671.56</v>
      </c>
      <c r="L36" s="121" t="s">
        <v>360</v>
      </c>
      <c r="M36" s="122">
        <v>-34.299999999999997</v>
      </c>
      <c r="N36" s="123">
        <v>8.9600000000000009</v>
      </c>
      <c r="O36" s="123">
        <v>10.5</v>
      </c>
      <c r="P36" s="123">
        <v>46.75</v>
      </c>
      <c r="Q36" s="121" t="s">
        <v>250</v>
      </c>
      <c r="R36" s="123">
        <v>664.8</v>
      </c>
      <c r="S36" s="121" t="s">
        <v>51</v>
      </c>
      <c r="T36" s="125">
        <v>8</v>
      </c>
      <c r="U36" s="55"/>
    </row>
    <row r="37" spans="1:21" ht="12.75" hidden="1" customHeight="1" x14ac:dyDescent="0.2">
      <c r="A37" s="121" t="s">
        <v>363</v>
      </c>
      <c r="B37" s="121" t="s">
        <v>364</v>
      </c>
      <c r="C37" s="121" t="s">
        <v>365</v>
      </c>
      <c r="D37" s="121" t="s">
        <v>366</v>
      </c>
      <c r="E37" s="121" t="s">
        <v>219</v>
      </c>
      <c r="F37" s="121" t="s">
        <v>367</v>
      </c>
      <c r="G37" s="122">
        <v>14.8</v>
      </c>
      <c r="H37" s="123">
        <v>8.4700000000000006</v>
      </c>
      <c r="I37" s="123">
        <v>10.9</v>
      </c>
      <c r="J37" s="123">
        <v>48.72</v>
      </c>
      <c r="K37" s="123">
        <v>263.64</v>
      </c>
      <c r="L37" s="121" t="s">
        <v>368</v>
      </c>
      <c r="M37" s="122">
        <v>10.5</v>
      </c>
      <c r="N37" s="123">
        <v>7.76</v>
      </c>
      <c r="O37" s="123">
        <v>10</v>
      </c>
      <c r="P37" s="123">
        <v>45.03</v>
      </c>
      <c r="Q37" s="121" t="s">
        <v>314</v>
      </c>
      <c r="R37" s="123">
        <v>254.78</v>
      </c>
      <c r="S37" s="121" t="s">
        <v>51</v>
      </c>
      <c r="T37" s="125">
        <v>6</v>
      </c>
      <c r="U37" s="55"/>
    </row>
    <row r="38" spans="1:21" ht="12.75" hidden="1" customHeight="1" x14ac:dyDescent="0.2">
      <c r="A38" s="121" t="s">
        <v>223</v>
      </c>
      <c r="B38" s="121" t="s">
        <v>224</v>
      </c>
      <c r="C38" s="121" t="s">
        <v>225</v>
      </c>
      <c r="D38" s="121" t="s">
        <v>369</v>
      </c>
      <c r="E38" s="121" t="s">
        <v>219</v>
      </c>
      <c r="F38" s="121" t="s">
        <v>359</v>
      </c>
      <c r="G38" s="122">
        <v>4.3</v>
      </c>
      <c r="H38" s="123">
        <v>8.5299999999999994</v>
      </c>
      <c r="I38" s="123">
        <v>10.3</v>
      </c>
      <c r="J38" s="123">
        <v>59.65</v>
      </c>
      <c r="K38" s="123">
        <v>136.44999999999999</v>
      </c>
      <c r="L38" s="121" t="s">
        <v>370</v>
      </c>
      <c r="M38" s="122">
        <v>1.6</v>
      </c>
      <c r="N38" s="123">
        <v>8.44</v>
      </c>
      <c r="O38" s="123">
        <v>10.3</v>
      </c>
      <c r="P38" s="123">
        <v>59.09</v>
      </c>
      <c r="Q38" s="121" t="s">
        <v>250</v>
      </c>
      <c r="R38" s="123">
        <v>136.13</v>
      </c>
      <c r="S38" s="121" t="s">
        <v>51</v>
      </c>
      <c r="T38" s="125">
        <v>7</v>
      </c>
      <c r="U38" s="55"/>
    </row>
    <row r="39" spans="1:21" ht="12.75" hidden="1" customHeight="1" x14ac:dyDescent="0.2">
      <c r="A39" s="121" t="s">
        <v>371</v>
      </c>
      <c r="B39" s="121" t="s">
        <v>348</v>
      </c>
      <c r="C39" s="121" t="s">
        <v>65</v>
      </c>
      <c r="D39" s="121" t="s">
        <v>372</v>
      </c>
      <c r="E39" s="121" t="s">
        <v>219</v>
      </c>
      <c r="F39" s="121" t="s">
        <v>373</v>
      </c>
      <c r="G39" s="122">
        <v>10.8</v>
      </c>
      <c r="H39" s="123">
        <v>8.75</v>
      </c>
      <c r="I39" s="123">
        <v>11</v>
      </c>
      <c r="J39" s="123">
        <v>51.32</v>
      </c>
      <c r="K39" s="123">
        <v>208.66</v>
      </c>
      <c r="L39" s="121" t="s">
        <v>374</v>
      </c>
      <c r="M39" s="122">
        <v>7.1</v>
      </c>
      <c r="N39" s="123">
        <v>8.2799999999999994</v>
      </c>
      <c r="O39" s="123">
        <v>10.1</v>
      </c>
      <c r="P39" s="123">
        <v>51.32</v>
      </c>
      <c r="Q39" s="121" t="s">
        <v>375</v>
      </c>
      <c r="R39" s="123">
        <v>201.36</v>
      </c>
      <c r="S39" s="121" t="s">
        <v>51</v>
      </c>
      <c r="T39" s="125">
        <v>4</v>
      </c>
      <c r="U39" s="55"/>
    </row>
    <row r="40" spans="1:21" ht="12.75" hidden="1" customHeight="1" x14ac:dyDescent="0.2">
      <c r="A40" s="121" t="s">
        <v>376</v>
      </c>
      <c r="B40" s="121" t="s">
        <v>377</v>
      </c>
      <c r="C40" s="121" t="s">
        <v>217</v>
      </c>
      <c r="D40" s="121" t="s">
        <v>378</v>
      </c>
      <c r="E40" s="121" t="s">
        <v>219</v>
      </c>
      <c r="F40" s="121" t="s">
        <v>379</v>
      </c>
      <c r="G40" s="122">
        <v>27.4</v>
      </c>
      <c r="H40" s="123">
        <v>9.08</v>
      </c>
      <c r="I40" s="123">
        <v>11.75</v>
      </c>
      <c r="J40" s="123">
        <v>53.7</v>
      </c>
      <c r="K40" s="123">
        <v>487.85</v>
      </c>
      <c r="L40" s="121" t="s">
        <v>380</v>
      </c>
      <c r="M40" s="122">
        <v>7.9</v>
      </c>
      <c r="N40" s="123">
        <v>7.84</v>
      </c>
      <c r="O40" s="123">
        <v>9.4499999999999993</v>
      </c>
      <c r="P40" s="123">
        <v>53.7</v>
      </c>
      <c r="Q40" s="121" t="s">
        <v>314</v>
      </c>
      <c r="R40" s="123">
        <v>466.38</v>
      </c>
      <c r="S40" s="121" t="s">
        <v>243</v>
      </c>
      <c r="T40" s="125">
        <v>6</v>
      </c>
      <c r="U40" s="55"/>
    </row>
    <row r="41" spans="1:21" ht="12.75" hidden="1" customHeight="1" x14ac:dyDescent="0.2">
      <c r="A41" s="121" t="s">
        <v>381</v>
      </c>
      <c r="B41" s="121" t="s">
        <v>382</v>
      </c>
      <c r="C41" s="121" t="s">
        <v>60</v>
      </c>
      <c r="D41" s="121" t="s">
        <v>383</v>
      </c>
      <c r="E41" s="121" t="s">
        <v>219</v>
      </c>
      <c r="F41" s="121" t="s">
        <v>384</v>
      </c>
      <c r="G41" s="122">
        <v>2</v>
      </c>
      <c r="H41" s="123">
        <v>8.4499999999999993</v>
      </c>
      <c r="I41" s="123">
        <v>10.65</v>
      </c>
      <c r="J41" s="123">
        <v>53.56</v>
      </c>
      <c r="K41" s="123">
        <v>116.16</v>
      </c>
      <c r="L41" s="121" t="s">
        <v>385</v>
      </c>
      <c r="M41" s="122">
        <v>0.7</v>
      </c>
      <c r="N41" s="123">
        <v>7.88</v>
      </c>
      <c r="O41" s="123">
        <v>9.3000000000000007</v>
      </c>
      <c r="P41" s="123">
        <v>59.06</v>
      </c>
      <c r="Q41" s="121" t="s">
        <v>386</v>
      </c>
      <c r="R41" s="123">
        <v>115.93</v>
      </c>
      <c r="S41" s="121" t="s">
        <v>243</v>
      </c>
      <c r="T41" s="125">
        <v>7</v>
      </c>
      <c r="U41" s="55"/>
    </row>
    <row r="42" spans="1:21" ht="12.75" hidden="1" customHeight="1" x14ac:dyDescent="0.2">
      <c r="A42" s="121" t="s">
        <v>381</v>
      </c>
      <c r="B42" s="121" t="s">
        <v>382</v>
      </c>
      <c r="C42" s="121" t="s">
        <v>60</v>
      </c>
      <c r="D42" s="121" t="s">
        <v>387</v>
      </c>
      <c r="E42" s="121" t="s">
        <v>219</v>
      </c>
      <c r="F42" s="121" t="s">
        <v>384</v>
      </c>
      <c r="G42" s="122">
        <v>24.9</v>
      </c>
      <c r="H42" s="123">
        <v>7.42</v>
      </c>
      <c r="I42" s="123">
        <v>10.65</v>
      </c>
      <c r="J42" s="123">
        <v>53.56</v>
      </c>
      <c r="K42" s="123">
        <v>823.21</v>
      </c>
      <c r="L42" s="121" t="s">
        <v>385</v>
      </c>
      <c r="M42" s="122">
        <v>6.8</v>
      </c>
      <c r="N42" s="123">
        <v>6.56</v>
      </c>
      <c r="O42" s="123">
        <v>10</v>
      </c>
      <c r="P42" s="123">
        <v>42.74</v>
      </c>
      <c r="Q42" s="121" t="s">
        <v>386</v>
      </c>
      <c r="R42" s="123">
        <v>825.26</v>
      </c>
      <c r="S42" s="121" t="s">
        <v>243</v>
      </c>
      <c r="T42" s="125">
        <v>7</v>
      </c>
      <c r="U42" s="55"/>
    </row>
    <row r="43" spans="1:21" ht="12.75" hidden="1" customHeight="1" x14ac:dyDescent="0.2">
      <c r="A43" s="121" t="s">
        <v>388</v>
      </c>
      <c r="B43" s="121" t="s">
        <v>389</v>
      </c>
      <c r="C43" s="121" t="s">
        <v>238</v>
      </c>
      <c r="D43" s="121" t="s">
        <v>390</v>
      </c>
      <c r="E43" s="121" t="s">
        <v>219</v>
      </c>
      <c r="F43" s="121" t="s">
        <v>391</v>
      </c>
      <c r="G43" s="122">
        <v>10.5</v>
      </c>
      <c r="H43" s="123">
        <v>9.59</v>
      </c>
      <c r="I43" s="123">
        <v>11.25</v>
      </c>
      <c r="J43" s="123">
        <v>44.72</v>
      </c>
      <c r="K43" s="123">
        <v>180.99</v>
      </c>
      <c r="L43" s="121" t="s">
        <v>385</v>
      </c>
      <c r="M43" s="122">
        <v>6.8</v>
      </c>
      <c r="N43" s="123">
        <v>8.94</v>
      </c>
      <c r="O43" s="123">
        <v>9.9</v>
      </c>
      <c r="P43" s="123">
        <v>48.03</v>
      </c>
      <c r="Q43" s="121" t="s">
        <v>268</v>
      </c>
      <c r="R43" s="123">
        <v>165.33</v>
      </c>
      <c r="S43" s="121" t="s">
        <v>51</v>
      </c>
      <c r="T43" s="125">
        <v>12</v>
      </c>
      <c r="U43" s="55"/>
    </row>
    <row r="44" spans="1:21" ht="12.75" hidden="1" customHeight="1" x14ac:dyDescent="0.2">
      <c r="A44" s="121" t="s">
        <v>392</v>
      </c>
      <c r="B44" s="121" t="s">
        <v>393</v>
      </c>
      <c r="C44" s="121" t="s">
        <v>63</v>
      </c>
      <c r="D44" s="121" t="s">
        <v>394</v>
      </c>
      <c r="E44" s="121" t="s">
        <v>219</v>
      </c>
      <c r="F44" s="121" t="s">
        <v>395</v>
      </c>
      <c r="G44" s="122">
        <v>43.7</v>
      </c>
      <c r="H44" s="123">
        <v>8.2799999999999994</v>
      </c>
      <c r="I44" s="123">
        <v>10.3</v>
      </c>
      <c r="J44" s="123">
        <v>50</v>
      </c>
      <c r="K44" s="123">
        <v>983.69</v>
      </c>
      <c r="L44" s="121" t="s">
        <v>396</v>
      </c>
      <c r="M44" s="122">
        <v>8.6999999999999993</v>
      </c>
      <c r="N44" s="123">
        <v>7.78</v>
      </c>
      <c r="O44" s="123">
        <v>9.5</v>
      </c>
      <c r="P44" s="123">
        <v>50</v>
      </c>
      <c r="Q44" s="121" t="s">
        <v>332</v>
      </c>
      <c r="R44" s="123">
        <v>886.16</v>
      </c>
      <c r="S44" s="121" t="s">
        <v>51</v>
      </c>
      <c r="T44" s="125">
        <v>10</v>
      </c>
      <c r="U44" s="55"/>
    </row>
    <row r="45" spans="1:21" ht="12.75" hidden="1" customHeight="1" x14ac:dyDescent="0.2">
      <c r="A45" s="121" t="s">
        <v>223</v>
      </c>
      <c r="B45" s="121" t="s">
        <v>397</v>
      </c>
      <c r="C45" s="121" t="s">
        <v>246</v>
      </c>
      <c r="D45" s="121" t="s">
        <v>398</v>
      </c>
      <c r="E45" s="121" t="s">
        <v>219</v>
      </c>
      <c r="F45" s="121" t="s">
        <v>399</v>
      </c>
      <c r="G45" s="122">
        <v>12.8</v>
      </c>
      <c r="H45" s="123">
        <v>8.81</v>
      </c>
      <c r="I45" s="123">
        <v>10.3</v>
      </c>
      <c r="J45" s="123">
        <v>52.34</v>
      </c>
      <c r="K45" s="123">
        <v>333.81</v>
      </c>
      <c r="L45" s="121" t="s">
        <v>400</v>
      </c>
      <c r="M45" s="122">
        <v>-1</v>
      </c>
      <c r="N45" s="123" t="s">
        <v>228</v>
      </c>
      <c r="O45" s="123">
        <v>10.3</v>
      </c>
      <c r="P45" s="123">
        <v>51.61</v>
      </c>
      <c r="Q45" s="121" t="s">
        <v>250</v>
      </c>
      <c r="R45" s="123" t="s">
        <v>228</v>
      </c>
      <c r="S45" s="121" t="s">
        <v>228</v>
      </c>
      <c r="T45" s="125">
        <v>6</v>
      </c>
      <c r="U45" s="55"/>
    </row>
    <row r="46" spans="1:21" ht="12.75" hidden="1" customHeight="1" x14ac:dyDescent="0.2">
      <c r="A46" s="121" t="s">
        <v>401</v>
      </c>
      <c r="B46" s="121" t="s">
        <v>402</v>
      </c>
      <c r="C46" s="121" t="s">
        <v>403</v>
      </c>
      <c r="D46" s="121" t="s">
        <v>404</v>
      </c>
      <c r="E46" s="121" t="s">
        <v>219</v>
      </c>
      <c r="F46" s="121" t="s">
        <v>405</v>
      </c>
      <c r="G46" s="122">
        <v>8.8000000000000007</v>
      </c>
      <c r="H46" s="123">
        <v>8.34</v>
      </c>
      <c r="I46" s="123" t="s">
        <v>228</v>
      </c>
      <c r="J46" s="123">
        <v>54.15</v>
      </c>
      <c r="K46" s="123">
        <v>467.42</v>
      </c>
      <c r="L46" s="121" t="s">
        <v>406</v>
      </c>
      <c r="M46" s="122">
        <v>7.5</v>
      </c>
      <c r="N46" s="123">
        <v>8.34</v>
      </c>
      <c r="O46" s="123" t="s">
        <v>228</v>
      </c>
      <c r="P46" s="123">
        <v>54.28</v>
      </c>
      <c r="Q46" s="121" t="s">
        <v>327</v>
      </c>
      <c r="R46" s="123">
        <v>467.39</v>
      </c>
      <c r="S46" s="121" t="s">
        <v>243</v>
      </c>
      <c r="T46" s="125">
        <v>3</v>
      </c>
      <c r="U46" s="55"/>
    </row>
    <row r="47" spans="1:21" ht="12.75" hidden="1" customHeight="1" x14ac:dyDescent="0.2">
      <c r="A47" s="121" t="s">
        <v>347</v>
      </c>
      <c r="B47" s="121" t="s">
        <v>348</v>
      </c>
      <c r="C47" s="121" t="s">
        <v>65</v>
      </c>
      <c r="D47" s="121" t="s">
        <v>407</v>
      </c>
      <c r="E47" s="121" t="s">
        <v>219</v>
      </c>
      <c r="F47" s="121" t="s">
        <v>408</v>
      </c>
      <c r="G47" s="122">
        <v>9.6999999999999993</v>
      </c>
      <c r="H47" s="123">
        <v>8.85</v>
      </c>
      <c r="I47" s="123">
        <v>11.05</v>
      </c>
      <c r="J47" s="123">
        <v>51.69</v>
      </c>
      <c r="K47" s="123">
        <v>273.87</v>
      </c>
      <c r="L47" s="121" t="s">
        <v>409</v>
      </c>
      <c r="M47" s="122">
        <v>6.6</v>
      </c>
      <c r="N47" s="123" t="s">
        <v>228</v>
      </c>
      <c r="O47" s="123" t="s">
        <v>228</v>
      </c>
      <c r="P47" s="123" t="s">
        <v>228</v>
      </c>
      <c r="Q47" s="121" t="s">
        <v>268</v>
      </c>
      <c r="R47" s="123" t="s">
        <v>228</v>
      </c>
      <c r="S47" s="121" t="s">
        <v>228</v>
      </c>
      <c r="T47" s="125">
        <v>3</v>
      </c>
      <c r="U47" s="55"/>
    </row>
    <row r="48" spans="1:21" ht="12.75" hidden="1" customHeight="1" x14ac:dyDescent="0.2">
      <c r="A48" s="121" t="s">
        <v>258</v>
      </c>
      <c r="B48" s="121" t="s">
        <v>410</v>
      </c>
      <c r="C48" s="121" t="s">
        <v>238</v>
      </c>
      <c r="D48" s="121" t="s">
        <v>411</v>
      </c>
      <c r="E48" s="121" t="s">
        <v>219</v>
      </c>
      <c r="F48" s="121" t="s">
        <v>412</v>
      </c>
      <c r="G48" s="122">
        <v>28.4</v>
      </c>
      <c r="H48" s="123">
        <v>8.24</v>
      </c>
      <c r="I48" s="123">
        <v>11.25</v>
      </c>
      <c r="J48" s="123">
        <v>50.7</v>
      </c>
      <c r="K48" s="123">
        <v>755.18</v>
      </c>
      <c r="L48" s="121" t="s">
        <v>413</v>
      </c>
      <c r="M48" s="122">
        <v>15.4</v>
      </c>
      <c r="N48" s="123" t="s">
        <v>228</v>
      </c>
      <c r="O48" s="123" t="s">
        <v>228</v>
      </c>
      <c r="P48" s="123" t="s">
        <v>228</v>
      </c>
      <c r="Q48" s="121" t="s">
        <v>414</v>
      </c>
      <c r="R48" s="123" t="s">
        <v>228</v>
      </c>
      <c r="S48" s="121" t="s">
        <v>228</v>
      </c>
      <c r="T48" s="125">
        <v>7</v>
      </c>
      <c r="U48" s="55"/>
    </row>
    <row r="49" spans="1:21" ht="12.75" hidden="1" customHeight="1" x14ac:dyDescent="0.2">
      <c r="A49" s="121" t="s">
        <v>341</v>
      </c>
      <c r="B49" s="121" t="s">
        <v>348</v>
      </c>
      <c r="C49" s="121" t="s">
        <v>65</v>
      </c>
      <c r="D49" s="121" t="s">
        <v>415</v>
      </c>
      <c r="E49" s="121" t="s">
        <v>219</v>
      </c>
      <c r="F49" s="121" t="s">
        <v>416</v>
      </c>
      <c r="G49" s="122">
        <v>9.6999999999999993</v>
      </c>
      <c r="H49" s="123">
        <v>8.7799999999999994</v>
      </c>
      <c r="I49" s="123">
        <v>10.9</v>
      </c>
      <c r="J49" s="123">
        <v>51.66</v>
      </c>
      <c r="K49" s="123">
        <v>160.07</v>
      </c>
      <c r="L49" s="121" t="s">
        <v>417</v>
      </c>
      <c r="M49" s="122">
        <v>2.8</v>
      </c>
      <c r="N49" s="123" t="s">
        <v>228</v>
      </c>
      <c r="O49" s="123" t="s">
        <v>228</v>
      </c>
      <c r="P49" s="123" t="s">
        <v>228</v>
      </c>
      <c r="Q49" s="121" t="s">
        <v>268</v>
      </c>
      <c r="R49" s="123" t="s">
        <v>228</v>
      </c>
      <c r="S49" s="121" t="s">
        <v>228</v>
      </c>
      <c r="T49" s="125">
        <v>6</v>
      </c>
      <c r="U49" s="55"/>
    </row>
    <row r="50" spans="1:21" ht="12.75" hidden="1" customHeight="1" x14ac:dyDescent="0.2">
      <c r="A50" s="121" t="s">
        <v>418</v>
      </c>
      <c r="B50" s="121" t="s">
        <v>342</v>
      </c>
      <c r="C50" s="121" t="s">
        <v>343</v>
      </c>
      <c r="D50" s="121" t="s">
        <v>419</v>
      </c>
      <c r="E50" s="121" t="s">
        <v>219</v>
      </c>
      <c r="F50" s="121" t="s">
        <v>420</v>
      </c>
      <c r="G50" s="122">
        <v>16.2</v>
      </c>
      <c r="H50" s="123">
        <v>8.4</v>
      </c>
      <c r="I50" s="123" t="s">
        <v>228</v>
      </c>
      <c r="J50" s="123">
        <v>55.3</v>
      </c>
      <c r="K50" s="123">
        <v>846.7</v>
      </c>
      <c r="L50" s="121" t="s">
        <v>421</v>
      </c>
      <c r="M50" s="122">
        <v>9.5</v>
      </c>
      <c r="N50" s="123" t="s">
        <v>228</v>
      </c>
      <c r="O50" s="123" t="s">
        <v>228</v>
      </c>
      <c r="P50" s="123" t="s">
        <v>228</v>
      </c>
      <c r="Q50" s="121" t="s">
        <v>314</v>
      </c>
      <c r="R50" s="123" t="s">
        <v>228</v>
      </c>
      <c r="S50" s="121" t="s">
        <v>228</v>
      </c>
      <c r="T50" s="125">
        <v>4</v>
      </c>
      <c r="U50" s="55"/>
    </row>
    <row r="51" spans="1:21" ht="12.75" hidden="1" customHeight="1" x14ac:dyDescent="0.2">
      <c r="A51" s="121" t="s">
        <v>422</v>
      </c>
      <c r="B51" s="121" t="s">
        <v>264</v>
      </c>
      <c r="C51" s="121" t="s">
        <v>106</v>
      </c>
      <c r="D51" s="121" t="s">
        <v>423</v>
      </c>
      <c r="E51" s="121" t="s">
        <v>219</v>
      </c>
      <c r="F51" s="121" t="s">
        <v>424</v>
      </c>
      <c r="G51" s="122">
        <v>28.5</v>
      </c>
      <c r="H51" s="123">
        <v>8.58</v>
      </c>
      <c r="I51" s="123">
        <v>10.5</v>
      </c>
      <c r="J51" s="123">
        <v>57.86</v>
      </c>
      <c r="K51" s="123">
        <v>720.44</v>
      </c>
      <c r="L51" s="121" t="s">
        <v>355</v>
      </c>
      <c r="M51" s="122">
        <v>20</v>
      </c>
      <c r="N51" s="123">
        <v>8.26</v>
      </c>
      <c r="O51" s="123">
        <v>9.75</v>
      </c>
      <c r="P51" s="123">
        <v>59.63</v>
      </c>
      <c r="Q51" s="121" t="s">
        <v>425</v>
      </c>
      <c r="R51" s="123" t="s">
        <v>228</v>
      </c>
      <c r="S51" s="121" t="s">
        <v>228</v>
      </c>
      <c r="T51" s="125">
        <v>17</v>
      </c>
      <c r="U51" s="55"/>
    </row>
    <row r="52" spans="1:21" ht="12.75" hidden="1" customHeight="1" x14ac:dyDescent="0.2">
      <c r="A52" s="121" t="s">
        <v>301</v>
      </c>
      <c r="B52" s="121" t="s">
        <v>426</v>
      </c>
      <c r="C52" s="121" t="s">
        <v>427</v>
      </c>
      <c r="D52" s="121" t="s">
        <v>428</v>
      </c>
      <c r="E52" s="121" t="s">
        <v>219</v>
      </c>
      <c r="F52" s="121" t="s">
        <v>429</v>
      </c>
      <c r="G52" s="122">
        <v>2</v>
      </c>
      <c r="H52" s="123">
        <v>8.4700000000000006</v>
      </c>
      <c r="I52" s="123">
        <v>10.5</v>
      </c>
      <c r="J52" s="123">
        <v>54</v>
      </c>
      <c r="K52" s="123">
        <v>43.6</v>
      </c>
      <c r="L52" s="121" t="s">
        <v>430</v>
      </c>
      <c r="M52" s="122">
        <v>1.6</v>
      </c>
      <c r="N52" s="123">
        <v>7.99</v>
      </c>
      <c r="O52" s="123">
        <v>9.6</v>
      </c>
      <c r="P52" s="123">
        <v>54</v>
      </c>
      <c r="Q52" s="121" t="s">
        <v>431</v>
      </c>
      <c r="R52" s="123">
        <v>43.59</v>
      </c>
      <c r="S52" s="121" t="s">
        <v>243</v>
      </c>
      <c r="T52" s="125">
        <v>6</v>
      </c>
      <c r="U52" s="55"/>
    </row>
    <row r="53" spans="1:21" ht="12.75" hidden="1" customHeight="1" x14ac:dyDescent="0.2">
      <c r="A53" s="121" t="s">
        <v>223</v>
      </c>
      <c r="B53" s="121" t="s">
        <v>432</v>
      </c>
      <c r="C53" s="121" t="s">
        <v>365</v>
      </c>
      <c r="D53" s="121" t="s">
        <v>433</v>
      </c>
      <c r="E53" s="121" t="s">
        <v>219</v>
      </c>
      <c r="F53" s="121" t="s">
        <v>434</v>
      </c>
      <c r="G53" s="122">
        <v>-13.1</v>
      </c>
      <c r="H53" s="123" t="s">
        <v>228</v>
      </c>
      <c r="I53" s="123">
        <v>10.4</v>
      </c>
      <c r="J53" s="123">
        <v>49.31</v>
      </c>
      <c r="K53" s="123">
        <v>196.17</v>
      </c>
      <c r="L53" s="121" t="s">
        <v>405</v>
      </c>
      <c r="M53" s="122">
        <v>-13.1</v>
      </c>
      <c r="N53" s="123" t="s">
        <v>228</v>
      </c>
      <c r="O53" s="123">
        <v>10.4</v>
      </c>
      <c r="P53" s="123">
        <v>49.31</v>
      </c>
      <c r="Q53" s="121" t="s">
        <v>250</v>
      </c>
      <c r="R53" s="123">
        <v>196.17</v>
      </c>
      <c r="S53" s="121" t="s">
        <v>51</v>
      </c>
      <c r="T53" s="125">
        <v>1</v>
      </c>
      <c r="U53" s="55"/>
    </row>
    <row r="54" spans="1:21" ht="12.75" hidden="1" customHeight="1" x14ac:dyDescent="0.2">
      <c r="A54" s="121" t="s">
        <v>328</v>
      </c>
      <c r="B54" s="121" t="s">
        <v>435</v>
      </c>
      <c r="C54" s="121" t="s">
        <v>436</v>
      </c>
      <c r="D54" s="121" t="s">
        <v>437</v>
      </c>
      <c r="E54" s="121" t="s">
        <v>219</v>
      </c>
      <c r="F54" s="121" t="s">
        <v>438</v>
      </c>
      <c r="G54" s="122">
        <v>21.9</v>
      </c>
      <c r="H54" s="123">
        <v>6.71</v>
      </c>
      <c r="I54" s="123">
        <v>10.5</v>
      </c>
      <c r="J54" s="123">
        <v>41.55</v>
      </c>
      <c r="K54" s="123">
        <v>3068.22</v>
      </c>
      <c r="L54" s="121" t="s">
        <v>439</v>
      </c>
      <c r="M54" s="122">
        <v>16</v>
      </c>
      <c r="N54" s="123" t="s">
        <v>228</v>
      </c>
      <c r="O54" s="123">
        <v>10.3</v>
      </c>
      <c r="P54" s="123" t="s">
        <v>228</v>
      </c>
      <c r="Q54" s="121" t="s">
        <v>275</v>
      </c>
      <c r="R54" s="123" t="s">
        <v>228</v>
      </c>
      <c r="S54" s="121" t="s">
        <v>228</v>
      </c>
      <c r="T54" s="125">
        <v>9</v>
      </c>
      <c r="U54" s="55"/>
    </row>
    <row r="55" spans="1:21" ht="12.75" hidden="1" customHeight="1" x14ac:dyDescent="0.2">
      <c r="A55" s="121" t="s">
        <v>440</v>
      </c>
      <c r="B55" s="121" t="s">
        <v>441</v>
      </c>
      <c r="C55" s="121" t="s">
        <v>246</v>
      </c>
      <c r="D55" s="121" t="s">
        <v>442</v>
      </c>
      <c r="E55" s="121" t="s">
        <v>219</v>
      </c>
      <c r="F55" s="121" t="s">
        <v>443</v>
      </c>
      <c r="G55" s="122">
        <v>15</v>
      </c>
      <c r="H55" s="123">
        <v>8.36</v>
      </c>
      <c r="I55" s="123">
        <v>10.75</v>
      </c>
      <c r="J55" s="123">
        <v>50.48</v>
      </c>
      <c r="K55" s="123">
        <v>190.65</v>
      </c>
      <c r="L55" s="121" t="s">
        <v>444</v>
      </c>
      <c r="M55" s="122">
        <v>11</v>
      </c>
      <c r="N55" s="123">
        <v>7.83</v>
      </c>
      <c r="O55" s="123">
        <v>9.6999999999999993</v>
      </c>
      <c r="P55" s="123">
        <v>50.48</v>
      </c>
      <c r="Q55" s="121" t="s">
        <v>314</v>
      </c>
      <c r="R55" s="123">
        <v>189.81</v>
      </c>
      <c r="S55" s="121" t="s">
        <v>51</v>
      </c>
      <c r="T55" s="125">
        <v>18</v>
      </c>
      <c r="U55" s="55"/>
    </row>
    <row r="56" spans="1:21" ht="12.75" hidden="1" customHeight="1" x14ac:dyDescent="0.2">
      <c r="A56" s="121" t="s">
        <v>445</v>
      </c>
      <c r="B56" s="121" t="s">
        <v>302</v>
      </c>
      <c r="C56" s="121" t="s">
        <v>238</v>
      </c>
      <c r="D56" s="121" t="s">
        <v>446</v>
      </c>
      <c r="E56" s="121" t="s">
        <v>219</v>
      </c>
      <c r="F56" s="121" t="s">
        <v>447</v>
      </c>
      <c r="G56" s="122">
        <v>6.1</v>
      </c>
      <c r="H56" s="123">
        <v>8.19</v>
      </c>
      <c r="I56" s="123">
        <v>10.62</v>
      </c>
      <c r="J56" s="123">
        <v>51.16</v>
      </c>
      <c r="K56" s="123">
        <v>70.349999999999994</v>
      </c>
      <c r="L56" s="121" t="s">
        <v>448</v>
      </c>
      <c r="M56" s="122">
        <v>5</v>
      </c>
      <c r="N56" s="123">
        <v>7.67</v>
      </c>
      <c r="O56" s="123">
        <v>9.6</v>
      </c>
      <c r="P56" s="123">
        <v>51.16</v>
      </c>
      <c r="Q56" s="121" t="s">
        <v>449</v>
      </c>
      <c r="R56" s="123">
        <v>69.760000000000005</v>
      </c>
      <c r="S56" s="121" t="s">
        <v>243</v>
      </c>
      <c r="T56" s="125">
        <v>7</v>
      </c>
      <c r="U56" s="55"/>
    </row>
    <row r="57" spans="1:21" ht="12.75" hidden="1" customHeight="1" x14ac:dyDescent="0.2">
      <c r="A57" s="121" t="s">
        <v>236</v>
      </c>
      <c r="B57" s="121" t="s">
        <v>237</v>
      </c>
      <c r="C57" s="121" t="s">
        <v>238</v>
      </c>
      <c r="D57" s="121" t="s">
        <v>450</v>
      </c>
      <c r="E57" s="121" t="s">
        <v>219</v>
      </c>
      <c r="F57" s="121" t="s">
        <v>451</v>
      </c>
      <c r="G57" s="122">
        <v>28.6</v>
      </c>
      <c r="H57" s="123">
        <v>8.26</v>
      </c>
      <c r="I57" s="123">
        <v>10.75</v>
      </c>
      <c r="J57" s="123">
        <v>48</v>
      </c>
      <c r="K57" s="123">
        <v>1657.79</v>
      </c>
      <c r="L57" s="121" t="s">
        <v>452</v>
      </c>
      <c r="M57" s="122">
        <v>13.4</v>
      </c>
      <c r="N57" s="123">
        <v>7.8</v>
      </c>
      <c r="O57" s="123">
        <v>9.8000000000000007</v>
      </c>
      <c r="P57" s="123">
        <v>48</v>
      </c>
      <c r="Q57" s="121" t="s">
        <v>453</v>
      </c>
      <c r="R57" s="123">
        <v>1633</v>
      </c>
      <c r="S57" s="121" t="s">
        <v>51</v>
      </c>
      <c r="T57" s="125">
        <v>10</v>
      </c>
      <c r="U57" s="55"/>
    </row>
    <row r="58" spans="1:21" ht="12.75" hidden="1" customHeight="1" x14ac:dyDescent="0.2">
      <c r="A58" s="121" t="s">
        <v>454</v>
      </c>
      <c r="B58" s="121" t="s">
        <v>455</v>
      </c>
      <c r="C58" s="121" t="s">
        <v>456</v>
      </c>
      <c r="D58" s="121" t="s">
        <v>457</v>
      </c>
      <c r="E58" s="121" t="s">
        <v>219</v>
      </c>
      <c r="F58" s="121" t="s">
        <v>458</v>
      </c>
      <c r="G58" s="122">
        <v>5.6</v>
      </c>
      <c r="H58" s="123">
        <v>8.65</v>
      </c>
      <c r="I58" s="123">
        <v>10.5</v>
      </c>
      <c r="J58" s="123">
        <v>50.82</v>
      </c>
      <c r="K58" s="123">
        <v>183.54</v>
      </c>
      <c r="L58" s="121" t="s">
        <v>459</v>
      </c>
      <c r="M58" s="122">
        <v>2.7</v>
      </c>
      <c r="N58" s="123">
        <v>8.27</v>
      </c>
      <c r="O58" s="123">
        <v>9.75</v>
      </c>
      <c r="P58" s="123">
        <v>50.82</v>
      </c>
      <c r="Q58" s="121" t="s">
        <v>453</v>
      </c>
      <c r="R58" s="123">
        <v>183.07</v>
      </c>
      <c r="S58" s="121" t="s">
        <v>243</v>
      </c>
      <c r="T58" s="125">
        <v>12</v>
      </c>
      <c r="U58" s="55"/>
    </row>
    <row r="59" spans="1:21" ht="12.75" hidden="1" customHeight="1" x14ac:dyDescent="0.2">
      <c r="A59" s="121" t="s">
        <v>460</v>
      </c>
      <c r="B59" s="121" t="s">
        <v>461</v>
      </c>
      <c r="C59" s="121" t="s">
        <v>462</v>
      </c>
      <c r="D59" s="121" t="s">
        <v>463</v>
      </c>
      <c r="E59" s="121" t="s">
        <v>219</v>
      </c>
      <c r="F59" s="121" t="s">
        <v>464</v>
      </c>
      <c r="G59" s="122">
        <v>3.7</v>
      </c>
      <c r="H59" s="123">
        <v>7.65</v>
      </c>
      <c r="I59" s="123">
        <v>10.5</v>
      </c>
      <c r="J59" s="123">
        <v>40.25</v>
      </c>
      <c r="K59" s="123">
        <v>71.37</v>
      </c>
      <c r="L59" s="121" t="s">
        <v>459</v>
      </c>
      <c r="M59" s="122">
        <v>2.7</v>
      </c>
      <c r="N59" s="123">
        <v>7.24</v>
      </c>
      <c r="O59" s="123">
        <v>9.5</v>
      </c>
      <c r="P59" s="123">
        <v>40.25</v>
      </c>
      <c r="Q59" s="121" t="s">
        <v>453</v>
      </c>
      <c r="R59" s="123">
        <v>69.56</v>
      </c>
      <c r="S59" s="121" t="s">
        <v>243</v>
      </c>
      <c r="T59" s="125">
        <v>11</v>
      </c>
      <c r="U59" s="55"/>
    </row>
    <row r="60" spans="1:21" ht="12.75" hidden="1" customHeight="1" x14ac:dyDescent="0.2">
      <c r="A60" s="121" t="s">
        <v>465</v>
      </c>
      <c r="B60" s="121" t="s">
        <v>466</v>
      </c>
      <c r="C60" s="121" t="s">
        <v>238</v>
      </c>
      <c r="D60" s="121" t="s">
        <v>467</v>
      </c>
      <c r="E60" s="121" t="s">
        <v>219</v>
      </c>
      <c r="F60" s="121" t="s">
        <v>468</v>
      </c>
      <c r="G60" s="122">
        <v>34.5</v>
      </c>
      <c r="H60" s="123">
        <v>8.3699999999999992</v>
      </c>
      <c r="I60" s="123">
        <v>11.25</v>
      </c>
      <c r="J60" s="123">
        <v>52</v>
      </c>
      <c r="K60" s="123">
        <v>527.67999999999995</v>
      </c>
      <c r="L60" s="121" t="s">
        <v>469</v>
      </c>
      <c r="M60" s="122">
        <v>21.5</v>
      </c>
      <c r="N60" s="123">
        <v>7.48</v>
      </c>
      <c r="O60" s="123">
        <v>10</v>
      </c>
      <c r="P60" s="123">
        <v>52</v>
      </c>
      <c r="Q60" s="121" t="s">
        <v>425</v>
      </c>
      <c r="R60" s="123">
        <v>511.68</v>
      </c>
      <c r="S60" s="121" t="s">
        <v>243</v>
      </c>
      <c r="T60" s="125">
        <v>10</v>
      </c>
      <c r="U60" s="55"/>
    </row>
    <row r="61" spans="1:21" ht="12.75" hidden="1" customHeight="1" x14ac:dyDescent="0.2">
      <c r="A61" s="121" t="s">
        <v>371</v>
      </c>
      <c r="B61" s="121" t="s">
        <v>470</v>
      </c>
      <c r="C61" s="121" t="s">
        <v>62</v>
      </c>
      <c r="D61" s="121" t="s">
        <v>471</v>
      </c>
      <c r="E61" s="121" t="s">
        <v>219</v>
      </c>
      <c r="F61" s="121" t="s">
        <v>438</v>
      </c>
      <c r="G61" s="122">
        <v>16.7</v>
      </c>
      <c r="H61" s="123">
        <v>8.5299999999999994</v>
      </c>
      <c r="I61" s="123">
        <v>11.25</v>
      </c>
      <c r="J61" s="123">
        <v>52.71</v>
      </c>
      <c r="K61" s="123">
        <v>338.57</v>
      </c>
      <c r="L61" s="121" t="s">
        <v>472</v>
      </c>
      <c r="M61" s="122">
        <v>11.9</v>
      </c>
      <c r="N61" s="123">
        <v>7.98</v>
      </c>
      <c r="O61" s="123">
        <v>10.199999999999999</v>
      </c>
      <c r="P61" s="123">
        <v>52.71</v>
      </c>
      <c r="Q61" s="121" t="s">
        <v>473</v>
      </c>
      <c r="R61" s="123">
        <v>348.87</v>
      </c>
      <c r="S61" s="121" t="s">
        <v>51</v>
      </c>
      <c r="T61" s="125">
        <v>4</v>
      </c>
      <c r="U61" s="55"/>
    </row>
    <row r="62" spans="1:21" ht="12.75" hidden="1" customHeight="1" x14ac:dyDescent="0.2">
      <c r="A62" s="121" t="s">
        <v>244</v>
      </c>
      <c r="B62" s="121" t="s">
        <v>474</v>
      </c>
      <c r="C62" s="121" t="s">
        <v>475</v>
      </c>
      <c r="D62" s="121" t="s">
        <v>476</v>
      </c>
      <c r="E62" s="121" t="s">
        <v>219</v>
      </c>
      <c r="F62" s="121" t="s">
        <v>477</v>
      </c>
      <c r="G62" s="122">
        <v>49.5</v>
      </c>
      <c r="H62" s="123">
        <v>9.31</v>
      </c>
      <c r="I62" s="123">
        <v>10.75</v>
      </c>
      <c r="J62" s="123">
        <v>52.87</v>
      </c>
      <c r="K62" s="123">
        <v>956.28</v>
      </c>
      <c r="L62" s="121" t="s">
        <v>478</v>
      </c>
      <c r="M62" s="122">
        <v>32.200000000000003</v>
      </c>
      <c r="N62" s="123">
        <v>8.33</v>
      </c>
      <c r="O62" s="123">
        <v>9.06</v>
      </c>
      <c r="P62" s="123">
        <v>53.27</v>
      </c>
      <c r="Q62" s="121" t="s">
        <v>275</v>
      </c>
      <c r="R62" s="123">
        <v>952.28</v>
      </c>
      <c r="S62" s="121" t="s">
        <v>51</v>
      </c>
      <c r="T62" s="125">
        <v>10</v>
      </c>
      <c r="U62" s="55"/>
    </row>
    <row r="63" spans="1:21" ht="12.75" hidden="1" customHeight="1" x14ac:dyDescent="0.2">
      <c r="A63" s="121" t="s">
        <v>244</v>
      </c>
      <c r="B63" s="121" t="s">
        <v>245</v>
      </c>
      <c r="C63" s="121" t="s">
        <v>246</v>
      </c>
      <c r="D63" s="121" t="s">
        <v>479</v>
      </c>
      <c r="E63" s="121" t="s">
        <v>219</v>
      </c>
      <c r="F63" s="121" t="s">
        <v>480</v>
      </c>
      <c r="G63" s="122">
        <v>8.3000000000000007</v>
      </c>
      <c r="H63" s="123">
        <v>8.5</v>
      </c>
      <c r="I63" s="123">
        <v>10.85</v>
      </c>
      <c r="J63" s="123">
        <v>56</v>
      </c>
      <c r="K63" s="123">
        <v>192.56</v>
      </c>
      <c r="L63" s="121" t="s">
        <v>478</v>
      </c>
      <c r="M63" s="122">
        <v>1.9</v>
      </c>
      <c r="N63" s="123">
        <v>7.43</v>
      </c>
      <c r="O63" s="123">
        <v>9.4499999999999993</v>
      </c>
      <c r="P63" s="123">
        <v>50</v>
      </c>
      <c r="Q63" s="121" t="s">
        <v>275</v>
      </c>
      <c r="R63" s="123">
        <v>187.53</v>
      </c>
      <c r="S63" s="121" t="s">
        <v>51</v>
      </c>
      <c r="T63" s="125">
        <v>10</v>
      </c>
      <c r="U63" s="55"/>
    </row>
    <row r="64" spans="1:21" ht="12.75" hidden="1" customHeight="1" x14ac:dyDescent="0.2">
      <c r="A64" s="121" t="s">
        <v>244</v>
      </c>
      <c r="B64" s="121" t="s">
        <v>251</v>
      </c>
      <c r="C64" s="121" t="s">
        <v>246</v>
      </c>
      <c r="D64" s="121" t="s">
        <v>481</v>
      </c>
      <c r="E64" s="121" t="s">
        <v>219</v>
      </c>
      <c r="F64" s="121" t="s">
        <v>480</v>
      </c>
      <c r="G64" s="122">
        <v>112.6</v>
      </c>
      <c r="H64" s="123">
        <v>8.11</v>
      </c>
      <c r="I64" s="123">
        <v>10.85</v>
      </c>
      <c r="J64" s="123">
        <v>56</v>
      </c>
      <c r="K64" s="123">
        <v>1472.85</v>
      </c>
      <c r="L64" s="121" t="s">
        <v>478</v>
      </c>
      <c r="M64" s="122">
        <v>57.8</v>
      </c>
      <c r="N64" s="123">
        <v>6.94</v>
      </c>
      <c r="O64" s="123">
        <v>9.4499999999999993</v>
      </c>
      <c r="P64" s="123">
        <v>49</v>
      </c>
      <c r="Q64" s="121" t="s">
        <v>275</v>
      </c>
      <c r="R64" s="123">
        <v>1359.08</v>
      </c>
      <c r="S64" s="121" t="s">
        <v>51</v>
      </c>
      <c r="T64" s="125">
        <v>10</v>
      </c>
      <c r="U64" s="55"/>
    </row>
    <row r="65" spans="1:21" ht="12.75" hidden="1" customHeight="1" x14ac:dyDescent="0.2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</row>
    <row r="66" spans="1:21" ht="15" hidden="1" x14ac:dyDescent="0.2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126">
        <f>AVERAGE(O6:O23)</f>
        <v>9.5109999999999992</v>
      </c>
      <c r="P66" s="127" t="s">
        <v>482</v>
      </c>
      <c r="Q66" s="128"/>
      <c r="R66" s="55"/>
      <c r="S66" s="55"/>
      <c r="T66" s="55"/>
      <c r="U66" s="55"/>
    </row>
    <row r="67" spans="1:21" ht="12.75" hidden="1" customHeight="1" x14ac:dyDescent="0.25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126">
        <v>9.8000000000000007</v>
      </c>
      <c r="P67" s="363" t="s">
        <v>483</v>
      </c>
      <c r="Q67" s="363"/>
      <c r="R67" s="55"/>
      <c r="S67" s="55"/>
      <c r="T67" s="55"/>
      <c r="U67" s="55"/>
    </row>
    <row r="68" spans="1:21" ht="15" hidden="1" x14ac:dyDescent="0.2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126">
        <v>9.25</v>
      </c>
      <c r="P68" s="129" t="s">
        <v>484</v>
      </c>
      <c r="Q68" s="128"/>
      <c r="R68" s="55"/>
      <c r="S68" s="55"/>
      <c r="T68" s="55"/>
      <c r="U68" s="55"/>
    </row>
    <row r="69" spans="1:21" hidden="1" x14ac:dyDescent="0.2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</row>
    <row r="70" spans="1:21" ht="18" x14ac:dyDescent="0.25">
      <c r="A70" s="115" t="s">
        <v>195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130"/>
    </row>
    <row r="71" spans="1:21" ht="16.5" thickBot="1" x14ac:dyDescent="0.3">
      <c r="A71" s="116" t="s">
        <v>196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131"/>
    </row>
    <row r="72" spans="1:21" ht="13.5" thickBot="1" x14ac:dyDescent="0.25">
      <c r="A72" s="55"/>
      <c r="B72" s="55"/>
      <c r="C72" s="55"/>
      <c r="D72" s="55"/>
      <c r="E72" s="55"/>
      <c r="F72" s="362" t="s">
        <v>198</v>
      </c>
      <c r="G72" s="362"/>
      <c r="H72" s="362"/>
      <c r="I72" s="362"/>
      <c r="J72" s="362"/>
      <c r="K72" s="362"/>
      <c r="L72" s="364" t="s">
        <v>199</v>
      </c>
      <c r="M72" s="364"/>
      <c r="N72" s="364"/>
      <c r="O72" s="364"/>
      <c r="P72" s="364"/>
      <c r="Q72" s="364"/>
      <c r="R72" s="364"/>
      <c r="S72" s="364"/>
      <c r="T72" s="55"/>
      <c r="U72" s="55"/>
    </row>
    <row r="73" spans="1:21" ht="63.75" x14ac:dyDescent="0.2">
      <c r="A73" s="132" t="s">
        <v>200</v>
      </c>
      <c r="B73" s="132" t="s">
        <v>48</v>
      </c>
      <c r="C73" s="120" t="s">
        <v>201</v>
      </c>
      <c r="D73" s="120" t="s">
        <v>202</v>
      </c>
      <c r="E73" s="120" t="s">
        <v>203</v>
      </c>
      <c r="F73" s="120" t="s">
        <v>194</v>
      </c>
      <c r="G73" s="120" t="s">
        <v>204</v>
      </c>
      <c r="H73" s="120" t="s">
        <v>205</v>
      </c>
      <c r="I73" s="120" t="s">
        <v>206</v>
      </c>
      <c r="J73" s="120" t="s">
        <v>207</v>
      </c>
      <c r="K73" s="120" t="s">
        <v>208</v>
      </c>
      <c r="L73" s="120" t="s">
        <v>194</v>
      </c>
      <c r="M73" s="120" t="s">
        <v>209</v>
      </c>
      <c r="N73" s="120" t="s">
        <v>210</v>
      </c>
      <c r="O73" s="120" t="s">
        <v>206</v>
      </c>
      <c r="P73" s="120" t="s">
        <v>207</v>
      </c>
      <c r="Q73" s="120" t="s">
        <v>211</v>
      </c>
      <c r="R73" s="120" t="s">
        <v>212</v>
      </c>
      <c r="S73" s="120" t="s">
        <v>213</v>
      </c>
      <c r="T73" s="120" t="s">
        <v>485</v>
      </c>
      <c r="U73" s="133" t="s">
        <v>486</v>
      </c>
    </row>
    <row r="74" spans="1:21" ht="12" customHeight="1" x14ac:dyDescent="0.2">
      <c r="A74" s="121" t="s">
        <v>487</v>
      </c>
      <c r="B74" s="121" t="s">
        <v>488</v>
      </c>
      <c r="C74" s="121" t="s">
        <v>337</v>
      </c>
      <c r="D74" s="121" t="s">
        <v>489</v>
      </c>
      <c r="E74" s="121" t="s">
        <v>219</v>
      </c>
      <c r="F74" s="121" t="s">
        <v>490</v>
      </c>
      <c r="G74" s="122">
        <v>151.30000000000001</v>
      </c>
      <c r="H74" s="123">
        <v>7.78</v>
      </c>
      <c r="I74" s="123">
        <v>10.3</v>
      </c>
      <c r="J74" s="123">
        <v>56</v>
      </c>
      <c r="K74" s="123">
        <v>1452.56</v>
      </c>
      <c r="L74" s="121" t="s">
        <v>491</v>
      </c>
      <c r="M74" s="122">
        <v>29.6</v>
      </c>
      <c r="N74" s="123">
        <v>7.53</v>
      </c>
      <c r="O74" s="124">
        <v>9.7200000000000006</v>
      </c>
      <c r="P74" s="123">
        <v>56.06</v>
      </c>
      <c r="Q74" s="121" t="s">
        <v>310</v>
      </c>
      <c r="R74" s="123">
        <v>1147.71</v>
      </c>
      <c r="S74" s="121" t="s">
        <v>243</v>
      </c>
      <c r="T74" s="125">
        <v>12</v>
      </c>
      <c r="U74" s="134">
        <f>+O74-I74</f>
        <v>-0.58000000000000007</v>
      </c>
    </row>
    <row r="75" spans="1:21" ht="12" customHeight="1" x14ac:dyDescent="0.2">
      <c r="A75" s="121" t="s">
        <v>258</v>
      </c>
      <c r="B75" s="121" t="s">
        <v>492</v>
      </c>
      <c r="C75" s="121" t="s">
        <v>238</v>
      </c>
      <c r="D75" s="121" t="s">
        <v>493</v>
      </c>
      <c r="E75" s="121" t="s">
        <v>219</v>
      </c>
      <c r="F75" s="121" t="s">
        <v>494</v>
      </c>
      <c r="G75" s="122">
        <v>18.7</v>
      </c>
      <c r="H75" s="123">
        <v>7.97</v>
      </c>
      <c r="I75" s="123">
        <v>11.25</v>
      </c>
      <c r="J75" s="123">
        <v>50.01</v>
      </c>
      <c r="K75" s="123">
        <v>210.14</v>
      </c>
      <c r="L75" s="121" t="s">
        <v>495</v>
      </c>
      <c r="M75" s="122">
        <v>13.8</v>
      </c>
      <c r="N75" s="123" t="s">
        <v>228</v>
      </c>
      <c r="O75" s="124" t="s">
        <v>228</v>
      </c>
      <c r="P75" s="123" t="s">
        <v>228</v>
      </c>
      <c r="Q75" s="121" t="s">
        <v>496</v>
      </c>
      <c r="R75" s="123" t="s">
        <v>228</v>
      </c>
      <c r="S75" s="121" t="s">
        <v>228</v>
      </c>
      <c r="T75" s="125">
        <v>7</v>
      </c>
      <c r="U75" s="134"/>
    </row>
    <row r="76" spans="1:21" ht="12" customHeight="1" x14ac:dyDescent="0.2">
      <c r="A76" s="121" t="s">
        <v>244</v>
      </c>
      <c r="B76" s="121" t="s">
        <v>474</v>
      </c>
      <c r="C76" s="121" t="s">
        <v>475</v>
      </c>
      <c r="D76" s="121" t="s">
        <v>497</v>
      </c>
      <c r="E76" s="121" t="s">
        <v>219</v>
      </c>
      <c r="F76" s="121" t="s">
        <v>498</v>
      </c>
      <c r="G76" s="122">
        <v>47.2</v>
      </c>
      <c r="H76" s="123">
        <v>8.57</v>
      </c>
      <c r="I76" s="123">
        <v>10.4</v>
      </c>
      <c r="J76" s="123">
        <v>51.82</v>
      </c>
      <c r="K76" s="123">
        <v>1061.45</v>
      </c>
      <c r="L76" s="121" t="s">
        <v>499</v>
      </c>
      <c r="M76" s="122">
        <v>32.4</v>
      </c>
      <c r="N76" s="123">
        <v>7.75</v>
      </c>
      <c r="O76" s="124">
        <v>9.08</v>
      </c>
      <c r="P76" s="123">
        <v>51.68</v>
      </c>
      <c r="Q76" s="121" t="s">
        <v>230</v>
      </c>
      <c r="R76" s="123">
        <v>1056</v>
      </c>
      <c r="S76" s="121" t="s">
        <v>51</v>
      </c>
      <c r="T76" s="125">
        <v>10</v>
      </c>
      <c r="U76" s="134">
        <f t="shared" ref="U76:U145" si="0">+O76-I76</f>
        <v>-1.3200000000000003</v>
      </c>
    </row>
    <row r="77" spans="1:21" ht="12" customHeight="1" x14ac:dyDescent="0.2">
      <c r="A77" s="121" t="s">
        <v>500</v>
      </c>
      <c r="B77" s="121" t="s">
        <v>470</v>
      </c>
      <c r="C77" s="121" t="s">
        <v>62</v>
      </c>
      <c r="D77" s="121" t="s">
        <v>501</v>
      </c>
      <c r="E77" s="121" t="s">
        <v>219</v>
      </c>
      <c r="F77" s="121" t="s">
        <v>502</v>
      </c>
      <c r="G77" s="122">
        <v>79.8</v>
      </c>
      <c r="H77" s="123">
        <v>8.15</v>
      </c>
      <c r="I77" s="123">
        <v>11.3</v>
      </c>
      <c r="J77" s="123">
        <v>50.66</v>
      </c>
      <c r="K77" s="123">
        <v>1911.97</v>
      </c>
      <c r="L77" s="121" t="s">
        <v>503</v>
      </c>
      <c r="M77" s="122">
        <v>30.7</v>
      </c>
      <c r="N77" s="123">
        <v>7.51</v>
      </c>
      <c r="O77" s="124">
        <v>10</v>
      </c>
      <c r="P77" s="123">
        <v>50.66</v>
      </c>
      <c r="Q77" s="121" t="s">
        <v>473</v>
      </c>
      <c r="R77" s="123">
        <v>1822.43</v>
      </c>
      <c r="S77" s="121" t="s">
        <v>243</v>
      </c>
      <c r="T77" s="125">
        <v>6</v>
      </c>
      <c r="U77" s="134">
        <f t="shared" si="0"/>
        <v>-1.3000000000000007</v>
      </c>
    </row>
    <row r="78" spans="1:21" ht="12" customHeight="1" x14ac:dyDescent="0.2">
      <c r="A78" s="121" t="s">
        <v>381</v>
      </c>
      <c r="B78" s="121" t="s">
        <v>504</v>
      </c>
      <c r="C78" s="121" t="s">
        <v>505</v>
      </c>
      <c r="D78" s="121" t="s">
        <v>506</v>
      </c>
      <c r="E78" s="121" t="s">
        <v>219</v>
      </c>
      <c r="F78" s="121" t="s">
        <v>507</v>
      </c>
      <c r="G78" s="122">
        <v>6</v>
      </c>
      <c r="H78" s="123">
        <v>5.36</v>
      </c>
      <c r="I78" s="123">
        <v>10.4</v>
      </c>
      <c r="J78" s="123">
        <v>46.94</v>
      </c>
      <c r="K78" s="123">
        <v>208.57</v>
      </c>
      <c r="L78" s="121" t="s">
        <v>508</v>
      </c>
      <c r="M78" s="122">
        <v>3.6</v>
      </c>
      <c r="N78" s="123">
        <v>6.04</v>
      </c>
      <c r="O78" s="124">
        <v>9.6999999999999993</v>
      </c>
      <c r="P78" s="123">
        <v>46.94</v>
      </c>
      <c r="Q78" s="121" t="s">
        <v>275</v>
      </c>
      <c r="R78" s="123" t="s">
        <v>228</v>
      </c>
      <c r="S78" s="121" t="s">
        <v>243</v>
      </c>
      <c r="T78" s="125">
        <v>6</v>
      </c>
      <c r="U78" s="134">
        <f t="shared" si="0"/>
        <v>-0.70000000000000107</v>
      </c>
    </row>
    <row r="79" spans="1:21" ht="12" customHeight="1" x14ac:dyDescent="0.2">
      <c r="A79" s="121" t="s">
        <v>322</v>
      </c>
      <c r="B79" s="121" t="s">
        <v>509</v>
      </c>
      <c r="C79" s="121" t="s">
        <v>217</v>
      </c>
      <c r="D79" s="121" t="s">
        <v>510</v>
      </c>
      <c r="E79" s="121" t="s">
        <v>219</v>
      </c>
      <c r="F79" s="121" t="s">
        <v>511</v>
      </c>
      <c r="G79" s="122">
        <v>16.600000000000001</v>
      </c>
      <c r="H79" s="123">
        <v>8.59</v>
      </c>
      <c r="I79" s="123">
        <v>11.25</v>
      </c>
      <c r="J79" s="123">
        <v>52.39</v>
      </c>
      <c r="K79" s="123">
        <v>203.3</v>
      </c>
      <c r="L79" s="121" t="s">
        <v>512</v>
      </c>
      <c r="M79" s="122">
        <v>7.7</v>
      </c>
      <c r="N79" s="123" t="s">
        <v>228</v>
      </c>
      <c r="O79" s="124" t="s">
        <v>228</v>
      </c>
      <c r="P79" s="123" t="s">
        <v>228</v>
      </c>
      <c r="Q79" s="121" t="s">
        <v>228</v>
      </c>
      <c r="R79" s="123" t="s">
        <v>228</v>
      </c>
      <c r="S79" s="121" t="s">
        <v>228</v>
      </c>
      <c r="T79" s="125">
        <v>6</v>
      </c>
      <c r="U79" s="134"/>
    </row>
    <row r="80" spans="1:21" ht="12" customHeight="1" x14ac:dyDescent="0.2">
      <c r="A80" s="121" t="s">
        <v>215</v>
      </c>
      <c r="B80" s="121" t="s">
        <v>306</v>
      </c>
      <c r="C80" s="121" t="s">
        <v>307</v>
      </c>
      <c r="D80" s="121" t="s">
        <v>513</v>
      </c>
      <c r="E80" s="121" t="s">
        <v>219</v>
      </c>
      <c r="F80" s="121" t="s">
        <v>514</v>
      </c>
      <c r="G80" s="122">
        <v>24.2</v>
      </c>
      <c r="H80" s="123">
        <v>7.79</v>
      </c>
      <c r="I80" s="123">
        <v>10.35</v>
      </c>
      <c r="J80" s="123">
        <v>51.05</v>
      </c>
      <c r="K80" s="123">
        <v>1048.7</v>
      </c>
      <c r="L80" s="121" t="s">
        <v>512</v>
      </c>
      <c r="M80" s="122">
        <v>12.5</v>
      </c>
      <c r="N80" s="123">
        <v>7.41</v>
      </c>
      <c r="O80" s="124">
        <v>9.6</v>
      </c>
      <c r="P80" s="123">
        <v>51.05</v>
      </c>
      <c r="Q80" s="121" t="s">
        <v>515</v>
      </c>
      <c r="R80" s="123">
        <v>1027.03</v>
      </c>
      <c r="S80" s="121" t="s">
        <v>51</v>
      </c>
      <c r="T80" s="125">
        <v>7</v>
      </c>
      <c r="U80" s="134">
        <f t="shared" si="0"/>
        <v>-0.75</v>
      </c>
    </row>
    <row r="81" spans="1:21" ht="12" customHeight="1" x14ac:dyDescent="0.2">
      <c r="A81" s="121" t="s">
        <v>328</v>
      </c>
      <c r="B81" s="121" t="s">
        <v>435</v>
      </c>
      <c r="C81" s="121" t="s">
        <v>436</v>
      </c>
      <c r="D81" s="121" t="s">
        <v>516</v>
      </c>
      <c r="E81" s="121" t="s">
        <v>219</v>
      </c>
      <c r="F81" s="121" t="s">
        <v>240</v>
      </c>
      <c r="G81" s="122">
        <v>48.9</v>
      </c>
      <c r="H81" s="123">
        <v>6.49</v>
      </c>
      <c r="I81" s="123">
        <v>10.5</v>
      </c>
      <c r="J81" s="123">
        <v>40.99</v>
      </c>
      <c r="K81" s="123">
        <v>3237.75</v>
      </c>
      <c r="L81" s="121" t="s">
        <v>517</v>
      </c>
      <c r="M81" s="122">
        <v>0</v>
      </c>
      <c r="N81" s="123" t="s">
        <v>228</v>
      </c>
      <c r="O81" s="124" t="s">
        <v>228</v>
      </c>
      <c r="P81" s="123" t="s">
        <v>228</v>
      </c>
      <c r="Q81" s="121" t="s">
        <v>518</v>
      </c>
      <c r="R81" s="123" t="s">
        <v>228</v>
      </c>
      <c r="S81" s="121" t="s">
        <v>228</v>
      </c>
      <c r="T81" s="125">
        <v>10</v>
      </c>
      <c r="U81" s="134"/>
    </row>
    <row r="82" spans="1:21" ht="12" customHeight="1" x14ac:dyDescent="0.2">
      <c r="A82" s="121" t="s">
        <v>223</v>
      </c>
      <c r="B82" s="121" t="s">
        <v>336</v>
      </c>
      <c r="C82" s="121" t="s">
        <v>337</v>
      </c>
      <c r="D82" s="121" t="s">
        <v>519</v>
      </c>
      <c r="E82" s="121" t="s">
        <v>219</v>
      </c>
      <c r="F82" s="121" t="s">
        <v>502</v>
      </c>
      <c r="G82" s="122">
        <v>0</v>
      </c>
      <c r="H82" s="123" t="s">
        <v>228</v>
      </c>
      <c r="I82" s="123">
        <v>10.4</v>
      </c>
      <c r="J82" s="123" t="s">
        <v>228</v>
      </c>
      <c r="K82" s="123" t="s">
        <v>228</v>
      </c>
      <c r="L82" s="121" t="s">
        <v>520</v>
      </c>
      <c r="M82" s="122">
        <v>0</v>
      </c>
      <c r="N82" s="123">
        <v>8.34</v>
      </c>
      <c r="O82" s="124">
        <v>10.199999999999999</v>
      </c>
      <c r="P82" s="123">
        <v>52.54</v>
      </c>
      <c r="Q82" s="121" t="s">
        <v>230</v>
      </c>
      <c r="R82" s="123">
        <v>90.02</v>
      </c>
      <c r="S82" s="121" t="s">
        <v>51</v>
      </c>
      <c r="T82" s="125">
        <v>6</v>
      </c>
      <c r="U82" s="134">
        <f t="shared" si="0"/>
        <v>-0.20000000000000107</v>
      </c>
    </row>
    <row r="83" spans="1:21" ht="12" customHeight="1" x14ac:dyDescent="0.2">
      <c r="A83" s="121" t="s">
        <v>215</v>
      </c>
      <c r="B83" s="121" t="s">
        <v>264</v>
      </c>
      <c r="C83" s="121" t="s">
        <v>106</v>
      </c>
      <c r="D83" s="121" t="s">
        <v>521</v>
      </c>
      <c r="E83" s="121" t="s">
        <v>219</v>
      </c>
      <c r="F83" s="121" t="s">
        <v>522</v>
      </c>
      <c r="G83" s="122">
        <v>28.3</v>
      </c>
      <c r="H83" s="123">
        <v>8.6999999999999993</v>
      </c>
      <c r="I83" s="123">
        <v>10.7</v>
      </c>
      <c r="J83" s="123">
        <v>60.81</v>
      </c>
      <c r="K83" s="123">
        <v>682.64</v>
      </c>
      <c r="L83" s="121" t="s">
        <v>523</v>
      </c>
      <c r="M83" s="122">
        <v>8.9</v>
      </c>
      <c r="N83" s="123">
        <v>7.7</v>
      </c>
      <c r="O83" s="124">
        <v>9.5</v>
      </c>
      <c r="P83" s="123">
        <v>53.02</v>
      </c>
      <c r="Q83" s="121" t="s">
        <v>222</v>
      </c>
      <c r="R83" s="123">
        <v>672.26</v>
      </c>
      <c r="S83" s="121" t="s">
        <v>51</v>
      </c>
      <c r="T83" s="125">
        <v>7</v>
      </c>
      <c r="U83" s="134">
        <f t="shared" si="0"/>
        <v>-1.1999999999999993</v>
      </c>
    </row>
    <row r="84" spans="1:21" ht="12" customHeight="1" x14ac:dyDescent="0.2">
      <c r="A84" s="121" t="s">
        <v>328</v>
      </c>
      <c r="B84" s="121" t="s">
        <v>524</v>
      </c>
      <c r="C84" s="121" t="s">
        <v>246</v>
      </c>
      <c r="D84" s="121" t="s">
        <v>525</v>
      </c>
      <c r="E84" s="121" t="s">
        <v>219</v>
      </c>
      <c r="F84" s="121" t="s">
        <v>526</v>
      </c>
      <c r="G84" s="122">
        <v>8</v>
      </c>
      <c r="H84" s="123">
        <v>6.4</v>
      </c>
      <c r="I84" s="123">
        <v>10.75</v>
      </c>
      <c r="J84" s="123">
        <v>42.22</v>
      </c>
      <c r="K84" s="123">
        <v>210.49</v>
      </c>
      <c r="L84" s="121" t="s">
        <v>527</v>
      </c>
      <c r="M84" s="122">
        <v>4.5</v>
      </c>
      <c r="N84" s="123">
        <v>6.15</v>
      </c>
      <c r="O84" s="124">
        <v>10.25</v>
      </c>
      <c r="P84" s="123">
        <v>40.03</v>
      </c>
      <c r="Q84" s="121" t="s">
        <v>230</v>
      </c>
      <c r="R84" s="123" t="s">
        <v>228</v>
      </c>
      <c r="S84" s="121" t="s">
        <v>228</v>
      </c>
      <c r="T84" s="125">
        <v>5</v>
      </c>
      <c r="U84" s="134">
        <f t="shared" si="0"/>
        <v>-0.5</v>
      </c>
    </row>
    <row r="85" spans="1:21" ht="12" customHeight="1" x14ac:dyDescent="0.2">
      <c r="A85" s="121" t="s">
        <v>528</v>
      </c>
      <c r="B85" s="121" t="s">
        <v>529</v>
      </c>
      <c r="C85" s="121" t="s">
        <v>530</v>
      </c>
      <c r="D85" s="121" t="s">
        <v>531</v>
      </c>
      <c r="E85" s="121" t="s">
        <v>219</v>
      </c>
      <c r="F85" s="121" t="s">
        <v>532</v>
      </c>
      <c r="G85" s="122">
        <v>44.6</v>
      </c>
      <c r="H85" s="123">
        <v>8.1300000000000008</v>
      </c>
      <c r="I85" s="123">
        <v>10.6</v>
      </c>
      <c r="J85" s="123">
        <v>53.3</v>
      </c>
      <c r="K85" s="123">
        <v>891.01</v>
      </c>
      <c r="L85" s="121" t="s">
        <v>533</v>
      </c>
      <c r="M85" s="122">
        <v>0</v>
      </c>
      <c r="N85" s="123">
        <v>7.73</v>
      </c>
      <c r="O85" s="124">
        <v>9.84</v>
      </c>
      <c r="P85" s="123">
        <v>53.3</v>
      </c>
      <c r="Q85" s="121" t="s">
        <v>275</v>
      </c>
      <c r="R85" s="123">
        <v>882.24</v>
      </c>
      <c r="S85" s="121" t="s">
        <v>534</v>
      </c>
      <c r="T85" s="125">
        <v>16</v>
      </c>
      <c r="U85" s="134">
        <f t="shared" si="0"/>
        <v>-0.75999999999999979</v>
      </c>
    </row>
    <row r="86" spans="1:21" ht="12" customHeight="1" x14ac:dyDescent="0.2">
      <c r="A86" s="121" t="s">
        <v>223</v>
      </c>
      <c r="B86" s="121" t="s">
        <v>397</v>
      </c>
      <c r="C86" s="121" t="s">
        <v>246</v>
      </c>
      <c r="D86" s="121" t="s">
        <v>535</v>
      </c>
      <c r="E86" s="121" t="s">
        <v>219</v>
      </c>
      <c r="F86" s="121" t="s">
        <v>536</v>
      </c>
      <c r="G86" s="122">
        <v>19</v>
      </c>
      <c r="H86" s="123">
        <v>8.56</v>
      </c>
      <c r="I86" s="123">
        <v>10.75</v>
      </c>
      <c r="J86" s="123">
        <v>51.11</v>
      </c>
      <c r="K86" s="123">
        <v>345.17</v>
      </c>
      <c r="L86" s="121" t="s">
        <v>537</v>
      </c>
      <c r="M86" s="122">
        <v>-3.9</v>
      </c>
      <c r="N86" s="123">
        <v>8.1300000000000008</v>
      </c>
      <c r="O86" s="124">
        <v>10.199999999999999</v>
      </c>
      <c r="P86" s="123">
        <v>50.14</v>
      </c>
      <c r="Q86" s="121" t="s">
        <v>230</v>
      </c>
      <c r="R86" s="123">
        <v>342.03</v>
      </c>
      <c r="S86" s="121" t="s">
        <v>51</v>
      </c>
      <c r="T86" s="125">
        <v>7</v>
      </c>
      <c r="U86" s="134">
        <f t="shared" si="0"/>
        <v>-0.55000000000000071</v>
      </c>
    </row>
    <row r="87" spans="1:21" ht="12" customHeight="1" x14ac:dyDescent="0.2">
      <c r="A87" s="121" t="s">
        <v>538</v>
      </c>
      <c r="B87" s="121" t="s">
        <v>539</v>
      </c>
      <c r="C87" s="121" t="s">
        <v>540</v>
      </c>
      <c r="D87" s="121" t="s">
        <v>541</v>
      </c>
      <c r="E87" s="121" t="s">
        <v>219</v>
      </c>
      <c r="F87" s="121" t="s">
        <v>542</v>
      </c>
      <c r="G87" s="122">
        <v>12.1</v>
      </c>
      <c r="H87" s="123">
        <v>7.53</v>
      </c>
      <c r="I87" s="123">
        <v>10.25</v>
      </c>
      <c r="J87" s="123">
        <v>49.22</v>
      </c>
      <c r="K87" s="123">
        <v>276.83</v>
      </c>
      <c r="L87" s="121" t="s">
        <v>543</v>
      </c>
      <c r="M87" s="122">
        <v>6.8</v>
      </c>
      <c r="N87" s="123" t="s">
        <v>228</v>
      </c>
      <c r="O87" s="124" t="s">
        <v>228</v>
      </c>
      <c r="P87" s="123" t="s">
        <v>228</v>
      </c>
      <c r="Q87" s="121" t="s">
        <v>275</v>
      </c>
      <c r="R87" s="123" t="s">
        <v>228</v>
      </c>
      <c r="S87" s="121" t="s">
        <v>228</v>
      </c>
      <c r="T87" s="125">
        <v>10</v>
      </c>
      <c r="U87" s="134"/>
    </row>
    <row r="88" spans="1:21" ht="12" customHeight="1" x14ac:dyDescent="0.2">
      <c r="A88" s="121" t="s">
        <v>231</v>
      </c>
      <c r="B88" s="121" t="s">
        <v>544</v>
      </c>
      <c r="C88" s="121" t="s">
        <v>545</v>
      </c>
      <c r="D88" s="121" t="s">
        <v>546</v>
      </c>
      <c r="E88" s="121" t="s">
        <v>219</v>
      </c>
      <c r="F88" s="121" t="s">
        <v>547</v>
      </c>
      <c r="G88" s="122">
        <v>0.7</v>
      </c>
      <c r="H88" s="123" t="s">
        <v>228</v>
      </c>
      <c r="I88" s="123" t="s">
        <v>228</v>
      </c>
      <c r="J88" s="123" t="s">
        <v>228</v>
      </c>
      <c r="K88" s="123">
        <v>13</v>
      </c>
      <c r="L88" s="121" t="s">
        <v>548</v>
      </c>
      <c r="M88" s="122">
        <v>0.6</v>
      </c>
      <c r="N88" s="123" t="s">
        <v>228</v>
      </c>
      <c r="O88" s="124" t="s">
        <v>228</v>
      </c>
      <c r="P88" s="123" t="s">
        <v>228</v>
      </c>
      <c r="Q88" s="121" t="s">
        <v>228</v>
      </c>
      <c r="R88" s="123" t="s">
        <v>228</v>
      </c>
      <c r="S88" s="121" t="s">
        <v>228</v>
      </c>
      <c r="T88" s="125">
        <v>3</v>
      </c>
      <c r="U88" s="134"/>
    </row>
    <row r="89" spans="1:21" ht="12" customHeight="1" x14ac:dyDescent="0.2">
      <c r="A89" s="121" t="s">
        <v>215</v>
      </c>
      <c r="B89" s="121" t="s">
        <v>216</v>
      </c>
      <c r="C89" s="121" t="s">
        <v>217</v>
      </c>
      <c r="D89" s="121" t="s">
        <v>218</v>
      </c>
      <c r="E89" s="121" t="s">
        <v>219</v>
      </c>
      <c r="F89" s="121" t="s">
        <v>220</v>
      </c>
      <c r="G89" s="122">
        <v>5.6</v>
      </c>
      <c r="H89" s="123">
        <v>8.1999999999999993</v>
      </c>
      <c r="I89" s="123">
        <v>10.85</v>
      </c>
      <c r="J89" s="123">
        <v>53.84</v>
      </c>
      <c r="K89" s="123">
        <v>60.71</v>
      </c>
      <c r="L89" s="121" t="s">
        <v>221</v>
      </c>
      <c r="M89" s="122">
        <v>3.6</v>
      </c>
      <c r="N89" s="123">
        <v>7.53</v>
      </c>
      <c r="O89" s="124">
        <v>9.6</v>
      </c>
      <c r="P89" s="123">
        <v>53.84</v>
      </c>
      <c r="Q89" s="121" t="s">
        <v>222</v>
      </c>
      <c r="R89" s="123">
        <v>60.54</v>
      </c>
      <c r="S89" s="121" t="s">
        <v>51</v>
      </c>
      <c r="T89" s="125">
        <v>6</v>
      </c>
      <c r="U89" s="134">
        <f t="shared" si="0"/>
        <v>-1.25</v>
      </c>
    </row>
    <row r="90" spans="1:21" ht="12" customHeight="1" x14ac:dyDescent="0.2">
      <c r="A90" s="121" t="s">
        <v>223</v>
      </c>
      <c r="B90" s="121" t="s">
        <v>224</v>
      </c>
      <c r="C90" s="121" t="s">
        <v>225</v>
      </c>
      <c r="D90" s="121" t="s">
        <v>226</v>
      </c>
      <c r="E90" s="121" t="s">
        <v>219</v>
      </c>
      <c r="F90" s="121" t="s">
        <v>227</v>
      </c>
      <c r="G90" s="122">
        <v>0</v>
      </c>
      <c r="H90" s="123" t="s">
        <v>228</v>
      </c>
      <c r="I90" s="123" t="s">
        <v>228</v>
      </c>
      <c r="J90" s="123" t="s">
        <v>228</v>
      </c>
      <c r="K90" s="123" t="s">
        <v>228</v>
      </c>
      <c r="L90" s="121" t="s">
        <v>229</v>
      </c>
      <c r="M90" s="122">
        <v>0</v>
      </c>
      <c r="N90" s="123" t="s">
        <v>228</v>
      </c>
      <c r="O90" s="124" t="s">
        <v>228</v>
      </c>
      <c r="P90" s="123" t="s">
        <v>228</v>
      </c>
      <c r="Q90" s="121" t="s">
        <v>230</v>
      </c>
      <c r="R90" s="123" t="s">
        <v>228</v>
      </c>
      <c r="S90" s="121" t="s">
        <v>228</v>
      </c>
      <c r="T90" s="125">
        <v>3</v>
      </c>
      <c r="U90" s="134"/>
    </row>
    <row r="91" spans="1:21" ht="12" customHeight="1" x14ac:dyDescent="0.2">
      <c r="A91" s="121" t="s">
        <v>231</v>
      </c>
      <c r="B91" s="121" t="s">
        <v>232</v>
      </c>
      <c r="C91" s="121" t="s">
        <v>64</v>
      </c>
      <c r="D91" s="121" t="s">
        <v>233</v>
      </c>
      <c r="E91" s="121" t="s">
        <v>219</v>
      </c>
      <c r="F91" s="121" t="s">
        <v>234</v>
      </c>
      <c r="G91" s="122">
        <v>58.4</v>
      </c>
      <c r="H91" s="123">
        <v>8.3699999999999992</v>
      </c>
      <c r="I91" s="123">
        <v>10.5</v>
      </c>
      <c r="J91" s="123">
        <v>56.7</v>
      </c>
      <c r="K91" s="123">
        <v>944.34</v>
      </c>
      <c r="L91" s="121" t="s">
        <v>235</v>
      </c>
      <c r="M91" s="122">
        <v>14.8</v>
      </c>
      <c r="N91" s="123" t="s">
        <v>228</v>
      </c>
      <c r="O91" s="124" t="s">
        <v>228</v>
      </c>
      <c r="P91" s="123" t="s">
        <v>228</v>
      </c>
      <c r="Q91" s="121" t="s">
        <v>228</v>
      </c>
      <c r="R91" s="123" t="s">
        <v>228</v>
      </c>
      <c r="S91" s="121" t="s">
        <v>228</v>
      </c>
      <c r="T91" s="125">
        <v>6</v>
      </c>
      <c r="U91" s="134"/>
    </row>
    <row r="92" spans="1:21" ht="12" customHeight="1" x14ac:dyDescent="0.2">
      <c r="A92" s="121" t="s">
        <v>236</v>
      </c>
      <c r="B92" s="121" t="s">
        <v>237</v>
      </c>
      <c r="C92" s="121" t="s">
        <v>238</v>
      </c>
      <c r="D92" s="121" t="s">
        <v>239</v>
      </c>
      <c r="E92" s="121" t="s">
        <v>219</v>
      </c>
      <c r="F92" s="121" t="s">
        <v>240</v>
      </c>
      <c r="G92" s="122">
        <v>-1.2</v>
      </c>
      <c r="H92" s="123">
        <v>7.8</v>
      </c>
      <c r="I92" s="123">
        <v>9.8000000000000007</v>
      </c>
      <c r="J92" s="123">
        <v>48</v>
      </c>
      <c r="K92" s="123">
        <v>1592.3</v>
      </c>
      <c r="L92" s="121" t="s">
        <v>241</v>
      </c>
      <c r="M92" s="122">
        <v>9.1</v>
      </c>
      <c r="N92" s="123">
        <v>7.77</v>
      </c>
      <c r="O92" s="124">
        <v>9.8000000000000007</v>
      </c>
      <c r="P92" s="123">
        <v>48</v>
      </c>
      <c r="Q92" s="121" t="s">
        <v>242</v>
      </c>
      <c r="R92" s="123">
        <v>1592.3</v>
      </c>
      <c r="S92" s="121" t="s">
        <v>243</v>
      </c>
      <c r="T92" s="125">
        <v>4</v>
      </c>
      <c r="U92" s="134">
        <f t="shared" si="0"/>
        <v>0</v>
      </c>
    </row>
    <row r="93" spans="1:21" ht="12" customHeight="1" x14ac:dyDescent="0.2">
      <c r="A93" s="121" t="s">
        <v>244</v>
      </c>
      <c r="B93" s="121" t="s">
        <v>245</v>
      </c>
      <c r="C93" s="121" t="s">
        <v>246</v>
      </c>
      <c r="D93" s="121" t="s">
        <v>247</v>
      </c>
      <c r="E93" s="121" t="s">
        <v>219</v>
      </c>
      <c r="F93" s="121" t="s">
        <v>248</v>
      </c>
      <c r="G93" s="122">
        <v>9.6</v>
      </c>
      <c r="H93" s="123">
        <v>7.12</v>
      </c>
      <c r="I93" s="123">
        <v>10</v>
      </c>
      <c r="J93" s="123">
        <v>50.32</v>
      </c>
      <c r="K93" s="123">
        <v>209.12</v>
      </c>
      <c r="L93" s="121" t="s">
        <v>249</v>
      </c>
      <c r="M93" s="122">
        <v>6.6</v>
      </c>
      <c r="N93" s="123">
        <v>6.72</v>
      </c>
      <c r="O93" s="124">
        <v>9.2799999999999994</v>
      </c>
      <c r="P93" s="123">
        <v>50.32</v>
      </c>
      <c r="Q93" s="121" t="s">
        <v>250</v>
      </c>
      <c r="R93" s="123">
        <v>199.97</v>
      </c>
      <c r="S93" s="121" t="s">
        <v>51</v>
      </c>
      <c r="T93" s="125">
        <v>10</v>
      </c>
      <c r="U93" s="134">
        <f t="shared" si="0"/>
        <v>-0.72000000000000064</v>
      </c>
    </row>
    <row r="94" spans="1:21" ht="12" customHeight="1" x14ac:dyDescent="0.2">
      <c r="A94" s="121" t="s">
        <v>244</v>
      </c>
      <c r="B94" s="121" t="s">
        <v>251</v>
      </c>
      <c r="C94" s="121" t="s">
        <v>246</v>
      </c>
      <c r="D94" s="121" t="s">
        <v>252</v>
      </c>
      <c r="E94" s="121" t="s">
        <v>219</v>
      </c>
      <c r="F94" s="121" t="s">
        <v>248</v>
      </c>
      <c r="G94" s="122">
        <v>97.8</v>
      </c>
      <c r="H94" s="123">
        <v>7.07</v>
      </c>
      <c r="I94" s="123">
        <v>10</v>
      </c>
      <c r="J94" s="123">
        <v>50.43</v>
      </c>
      <c r="K94" s="123">
        <v>1659.27</v>
      </c>
      <c r="L94" s="121" t="s">
        <v>249</v>
      </c>
      <c r="M94" s="122">
        <v>57.2</v>
      </c>
      <c r="N94" s="123">
        <v>6.67</v>
      </c>
      <c r="O94" s="124">
        <v>9.2799999999999994</v>
      </c>
      <c r="P94" s="123">
        <v>50.43</v>
      </c>
      <c r="Q94" s="121" t="s">
        <v>250</v>
      </c>
      <c r="R94" s="123">
        <v>1470.2</v>
      </c>
      <c r="S94" s="121" t="s">
        <v>51</v>
      </c>
      <c r="T94" s="125">
        <v>10</v>
      </c>
      <c r="U94" s="134">
        <f t="shared" si="0"/>
        <v>-0.72000000000000064</v>
      </c>
    </row>
    <row r="95" spans="1:21" ht="12" customHeight="1" x14ac:dyDescent="0.2">
      <c r="A95" s="121" t="s">
        <v>253</v>
      </c>
      <c r="B95" s="121" t="s">
        <v>254</v>
      </c>
      <c r="C95" s="121" t="s">
        <v>238</v>
      </c>
      <c r="D95" s="121" t="s">
        <v>255</v>
      </c>
      <c r="E95" s="121" t="s">
        <v>219</v>
      </c>
      <c r="F95" s="121" t="s">
        <v>256</v>
      </c>
      <c r="G95" s="122">
        <v>0</v>
      </c>
      <c r="H95" s="123">
        <v>6.98</v>
      </c>
      <c r="I95" s="123">
        <v>9.4</v>
      </c>
      <c r="J95" s="123">
        <v>48</v>
      </c>
      <c r="K95" s="123">
        <v>2276.96</v>
      </c>
      <c r="L95" s="121" t="s">
        <v>257</v>
      </c>
      <c r="M95" s="122">
        <v>0</v>
      </c>
      <c r="N95" s="123">
        <v>6.98</v>
      </c>
      <c r="O95" s="124">
        <v>9.4</v>
      </c>
      <c r="P95" s="123">
        <v>48</v>
      </c>
      <c r="Q95" s="121" t="s">
        <v>250</v>
      </c>
      <c r="R95" s="123">
        <v>2276.96</v>
      </c>
      <c r="S95" s="121" t="s">
        <v>51</v>
      </c>
      <c r="T95" s="125">
        <v>3</v>
      </c>
      <c r="U95" s="134">
        <f t="shared" si="0"/>
        <v>0</v>
      </c>
    </row>
    <row r="96" spans="1:21" ht="12" customHeight="1" x14ac:dyDescent="0.2">
      <c r="A96" s="121" t="s">
        <v>258</v>
      </c>
      <c r="B96" s="121" t="s">
        <v>259</v>
      </c>
      <c r="C96" s="121" t="s">
        <v>217</v>
      </c>
      <c r="D96" s="121" t="s">
        <v>260</v>
      </c>
      <c r="E96" s="121" t="s">
        <v>219</v>
      </c>
      <c r="F96" s="121" t="s">
        <v>261</v>
      </c>
      <c r="G96" s="122">
        <v>77.3</v>
      </c>
      <c r="H96" s="123">
        <v>8.52</v>
      </c>
      <c r="I96" s="123">
        <v>11.25</v>
      </c>
      <c r="J96" s="123">
        <v>52.32</v>
      </c>
      <c r="K96" s="123">
        <v>1011.68</v>
      </c>
      <c r="L96" s="121" t="s">
        <v>262</v>
      </c>
      <c r="M96" s="122">
        <v>55.3</v>
      </c>
      <c r="N96" s="123" t="s">
        <v>228</v>
      </c>
      <c r="O96" s="124" t="s">
        <v>228</v>
      </c>
      <c r="P96" s="123" t="s">
        <v>228</v>
      </c>
      <c r="Q96" s="121" t="s">
        <v>228</v>
      </c>
      <c r="R96" s="123" t="s">
        <v>228</v>
      </c>
      <c r="S96" s="121" t="s">
        <v>228</v>
      </c>
      <c r="T96" s="125">
        <v>7</v>
      </c>
      <c r="U96" s="134"/>
    </row>
    <row r="97" spans="1:21" ht="12" customHeight="1" x14ac:dyDescent="0.2">
      <c r="A97" s="121" t="s">
        <v>263</v>
      </c>
      <c r="B97" s="121" t="s">
        <v>264</v>
      </c>
      <c r="C97" s="121" t="s">
        <v>106</v>
      </c>
      <c r="D97" s="121" t="s">
        <v>265</v>
      </c>
      <c r="E97" s="121" t="s">
        <v>219</v>
      </c>
      <c r="F97" s="121" t="s">
        <v>266</v>
      </c>
      <c r="G97" s="122">
        <v>28.2</v>
      </c>
      <c r="H97" s="123">
        <v>8.91</v>
      </c>
      <c r="I97" s="123">
        <v>10.9</v>
      </c>
      <c r="J97" s="123">
        <v>59.3</v>
      </c>
      <c r="K97" s="123">
        <v>206.86</v>
      </c>
      <c r="L97" s="121" t="s">
        <v>267</v>
      </c>
      <c r="M97" s="122">
        <v>8.4</v>
      </c>
      <c r="N97" s="123">
        <v>7.93</v>
      </c>
      <c r="O97" s="124">
        <v>9.25</v>
      </c>
      <c r="P97" s="123">
        <v>59.3</v>
      </c>
      <c r="Q97" s="121" t="s">
        <v>268</v>
      </c>
      <c r="R97" s="123">
        <v>201.57</v>
      </c>
      <c r="S97" s="121" t="s">
        <v>51</v>
      </c>
      <c r="T97" s="125">
        <v>14</v>
      </c>
      <c r="U97" s="134">
        <f t="shared" si="0"/>
        <v>-1.6500000000000004</v>
      </c>
    </row>
    <row r="98" spans="1:21" ht="12" customHeight="1" x14ac:dyDescent="0.2">
      <c r="A98" s="121" t="s">
        <v>269</v>
      </c>
      <c r="B98" s="121" t="s">
        <v>270</v>
      </c>
      <c r="C98" s="121" t="s">
        <v>271</v>
      </c>
      <c r="D98" s="121" t="s">
        <v>272</v>
      </c>
      <c r="E98" s="121" t="s">
        <v>219</v>
      </c>
      <c r="F98" s="121" t="s">
        <v>273</v>
      </c>
      <c r="G98" s="122">
        <v>37.299999999999997</v>
      </c>
      <c r="H98" s="123" t="s">
        <v>228</v>
      </c>
      <c r="I98" s="123" t="s">
        <v>228</v>
      </c>
      <c r="J98" s="123" t="s">
        <v>228</v>
      </c>
      <c r="K98" s="123">
        <v>524.59</v>
      </c>
      <c r="L98" s="121" t="s">
        <v>274</v>
      </c>
      <c r="M98" s="122">
        <v>8.1999999999999993</v>
      </c>
      <c r="N98" s="123" t="s">
        <v>228</v>
      </c>
      <c r="O98" s="124" t="s">
        <v>228</v>
      </c>
      <c r="P98" s="123" t="s">
        <v>228</v>
      </c>
      <c r="Q98" s="121" t="s">
        <v>275</v>
      </c>
      <c r="R98" s="123">
        <v>497.58</v>
      </c>
      <c r="S98" s="121" t="s">
        <v>51</v>
      </c>
      <c r="T98" s="125">
        <v>29</v>
      </c>
      <c r="U98" s="134"/>
    </row>
    <row r="99" spans="1:21" ht="12" customHeight="1" x14ac:dyDescent="0.2">
      <c r="A99" s="121" t="s">
        <v>269</v>
      </c>
      <c r="B99" s="121" t="s">
        <v>276</v>
      </c>
      <c r="C99" s="121" t="s">
        <v>271</v>
      </c>
      <c r="D99" s="121" t="s">
        <v>277</v>
      </c>
      <c r="E99" s="121" t="s">
        <v>219</v>
      </c>
      <c r="F99" s="121" t="s">
        <v>273</v>
      </c>
      <c r="G99" s="122">
        <v>239</v>
      </c>
      <c r="H99" s="123" t="s">
        <v>228</v>
      </c>
      <c r="I99" s="123" t="s">
        <v>228</v>
      </c>
      <c r="J99" s="123" t="s">
        <v>228</v>
      </c>
      <c r="K99" s="123">
        <v>3622.43</v>
      </c>
      <c r="L99" s="121" t="s">
        <v>274</v>
      </c>
      <c r="M99" s="122">
        <v>84.8</v>
      </c>
      <c r="N99" s="123" t="s">
        <v>228</v>
      </c>
      <c r="O99" s="124" t="s">
        <v>228</v>
      </c>
      <c r="P99" s="123" t="s">
        <v>228</v>
      </c>
      <c r="Q99" s="121" t="s">
        <v>275</v>
      </c>
      <c r="R99" s="123">
        <v>3443.86</v>
      </c>
      <c r="S99" s="121" t="s">
        <v>51</v>
      </c>
      <c r="T99" s="125">
        <v>29</v>
      </c>
      <c r="U99" s="134"/>
    </row>
    <row r="100" spans="1:21" ht="12" customHeight="1" x14ac:dyDescent="0.2">
      <c r="A100" s="121" t="s">
        <v>231</v>
      </c>
      <c r="B100" s="121" t="s">
        <v>278</v>
      </c>
      <c r="C100" s="121" t="s">
        <v>64</v>
      </c>
      <c r="D100" s="121" t="s">
        <v>279</v>
      </c>
      <c r="E100" s="121" t="s">
        <v>219</v>
      </c>
      <c r="F100" s="121" t="s">
        <v>280</v>
      </c>
      <c r="G100" s="122">
        <v>1.7</v>
      </c>
      <c r="H100" s="123" t="s">
        <v>228</v>
      </c>
      <c r="I100" s="123" t="s">
        <v>228</v>
      </c>
      <c r="J100" s="123" t="s">
        <v>228</v>
      </c>
      <c r="K100" s="123">
        <v>53</v>
      </c>
      <c r="L100" s="121" t="s">
        <v>281</v>
      </c>
      <c r="M100" s="122">
        <v>1.7</v>
      </c>
      <c r="N100" s="123" t="s">
        <v>228</v>
      </c>
      <c r="O100" s="124" t="s">
        <v>228</v>
      </c>
      <c r="P100" s="123" t="s">
        <v>228</v>
      </c>
      <c r="Q100" s="121" t="s">
        <v>228</v>
      </c>
      <c r="R100" s="123" t="s">
        <v>228</v>
      </c>
      <c r="S100" s="121" t="s">
        <v>228</v>
      </c>
      <c r="T100" s="125">
        <v>2</v>
      </c>
      <c r="U100" s="134"/>
    </row>
    <row r="101" spans="1:21" ht="12" customHeight="1" x14ac:dyDescent="0.2">
      <c r="A101" s="121" t="s">
        <v>282</v>
      </c>
      <c r="B101" s="121" t="s">
        <v>283</v>
      </c>
      <c r="C101" s="121" t="s">
        <v>284</v>
      </c>
      <c r="D101" s="121" t="s">
        <v>285</v>
      </c>
      <c r="E101" s="121" t="s">
        <v>219</v>
      </c>
      <c r="F101" s="121" t="s">
        <v>261</v>
      </c>
      <c r="G101" s="122">
        <v>15.5</v>
      </c>
      <c r="H101" s="123">
        <v>7.81</v>
      </c>
      <c r="I101" s="123">
        <v>10.5</v>
      </c>
      <c r="J101" s="123">
        <v>47.65</v>
      </c>
      <c r="K101" s="123">
        <v>309.47000000000003</v>
      </c>
      <c r="L101" s="121" t="s">
        <v>286</v>
      </c>
      <c r="M101" s="122">
        <v>11.5</v>
      </c>
      <c r="N101" s="123" t="s">
        <v>228</v>
      </c>
      <c r="O101" s="124">
        <v>9.8000000000000007</v>
      </c>
      <c r="P101" s="123" t="s">
        <v>228</v>
      </c>
      <c r="Q101" s="121" t="s">
        <v>228</v>
      </c>
      <c r="R101" s="123" t="s">
        <v>228</v>
      </c>
      <c r="S101" s="121" t="s">
        <v>228</v>
      </c>
      <c r="T101" s="125">
        <v>6</v>
      </c>
      <c r="U101" s="134">
        <f t="shared" si="0"/>
        <v>-0.69999999999999929</v>
      </c>
    </row>
    <row r="102" spans="1:21" ht="12" customHeight="1" x14ac:dyDescent="0.2">
      <c r="A102" s="121" t="s">
        <v>287</v>
      </c>
      <c r="B102" s="121" t="s">
        <v>288</v>
      </c>
      <c r="C102" s="121" t="s">
        <v>289</v>
      </c>
      <c r="D102" s="121" t="s">
        <v>290</v>
      </c>
      <c r="E102" s="121" t="s">
        <v>219</v>
      </c>
      <c r="F102" s="121" t="s">
        <v>291</v>
      </c>
      <c r="G102" s="122">
        <v>4.5999999999999996</v>
      </c>
      <c r="H102" s="123">
        <v>8.4600000000000009</v>
      </c>
      <c r="I102" s="123">
        <v>10.9</v>
      </c>
      <c r="J102" s="123">
        <v>50</v>
      </c>
      <c r="K102" s="123">
        <v>110.93</v>
      </c>
      <c r="L102" s="121" t="s">
        <v>292</v>
      </c>
      <c r="M102" s="122">
        <v>4.4000000000000004</v>
      </c>
      <c r="N102" s="123">
        <v>7.91</v>
      </c>
      <c r="O102" s="124">
        <v>9.8000000000000007</v>
      </c>
      <c r="P102" s="123">
        <v>50</v>
      </c>
      <c r="Q102" s="121" t="s">
        <v>242</v>
      </c>
      <c r="R102" s="123">
        <v>116.1</v>
      </c>
      <c r="S102" s="121" t="s">
        <v>51</v>
      </c>
      <c r="T102" s="125">
        <v>5</v>
      </c>
      <c r="U102" s="134">
        <f t="shared" si="0"/>
        <v>-1.0999999999999996</v>
      </c>
    </row>
    <row r="103" spans="1:21" ht="12" customHeight="1" x14ac:dyDescent="0.2">
      <c r="A103" s="121" t="s">
        <v>253</v>
      </c>
      <c r="B103" s="121" t="s">
        <v>293</v>
      </c>
      <c r="C103" s="121" t="s">
        <v>238</v>
      </c>
      <c r="D103" s="121" t="s">
        <v>294</v>
      </c>
      <c r="E103" s="121" t="s">
        <v>219</v>
      </c>
      <c r="F103" s="121" t="s">
        <v>295</v>
      </c>
      <c r="G103" s="122">
        <v>29</v>
      </c>
      <c r="H103" s="123">
        <v>7.38</v>
      </c>
      <c r="I103" s="123">
        <v>10.55</v>
      </c>
      <c r="J103" s="123">
        <v>51.36</v>
      </c>
      <c r="K103" s="123">
        <v>1085.3599999999999</v>
      </c>
      <c r="L103" s="121" t="s">
        <v>296</v>
      </c>
      <c r="M103" s="122">
        <v>-3.3</v>
      </c>
      <c r="N103" s="123">
        <v>6.5</v>
      </c>
      <c r="O103" s="124">
        <v>9.3000000000000007</v>
      </c>
      <c r="P103" s="123">
        <v>48</v>
      </c>
      <c r="Q103" s="121" t="s">
        <v>297</v>
      </c>
      <c r="R103" s="123">
        <v>1086</v>
      </c>
      <c r="S103" s="121" t="s">
        <v>51</v>
      </c>
      <c r="T103" s="125">
        <v>10</v>
      </c>
      <c r="U103" s="134">
        <f t="shared" si="0"/>
        <v>-1.25</v>
      </c>
    </row>
    <row r="104" spans="1:21" ht="12" customHeight="1" x14ac:dyDescent="0.2">
      <c r="A104" s="121" t="s">
        <v>231</v>
      </c>
      <c r="B104" s="121" t="s">
        <v>232</v>
      </c>
      <c r="C104" s="121" t="s">
        <v>64</v>
      </c>
      <c r="D104" s="121" t="s">
        <v>298</v>
      </c>
      <c r="E104" s="121" t="s">
        <v>219</v>
      </c>
      <c r="F104" s="121" t="s">
        <v>299</v>
      </c>
      <c r="G104" s="122">
        <v>6.2</v>
      </c>
      <c r="H104" s="123" t="s">
        <v>228</v>
      </c>
      <c r="I104" s="123" t="s">
        <v>228</v>
      </c>
      <c r="J104" s="123" t="s">
        <v>228</v>
      </c>
      <c r="K104" s="123">
        <v>96.2</v>
      </c>
      <c r="L104" s="121" t="s">
        <v>300</v>
      </c>
      <c r="M104" s="122">
        <v>4.8</v>
      </c>
      <c r="N104" s="123" t="s">
        <v>228</v>
      </c>
      <c r="O104" s="124" t="s">
        <v>228</v>
      </c>
      <c r="P104" s="123" t="s">
        <v>228</v>
      </c>
      <c r="Q104" s="121" t="s">
        <v>228</v>
      </c>
      <c r="R104" s="123" t="s">
        <v>228</v>
      </c>
      <c r="S104" s="121" t="s">
        <v>228</v>
      </c>
      <c r="T104" s="125">
        <v>2</v>
      </c>
      <c r="U104" s="134"/>
    </row>
    <row r="105" spans="1:21" ht="12" customHeight="1" x14ac:dyDescent="0.2">
      <c r="A105" s="121" t="s">
        <v>301</v>
      </c>
      <c r="B105" s="121" t="s">
        <v>302</v>
      </c>
      <c r="C105" s="121" t="s">
        <v>238</v>
      </c>
      <c r="D105" s="121" t="s">
        <v>303</v>
      </c>
      <c r="E105" s="121" t="s">
        <v>219</v>
      </c>
      <c r="F105" s="121" t="s">
        <v>304</v>
      </c>
      <c r="G105" s="122">
        <v>0</v>
      </c>
      <c r="H105" s="123" t="s">
        <v>228</v>
      </c>
      <c r="I105" s="123" t="s">
        <v>228</v>
      </c>
      <c r="J105" s="123" t="s">
        <v>228</v>
      </c>
      <c r="K105" s="123" t="s">
        <v>228</v>
      </c>
      <c r="L105" s="121" t="s">
        <v>305</v>
      </c>
      <c r="M105" s="122">
        <v>0</v>
      </c>
      <c r="N105" s="123" t="s">
        <v>228</v>
      </c>
      <c r="O105" s="124" t="s">
        <v>228</v>
      </c>
      <c r="P105" s="123" t="s">
        <v>228</v>
      </c>
      <c r="Q105" s="121" t="s">
        <v>228</v>
      </c>
      <c r="R105" s="123" t="s">
        <v>228</v>
      </c>
      <c r="S105" s="121" t="s">
        <v>228</v>
      </c>
      <c r="T105" s="125">
        <v>5</v>
      </c>
      <c r="U105" s="134"/>
    </row>
    <row r="106" spans="1:21" ht="12" customHeight="1" x14ac:dyDescent="0.2">
      <c r="A106" s="121" t="s">
        <v>215</v>
      </c>
      <c r="B106" s="121" t="s">
        <v>306</v>
      </c>
      <c r="C106" s="121" t="s">
        <v>307</v>
      </c>
      <c r="D106" s="121" t="s">
        <v>308</v>
      </c>
      <c r="E106" s="121" t="s">
        <v>219</v>
      </c>
      <c r="F106" s="121" t="s">
        <v>309</v>
      </c>
      <c r="G106" s="122">
        <v>45.6</v>
      </c>
      <c r="H106" s="123">
        <v>7.96</v>
      </c>
      <c r="I106" s="123">
        <v>10.5</v>
      </c>
      <c r="J106" s="123">
        <v>48.4</v>
      </c>
      <c r="K106" s="123">
        <v>1014.28</v>
      </c>
      <c r="L106" s="121" t="s">
        <v>256</v>
      </c>
      <c r="M106" s="122">
        <v>32.4</v>
      </c>
      <c r="N106" s="123">
        <v>7.53</v>
      </c>
      <c r="O106" s="124">
        <v>9.6</v>
      </c>
      <c r="P106" s="123">
        <v>48.4</v>
      </c>
      <c r="Q106" s="121" t="s">
        <v>310</v>
      </c>
      <c r="R106" s="123">
        <v>975.86</v>
      </c>
      <c r="S106" s="121" t="s">
        <v>51</v>
      </c>
      <c r="T106" s="125">
        <v>7</v>
      </c>
      <c r="U106" s="134">
        <f t="shared" si="0"/>
        <v>-0.90000000000000036</v>
      </c>
    </row>
    <row r="107" spans="1:21" ht="12" customHeight="1" x14ac:dyDescent="0.2">
      <c r="A107" s="121"/>
      <c r="B107" s="121"/>
      <c r="C107" s="121"/>
      <c r="D107" s="121"/>
      <c r="E107" s="121"/>
      <c r="F107" s="121"/>
      <c r="G107" s="122"/>
      <c r="H107" s="123"/>
      <c r="I107" s="123"/>
      <c r="J107" s="123"/>
      <c r="K107" s="123"/>
      <c r="L107" s="121"/>
      <c r="M107" s="122"/>
      <c r="N107" s="123"/>
      <c r="O107" s="135"/>
      <c r="P107" s="135"/>
      <c r="Q107" s="136"/>
      <c r="R107" s="135"/>
      <c r="S107" s="136"/>
      <c r="T107" s="137"/>
      <c r="U107" s="138"/>
    </row>
    <row r="108" spans="1:21" ht="14.25" customHeight="1" x14ac:dyDescent="0.25">
      <c r="A108" s="121"/>
      <c r="B108" s="121"/>
      <c r="C108" s="121"/>
      <c r="D108" s="121"/>
      <c r="E108" s="121"/>
      <c r="F108" s="121"/>
      <c r="G108" s="122"/>
      <c r="H108" s="123"/>
      <c r="I108" s="123"/>
      <c r="J108" s="123"/>
      <c r="K108" s="123"/>
      <c r="L108" s="121"/>
      <c r="M108" s="139"/>
      <c r="N108" s="140" t="s">
        <v>549</v>
      </c>
      <c r="O108" s="141">
        <f>AVERAGE(O74:O106)</f>
        <v>9.66</v>
      </c>
      <c r="P108" s="55"/>
      <c r="Q108" s="55"/>
      <c r="R108" s="55"/>
      <c r="S108" s="55"/>
      <c r="T108" s="55"/>
      <c r="U108" s="141">
        <f>AVERAGE(U74:U106)</f>
        <v>-0.80750000000000033</v>
      </c>
    </row>
    <row r="109" spans="1:21" ht="14.25" customHeight="1" x14ac:dyDescent="0.25">
      <c r="A109" s="121"/>
      <c r="B109" s="121"/>
      <c r="C109" s="121"/>
      <c r="D109" s="121"/>
      <c r="E109" s="121"/>
      <c r="F109" s="121"/>
      <c r="G109" s="122"/>
      <c r="H109" s="123"/>
      <c r="I109" s="123"/>
      <c r="J109" s="123"/>
      <c r="K109" s="123"/>
      <c r="L109" s="121"/>
      <c r="M109" s="139"/>
      <c r="N109" s="140" t="s">
        <v>550</v>
      </c>
      <c r="O109" s="141">
        <f>+O84</f>
        <v>10.25</v>
      </c>
      <c r="P109" s="55"/>
      <c r="Q109" s="55"/>
      <c r="R109" s="55"/>
      <c r="S109" s="55"/>
      <c r="T109" s="55"/>
      <c r="U109" s="134">
        <f>+U97</f>
        <v>-1.6500000000000004</v>
      </c>
    </row>
    <row r="110" spans="1:21" ht="14.25" customHeight="1" x14ac:dyDescent="0.25">
      <c r="A110" s="121"/>
      <c r="B110" s="121"/>
      <c r="C110" s="121"/>
      <c r="D110" s="121"/>
      <c r="E110" s="121"/>
      <c r="F110" s="121"/>
      <c r="G110" s="122"/>
      <c r="H110" s="123"/>
      <c r="I110" s="123"/>
      <c r="J110" s="123"/>
      <c r="K110" s="123"/>
      <c r="L110" s="121"/>
      <c r="M110" s="139"/>
      <c r="N110" s="140" t="s">
        <v>551</v>
      </c>
      <c r="O110" s="141">
        <f>+O76</f>
        <v>9.08</v>
      </c>
      <c r="P110" s="55"/>
      <c r="Q110" s="55"/>
      <c r="R110" s="55"/>
      <c r="S110" s="55"/>
      <c r="T110" s="55"/>
      <c r="U110" s="134">
        <f>+U95</f>
        <v>0</v>
      </c>
    </row>
    <row r="111" spans="1:21" ht="12" customHeight="1" x14ac:dyDescent="0.25">
      <c r="A111" s="121"/>
      <c r="B111" s="121"/>
      <c r="C111" s="121"/>
      <c r="D111" s="121"/>
      <c r="E111" s="121"/>
      <c r="F111" s="121"/>
      <c r="G111" s="122"/>
      <c r="H111" s="123"/>
      <c r="I111" s="123"/>
      <c r="J111" s="123"/>
      <c r="K111" s="123"/>
      <c r="L111" s="121"/>
      <c r="M111" s="142"/>
      <c r="N111" s="143"/>
      <c r="O111" s="144"/>
      <c r="P111" s="145"/>
      <c r="Q111" s="145"/>
      <c r="R111" s="145"/>
      <c r="S111" s="145"/>
      <c r="T111" s="145"/>
      <c r="U111" s="138"/>
    </row>
    <row r="112" spans="1:21" ht="12" customHeight="1" x14ac:dyDescent="0.25">
      <c r="A112" s="121"/>
      <c r="B112" s="121"/>
      <c r="C112" s="121"/>
      <c r="D112" s="121"/>
      <c r="E112" s="121"/>
      <c r="F112" s="121"/>
      <c r="G112" s="122"/>
      <c r="H112" s="123"/>
      <c r="I112" s="123"/>
      <c r="J112" s="123"/>
      <c r="K112" s="123"/>
      <c r="L112" s="121"/>
      <c r="M112" s="142"/>
      <c r="N112" s="143"/>
      <c r="O112" s="144"/>
      <c r="P112" s="145"/>
      <c r="Q112" s="145"/>
      <c r="R112" s="145"/>
      <c r="S112" s="145"/>
      <c r="T112" s="145"/>
      <c r="U112" s="138"/>
    </row>
    <row r="113" spans="1:21" ht="12" customHeight="1" x14ac:dyDescent="0.2">
      <c r="A113" s="121"/>
      <c r="B113" s="121"/>
      <c r="C113" s="121"/>
      <c r="D113" s="121"/>
      <c r="E113" s="121"/>
      <c r="F113" s="121"/>
      <c r="G113" s="122"/>
      <c r="H113" s="123"/>
      <c r="I113" s="123"/>
      <c r="J113" s="123"/>
      <c r="K113" s="123"/>
      <c r="L113" s="121"/>
      <c r="M113" s="122"/>
      <c r="N113" s="123"/>
      <c r="O113" s="135"/>
      <c r="P113" s="135"/>
      <c r="Q113" s="136"/>
      <c r="R113" s="135"/>
      <c r="S113" s="136"/>
      <c r="T113" s="137"/>
      <c r="U113" s="138"/>
    </row>
    <row r="114" spans="1:21" ht="12" customHeight="1" x14ac:dyDescent="0.2">
      <c r="A114" s="121" t="s">
        <v>236</v>
      </c>
      <c r="B114" s="121" t="s">
        <v>288</v>
      </c>
      <c r="C114" s="121" t="s">
        <v>289</v>
      </c>
      <c r="D114" s="121" t="s">
        <v>311</v>
      </c>
      <c r="E114" s="121" t="s">
        <v>219</v>
      </c>
      <c r="F114" s="121" t="s">
        <v>312</v>
      </c>
      <c r="G114" s="122">
        <v>10.1</v>
      </c>
      <c r="H114" s="123">
        <v>8.25</v>
      </c>
      <c r="I114" s="123">
        <v>10.9</v>
      </c>
      <c r="J114" s="123">
        <v>48.4</v>
      </c>
      <c r="K114" s="123">
        <v>210</v>
      </c>
      <c r="L114" s="121" t="s">
        <v>313</v>
      </c>
      <c r="M114" s="122">
        <v>6.7</v>
      </c>
      <c r="N114" s="123">
        <v>7.64</v>
      </c>
      <c r="O114" s="135">
        <v>9.8000000000000007</v>
      </c>
      <c r="P114" s="123">
        <v>47</v>
      </c>
      <c r="Q114" s="121" t="s">
        <v>314</v>
      </c>
      <c r="R114" s="123" t="s">
        <v>228</v>
      </c>
      <c r="S114" s="121" t="s">
        <v>228</v>
      </c>
      <c r="T114" s="125">
        <v>8</v>
      </c>
      <c r="U114" s="138">
        <f t="shared" si="0"/>
        <v>-1.0999999999999996</v>
      </c>
    </row>
    <row r="115" spans="1:21" ht="12" customHeight="1" x14ac:dyDescent="0.2">
      <c r="A115" s="121" t="s">
        <v>269</v>
      </c>
      <c r="B115" s="121" t="s">
        <v>315</v>
      </c>
      <c r="C115" s="121" t="s">
        <v>316</v>
      </c>
      <c r="D115" s="121" t="s">
        <v>317</v>
      </c>
      <c r="E115" s="121" t="s">
        <v>219</v>
      </c>
      <c r="F115" s="121" t="s">
        <v>318</v>
      </c>
      <c r="G115" s="122">
        <v>-23</v>
      </c>
      <c r="H115" s="123">
        <v>8.4499999999999993</v>
      </c>
      <c r="I115" s="123">
        <v>11</v>
      </c>
      <c r="J115" s="123">
        <v>52</v>
      </c>
      <c r="K115" s="123" t="s">
        <v>228</v>
      </c>
      <c r="L115" s="121" t="s">
        <v>319</v>
      </c>
      <c r="M115" s="122">
        <v>-55.8</v>
      </c>
      <c r="N115" s="123">
        <v>8.06</v>
      </c>
      <c r="O115" s="135">
        <v>10.4</v>
      </c>
      <c r="P115" s="123">
        <v>52</v>
      </c>
      <c r="Q115" s="121" t="s">
        <v>250</v>
      </c>
      <c r="R115" s="123" t="s">
        <v>228</v>
      </c>
      <c r="S115" s="121" t="s">
        <v>228</v>
      </c>
      <c r="T115" s="125">
        <v>8</v>
      </c>
      <c r="U115" s="138">
        <f t="shared" si="0"/>
        <v>-0.59999999999999964</v>
      </c>
    </row>
    <row r="116" spans="1:21" ht="12" customHeight="1" x14ac:dyDescent="0.2">
      <c r="A116" s="121" t="s">
        <v>269</v>
      </c>
      <c r="B116" s="121" t="s">
        <v>270</v>
      </c>
      <c r="C116" s="121" t="s">
        <v>271</v>
      </c>
      <c r="D116" s="121" t="s">
        <v>320</v>
      </c>
      <c r="E116" s="121" t="s">
        <v>219</v>
      </c>
      <c r="F116" s="121" t="s">
        <v>318</v>
      </c>
      <c r="G116" s="122">
        <v>-0.8</v>
      </c>
      <c r="H116" s="123">
        <v>8.1999999999999993</v>
      </c>
      <c r="I116" s="123">
        <v>11</v>
      </c>
      <c r="J116" s="123">
        <v>52</v>
      </c>
      <c r="K116" s="123" t="s">
        <v>228</v>
      </c>
      <c r="L116" s="121" t="s">
        <v>319</v>
      </c>
      <c r="M116" s="122">
        <v>-6</v>
      </c>
      <c r="N116" s="123">
        <v>7.79</v>
      </c>
      <c r="O116" s="135">
        <v>10.3</v>
      </c>
      <c r="P116" s="123">
        <v>52</v>
      </c>
      <c r="Q116" s="121" t="s">
        <v>250</v>
      </c>
      <c r="R116" s="123" t="s">
        <v>228</v>
      </c>
      <c r="S116" s="121" t="s">
        <v>228</v>
      </c>
      <c r="T116" s="125">
        <v>8</v>
      </c>
      <c r="U116" s="138">
        <f t="shared" si="0"/>
        <v>-0.69999999999999929</v>
      </c>
    </row>
    <row r="117" spans="1:21" ht="12" customHeight="1" x14ac:dyDescent="0.2">
      <c r="A117" s="121" t="s">
        <v>269</v>
      </c>
      <c r="B117" s="121" t="s">
        <v>276</v>
      </c>
      <c r="C117" s="121" t="s">
        <v>271</v>
      </c>
      <c r="D117" s="121" t="s">
        <v>321</v>
      </c>
      <c r="E117" s="121" t="s">
        <v>219</v>
      </c>
      <c r="F117" s="121" t="s">
        <v>318</v>
      </c>
      <c r="G117" s="122">
        <v>-1.4</v>
      </c>
      <c r="H117" s="123">
        <v>8.42</v>
      </c>
      <c r="I117" s="123">
        <v>10.9</v>
      </c>
      <c r="J117" s="123">
        <v>52</v>
      </c>
      <c r="K117" s="123" t="s">
        <v>228</v>
      </c>
      <c r="L117" s="121" t="s">
        <v>319</v>
      </c>
      <c r="M117" s="122">
        <v>-22</v>
      </c>
      <c r="N117" s="123">
        <v>8.02</v>
      </c>
      <c r="O117" s="135">
        <v>10.1</v>
      </c>
      <c r="P117" s="123">
        <v>52</v>
      </c>
      <c r="Q117" s="121" t="s">
        <v>250</v>
      </c>
      <c r="R117" s="123" t="s">
        <v>228</v>
      </c>
      <c r="S117" s="121" t="s">
        <v>228</v>
      </c>
      <c r="T117" s="125">
        <v>8</v>
      </c>
      <c r="U117" s="138">
        <f t="shared" si="0"/>
        <v>-0.80000000000000071</v>
      </c>
    </row>
    <row r="118" spans="1:21" ht="12" customHeight="1" x14ac:dyDescent="0.2">
      <c r="A118" s="121" t="s">
        <v>322</v>
      </c>
      <c r="B118" s="121" t="s">
        <v>323</v>
      </c>
      <c r="C118" s="121" t="s">
        <v>324</v>
      </c>
      <c r="D118" s="121" t="s">
        <v>325</v>
      </c>
      <c r="E118" s="121" t="s">
        <v>219</v>
      </c>
      <c r="F118" s="121" t="s">
        <v>326</v>
      </c>
      <c r="G118" s="122">
        <v>17.2</v>
      </c>
      <c r="H118" s="123">
        <v>7.8</v>
      </c>
      <c r="I118" s="123">
        <v>11</v>
      </c>
      <c r="J118" s="123">
        <v>55.64</v>
      </c>
      <c r="K118" s="123">
        <v>523.75</v>
      </c>
      <c r="L118" s="121" t="s">
        <v>319</v>
      </c>
      <c r="M118" s="122">
        <v>15</v>
      </c>
      <c r="N118" s="123" t="s">
        <v>228</v>
      </c>
      <c r="O118" s="135">
        <v>10.25</v>
      </c>
      <c r="P118" s="123" t="s">
        <v>228</v>
      </c>
      <c r="Q118" s="121" t="s">
        <v>327</v>
      </c>
      <c r="R118" s="123" t="s">
        <v>228</v>
      </c>
      <c r="S118" s="121" t="s">
        <v>228</v>
      </c>
      <c r="T118" s="125">
        <v>5</v>
      </c>
      <c r="U118" s="138">
        <f t="shared" si="0"/>
        <v>-0.75</v>
      </c>
    </row>
    <row r="119" spans="1:21" ht="12" customHeight="1" x14ac:dyDescent="0.2">
      <c r="A119" s="121" t="s">
        <v>328</v>
      </c>
      <c r="B119" s="121" t="s">
        <v>329</v>
      </c>
      <c r="C119" s="121" t="s">
        <v>330</v>
      </c>
      <c r="D119" s="121" t="s">
        <v>331</v>
      </c>
      <c r="E119" s="121" t="s">
        <v>219</v>
      </c>
      <c r="F119" s="121" t="s">
        <v>318</v>
      </c>
      <c r="G119" s="122">
        <v>76.7</v>
      </c>
      <c r="H119" s="123">
        <v>6.48</v>
      </c>
      <c r="I119" s="123">
        <v>11</v>
      </c>
      <c r="J119" s="123">
        <v>38.32</v>
      </c>
      <c r="K119" s="123">
        <v>2743.86</v>
      </c>
      <c r="L119" s="121" t="s">
        <v>319</v>
      </c>
      <c r="M119" s="122">
        <v>19.899999999999999</v>
      </c>
      <c r="N119" s="123" t="s">
        <v>228</v>
      </c>
      <c r="O119" s="135">
        <v>10.5</v>
      </c>
      <c r="P119" s="123" t="s">
        <v>228</v>
      </c>
      <c r="Q119" s="121" t="s">
        <v>332</v>
      </c>
      <c r="R119" s="123" t="s">
        <v>228</v>
      </c>
      <c r="S119" s="121" t="s">
        <v>228</v>
      </c>
      <c r="T119" s="125">
        <v>8</v>
      </c>
      <c r="U119" s="138">
        <f t="shared" si="0"/>
        <v>-0.5</v>
      </c>
    </row>
    <row r="120" spans="1:21" ht="12" customHeight="1" x14ac:dyDescent="0.2">
      <c r="A120" s="121" t="s">
        <v>333</v>
      </c>
      <c r="B120" s="121" t="s">
        <v>334</v>
      </c>
      <c r="C120" s="121" t="s">
        <v>238</v>
      </c>
      <c r="D120" s="121" t="s">
        <v>335</v>
      </c>
      <c r="E120" s="121" t="s">
        <v>219</v>
      </c>
      <c r="F120" s="121" t="s">
        <v>295</v>
      </c>
      <c r="G120" s="122">
        <v>20</v>
      </c>
      <c r="H120" s="123">
        <v>8.24</v>
      </c>
      <c r="I120" s="123">
        <v>10.75</v>
      </c>
      <c r="J120" s="123">
        <v>49.6</v>
      </c>
      <c r="K120" s="123">
        <v>369.95</v>
      </c>
      <c r="L120" s="121" t="s">
        <v>319</v>
      </c>
      <c r="M120" s="122">
        <v>10.9</v>
      </c>
      <c r="N120" s="123">
        <v>7.54</v>
      </c>
      <c r="O120" s="135">
        <v>9.5</v>
      </c>
      <c r="P120" s="123">
        <v>49.14</v>
      </c>
      <c r="Q120" s="121" t="s">
        <v>314</v>
      </c>
      <c r="R120" s="123">
        <v>372.66</v>
      </c>
      <c r="S120" s="121" t="s">
        <v>51</v>
      </c>
      <c r="T120" s="125">
        <v>7</v>
      </c>
      <c r="U120" s="138">
        <f t="shared" si="0"/>
        <v>-1.25</v>
      </c>
    </row>
    <row r="121" spans="1:21" ht="12" customHeight="1" x14ac:dyDescent="0.2">
      <c r="A121" s="121" t="s">
        <v>223</v>
      </c>
      <c r="B121" s="121" t="s">
        <v>336</v>
      </c>
      <c r="C121" s="121" t="s">
        <v>337</v>
      </c>
      <c r="D121" s="121" t="s">
        <v>338</v>
      </c>
      <c r="E121" s="121" t="s">
        <v>219</v>
      </c>
      <c r="F121" s="121" t="s">
        <v>339</v>
      </c>
      <c r="G121" s="122">
        <v>5.3</v>
      </c>
      <c r="H121" s="123">
        <v>8.67</v>
      </c>
      <c r="I121" s="123">
        <v>10.4</v>
      </c>
      <c r="J121" s="123">
        <v>52.39</v>
      </c>
      <c r="K121" s="123">
        <v>84.47</v>
      </c>
      <c r="L121" s="121" t="s">
        <v>340</v>
      </c>
      <c r="M121" s="122">
        <v>2.7</v>
      </c>
      <c r="N121" s="123" t="s">
        <v>228</v>
      </c>
      <c r="O121" s="135">
        <v>10.4</v>
      </c>
      <c r="P121" s="123" t="s">
        <v>228</v>
      </c>
      <c r="Q121" s="121" t="s">
        <v>250</v>
      </c>
      <c r="R121" s="123" t="s">
        <v>228</v>
      </c>
      <c r="S121" s="121" t="s">
        <v>228</v>
      </c>
      <c r="T121" s="125">
        <v>6</v>
      </c>
      <c r="U121" s="138">
        <f t="shared" si="0"/>
        <v>0</v>
      </c>
    </row>
    <row r="122" spans="1:21" ht="12" customHeight="1" x14ac:dyDescent="0.2">
      <c r="A122" s="121" t="s">
        <v>341</v>
      </c>
      <c r="B122" s="121" t="s">
        <v>342</v>
      </c>
      <c r="C122" s="121" t="s">
        <v>343</v>
      </c>
      <c r="D122" s="121" t="s">
        <v>344</v>
      </c>
      <c r="E122" s="121" t="s">
        <v>219</v>
      </c>
      <c r="F122" s="121" t="s">
        <v>345</v>
      </c>
      <c r="G122" s="122">
        <v>48.8</v>
      </c>
      <c r="H122" s="123">
        <v>8.52</v>
      </c>
      <c r="I122" s="123">
        <v>10.75</v>
      </c>
      <c r="J122" s="123">
        <v>58.85</v>
      </c>
      <c r="K122" s="123">
        <v>770.62</v>
      </c>
      <c r="L122" s="121" t="s">
        <v>346</v>
      </c>
      <c r="M122" s="122">
        <v>28</v>
      </c>
      <c r="N122" s="123" t="s">
        <v>228</v>
      </c>
      <c r="O122" s="135" t="s">
        <v>228</v>
      </c>
      <c r="P122" s="123" t="s">
        <v>228</v>
      </c>
      <c r="Q122" s="121" t="s">
        <v>314</v>
      </c>
      <c r="R122" s="123" t="s">
        <v>228</v>
      </c>
      <c r="S122" s="121" t="s">
        <v>228</v>
      </c>
      <c r="T122" s="125">
        <v>6</v>
      </c>
      <c r="U122" s="138"/>
    </row>
    <row r="123" spans="1:21" ht="12" customHeight="1" x14ac:dyDescent="0.2">
      <c r="A123" s="121" t="s">
        <v>347</v>
      </c>
      <c r="B123" s="121" t="s">
        <v>348</v>
      </c>
      <c r="C123" s="121" t="s">
        <v>65</v>
      </c>
      <c r="D123" s="121" t="s">
        <v>349</v>
      </c>
      <c r="E123" s="121" t="s">
        <v>219</v>
      </c>
      <c r="F123" s="121" t="s">
        <v>350</v>
      </c>
      <c r="G123" s="122">
        <v>35</v>
      </c>
      <c r="H123" s="123">
        <v>8.85</v>
      </c>
      <c r="I123" s="123">
        <v>11.05</v>
      </c>
      <c r="J123" s="123">
        <v>51.69</v>
      </c>
      <c r="K123" s="123">
        <v>1514.38</v>
      </c>
      <c r="L123" s="121" t="s">
        <v>351</v>
      </c>
      <c r="M123" s="122">
        <v>25.1</v>
      </c>
      <c r="N123" s="123">
        <v>8.57</v>
      </c>
      <c r="O123" s="135">
        <v>10.5</v>
      </c>
      <c r="P123" s="123">
        <v>51.69</v>
      </c>
      <c r="Q123" s="121" t="s">
        <v>268</v>
      </c>
      <c r="R123" s="123">
        <v>1512.99</v>
      </c>
      <c r="S123" s="121" t="s">
        <v>243</v>
      </c>
      <c r="T123" s="125">
        <v>6</v>
      </c>
      <c r="U123" s="138">
        <f t="shared" si="0"/>
        <v>-0.55000000000000071</v>
      </c>
    </row>
    <row r="124" spans="1:21" ht="12" customHeight="1" x14ac:dyDescent="0.2">
      <c r="A124" s="121" t="s">
        <v>347</v>
      </c>
      <c r="B124" s="121" t="s">
        <v>352</v>
      </c>
      <c r="C124" s="121" t="s">
        <v>353</v>
      </c>
      <c r="D124" s="121" t="s">
        <v>354</v>
      </c>
      <c r="E124" s="121" t="s">
        <v>219</v>
      </c>
      <c r="F124" s="121" t="s">
        <v>355</v>
      </c>
      <c r="G124" s="122">
        <v>8.6</v>
      </c>
      <c r="H124" s="123">
        <v>9.09</v>
      </c>
      <c r="I124" s="123">
        <v>11</v>
      </c>
      <c r="J124" s="123">
        <v>58</v>
      </c>
      <c r="K124" s="123">
        <v>98.9</v>
      </c>
      <c r="L124" s="121" t="s">
        <v>351</v>
      </c>
      <c r="M124" s="122">
        <v>6.2</v>
      </c>
      <c r="N124" s="123">
        <v>8.51</v>
      </c>
      <c r="O124" s="135">
        <v>10</v>
      </c>
      <c r="P124" s="123">
        <v>58</v>
      </c>
      <c r="Q124" s="121" t="s">
        <v>314</v>
      </c>
      <c r="R124" s="123" t="s">
        <v>228</v>
      </c>
      <c r="S124" s="121" t="s">
        <v>228</v>
      </c>
      <c r="T124" s="125">
        <v>5</v>
      </c>
      <c r="U124" s="138">
        <f t="shared" si="0"/>
        <v>-1</v>
      </c>
    </row>
    <row r="125" spans="1:21" ht="12" customHeight="1" x14ac:dyDescent="0.2">
      <c r="A125" s="121" t="s">
        <v>223</v>
      </c>
      <c r="B125" s="121" t="s">
        <v>356</v>
      </c>
      <c r="C125" s="121" t="s">
        <v>357</v>
      </c>
      <c r="D125" s="121" t="s">
        <v>358</v>
      </c>
      <c r="E125" s="121" t="s">
        <v>219</v>
      </c>
      <c r="F125" s="121" t="s">
        <v>359</v>
      </c>
      <c r="G125" s="122">
        <v>-1.2</v>
      </c>
      <c r="H125" s="123">
        <v>9.25</v>
      </c>
      <c r="I125" s="123">
        <v>10.4</v>
      </c>
      <c r="J125" s="123">
        <v>52.35</v>
      </c>
      <c r="K125" s="123">
        <v>379.35</v>
      </c>
      <c r="L125" s="121" t="s">
        <v>360</v>
      </c>
      <c r="M125" s="122">
        <v>-8.1</v>
      </c>
      <c r="N125" s="123">
        <v>9.15</v>
      </c>
      <c r="O125" s="135">
        <v>10.4</v>
      </c>
      <c r="P125" s="123">
        <v>52.09</v>
      </c>
      <c r="Q125" s="121" t="s">
        <v>250</v>
      </c>
      <c r="R125" s="123">
        <v>370.97</v>
      </c>
      <c r="S125" s="121" t="s">
        <v>51</v>
      </c>
      <c r="T125" s="125">
        <v>8</v>
      </c>
      <c r="U125" s="138">
        <f t="shared" si="0"/>
        <v>0</v>
      </c>
    </row>
    <row r="126" spans="1:21" ht="12" customHeight="1" x14ac:dyDescent="0.2">
      <c r="A126" s="121" t="s">
        <v>223</v>
      </c>
      <c r="B126" s="121" t="s">
        <v>361</v>
      </c>
      <c r="C126" s="121" t="s">
        <v>357</v>
      </c>
      <c r="D126" s="121" t="s">
        <v>362</v>
      </c>
      <c r="E126" s="121" t="s">
        <v>219</v>
      </c>
      <c r="F126" s="121" t="s">
        <v>359</v>
      </c>
      <c r="G126" s="122">
        <v>-15.9</v>
      </c>
      <c r="H126" s="123">
        <v>9.11</v>
      </c>
      <c r="I126" s="123">
        <v>10.5</v>
      </c>
      <c r="J126" s="123">
        <v>46.76</v>
      </c>
      <c r="K126" s="123">
        <v>671.56</v>
      </c>
      <c r="L126" s="121" t="s">
        <v>360</v>
      </c>
      <c r="M126" s="122">
        <v>-34.299999999999997</v>
      </c>
      <c r="N126" s="123">
        <v>8.9600000000000009</v>
      </c>
      <c r="O126" s="135">
        <v>10.5</v>
      </c>
      <c r="P126" s="123">
        <v>46.75</v>
      </c>
      <c r="Q126" s="121" t="s">
        <v>250</v>
      </c>
      <c r="R126" s="123">
        <v>664.8</v>
      </c>
      <c r="S126" s="121" t="s">
        <v>51</v>
      </c>
      <c r="T126" s="125">
        <v>8</v>
      </c>
      <c r="U126" s="138">
        <f t="shared" si="0"/>
        <v>0</v>
      </c>
    </row>
    <row r="127" spans="1:21" ht="12" customHeight="1" x14ac:dyDescent="0.2">
      <c r="A127" s="121" t="s">
        <v>363</v>
      </c>
      <c r="B127" s="121" t="s">
        <v>364</v>
      </c>
      <c r="C127" s="121" t="s">
        <v>365</v>
      </c>
      <c r="D127" s="121" t="s">
        <v>366</v>
      </c>
      <c r="E127" s="121" t="s">
        <v>219</v>
      </c>
      <c r="F127" s="121" t="s">
        <v>367</v>
      </c>
      <c r="G127" s="122">
        <v>14.8</v>
      </c>
      <c r="H127" s="123">
        <v>8.4700000000000006</v>
      </c>
      <c r="I127" s="123">
        <v>10.9</v>
      </c>
      <c r="J127" s="123">
        <v>48.72</v>
      </c>
      <c r="K127" s="123">
        <v>263.64</v>
      </c>
      <c r="L127" s="121" t="s">
        <v>368</v>
      </c>
      <c r="M127" s="122">
        <v>10.5</v>
      </c>
      <c r="N127" s="123">
        <v>7.76</v>
      </c>
      <c r="O127" s="135">
        <v>10</v>
      </c>
      <c r="P127" s="123">
        <v>45.03</v>
      </c>
      <c r="Q127" s="121" t="s">
        <v>314</v>
      </c>
      <c r="R127" s="123">
        <v>254.78</v>
      </c>
      <c r="S127" s="121" t="s">
        <v>51</v>
      </c>
      <c r="T127" s="125">
        <v>6</v>
      </c>
      <c r="U127" s="138">
        <f t="shared" si="0"/>
        <v>-0.90000000000000036</v>
      </c>
    </row>
    <row r="128" spans="1:21" ht="12" customHeight="1" x14ac:dyDescent="0.2">
      <c r="A128" s="121" t="s">
        <v>223</v>
      </c>
      <c r="B128" s="121" t="s">
        <v>224</v>
      </c>
      <c r="C128" s="121" t="s">
        <v>225</v>
      </c>
      <c r="D128" s="121" t="s">
        <v>369</v>
      </c>
      <c r="E128" s="121" t="s">
        <v>219</v>
      </c>
      <c r="F128" s="121" t="s">
        <v>359</v>
      </c>
      <c r="G128" s="122">
        <v>4.3</v>
      </c>
      <c r="H128" s="123">
        <v>8.5299999999999994</v>
      </c>
      <c r="I128" s="123">
        <v>10.3</v>
      </c>
      <c r="J128" s="123">
        <v>59.65</v>
      </c>
      <c r="K128" s="123">
        <v>136.44999999999999</v>
      </c>
      <c r="L128" s="121" t="s">
        <v>370</v>
      </c>
      <c r="M128" s="122">
        <v>1.6</v>
      </c>
      <c r="N128" s="123">
        <v>8.44</v>
      </c>
      <c r="O128" s="135">
        <v>10.3</v>
      </c>
      <c r="P128" s="123">
        <v>59.09</v>
      </c>
      <c r="Q128" s="121" t="s">
        <v>250</v>
      </c>
      <c r="R128" s="123">
        <v>136.13</v>
      </c>
      <c r="S128" s="121" t="s">
        <v>51</v>
      </c>
      <c r="T128" s="125">
        <v>7</v>
      </c>
      <c r="U128" s="138">
        <f t="shared" si="0"/>
        <v>0</v>
      </c>
    </row>
    <row r="129" spans="1:21" ht="12" customHeight="1" x14ac:dyDescent="0.2">
      <c r="A129" s="121" t="s">
        <v>371</v>
      </c>
      <c r="B129" s="121" t="s">
        <v>348</v>
      </c>
      <c r="C129" s="121" t="s">
        <v>65</v>
      </c>
      <c r="D129" s="121" t="s">
        <v>372</v>
      </c>
      <c r="E129" s="121" t="s">
        <v>219</v>
      </c>
      <c r="F129" s="121" t="s">
        <v>373</v>
      </c>
      <c r="G129" s="122">
        <v>10.8</v>
      </c>
      <c r="H129" s="123">
        <v>8.75</v>
      </c>
      <c r="I129" s="123">
        <v>11</v>
      </c>
      <c r="J129" s="123">
        <v>51.32</v>
      </c>
      <c r="K129" s="123">
        <v>208.66</v>
      </c>
      <c r="L129" s="121" t="s">
        <v>374</v>
      </c>
      <c r="M129" s="122">
        <v>7.1</v>
      </c>
      <c r="N129" s="123">
        <v>8.2799999999999994</v>
      </c>
      <c r="O129" s="135">
        <v>10.1</v>
      </c>
      <c r="P129" s="123">
        <v>51.32</v>
      </c>
      <c r="Q129" s="121" t="s">
        <v>375</v>
      </c>
      <c r="R129" s="123">
        <v>201.36</v>
      </c>
      <c r="S129" s="121" t="s">
        <v>51</v>
      </c>
      <c r="T129" s="125">
        <v>4</v>
      </c>
      <c r="U129" s="138">
        <f t="shared" si="0"/>
        <v>-0.90000000000000036</v>
      </c>
    </row>
    <row r="130" spans="1:21" ht="12" customHeight="1" x14ac:dyDescent="0.2">
      <c r="A130" s="121" t="s">
        <v>376</v>
      </c>
      <c r="B130" s="121" t="s">
        <v>377</v>
      </c>
      <c r="C130" s="121" t="s">
        <v>217</v>
      </c>
      <c r="D130" s="121" t="s">
        <v>378</v>
      </c>
      <c r="E130" s="121" t="s">
        <v>219</v>
      </c>
      <c r="F130" s="121" t="s">
        <v>379</v>
      </c>
      <c r="G130" s="122">
        <v>27.4</v>
      </c>
      <c r="H130" s="123">
        <v>9.08</v>
      </c>
      <c r="I130" s="123">
        <v>11.75</v>
      </c>
      <c r="J130" s="123">
        <v>53.7</v>
      </c>
      <c r="K130" s="123">
        <v>487.85</v>
      </c>
      <c r="L130" s="121" t="s">
        <v>380</v>
      </c>
      <c r="M130" s="122">
        <v>7.9</v>
      </c>
      <c r="N130" s="123">
        <v>7.84</v>
      </c>
      <c r="O130" s="135">
        <v>9.4499999999999993</v>
      </c>
      <c r="P130" s="123">
        <v>53.7</v>
      </c>
      <c r="Q130" s="121" t="s">
        <v>314</v>
      </c>
      <c r="R130" s="123">
        <v>466.38</v>
      </c>
      <c r="S130" s="121" t="s">
        <v>243</v>
      </c>
      <c r="T130" s="125">
        <v>6</v>
      </c>
      <c r="U130" s="138">
        <f t="shared" si="0"/>
        <v>-2.3000000000000007</v>
      </c>
    </row>
    <row r="131" spans="1:21" ht="12" customHeight="1" x14ac:dyDescent="0.2">
      <c r="A131" s="121" t="s">
        <v>381</v>
      </c>
      <c r="B131" s="121" t="s">
        <v>382</v>
      </c>
      <c r="C131" s="121" t="s">
        <v>60</v>
      </c>
      <c r="D131" s="121" t="s">
        <v>383</v>
      </c>
      <c r="E131" s="121" t="s">
        <v>219</v>
      </c>
      <c r="F131" s="121" t="s">
        <v>384</v>
      </c>
      <c r="G131" s="122">
        <v>2</v>
      </c>
      <c r="H131" s="123">
        <v>8.4499999999999993</v>
      </c>
      <c r="I131" s="123">
        <v>10.65</v>
      </c>
      <c r="J131" s="123">
        <v>53.56</v>
      </c>
      <c r="K131" s="123">
        <v>116.16</v>
      </c>
      <c r="L131" s="121" t="s">
        <v>385</v>
      </c>
      <c r="M131" s="122">
        <v>0.7</v>
      </c>
      <c r="N131" s="123">
        <v>7.88</v>
      </c>
      <c r="O131" s="135">
        <v>9.3000000000000007</v>
      </c>
      <c r="P131" s="123">
        <v>59.06</v>
      </c>
      <c r="Q131" s="121" t="s">
        <v>386</v>
      </c>
      <c r="R131" s="123">
        <v>115.93</v>
      </c>
      <c r="S131" s="121" t="s">
        <v>243</v>
      </c>
      <c r="T131" s="125">
        <v>7</v>
      </c>
      <c r="U131" s="138">
        <f t="shared" si="0"/>
        <v>-1.3499999999999996</v>
      </c>
    </row>
    <row r="132" spans="1:21" ht="12" customHeight="1" x14ac:dyDescent="0.2">
      <c r="A132" s="121" t="s">
        <v>381</v>
      </c>
      <c r="B132" s="121" t="s">
        <v>382</v>
      </c>
      <c r="C132" s="121" t="s">
        <v>60</v>
      </c>
      <c r="D132" s="121" t="s">
        <v>387</v>
      </c>
      <c r="E132" s="121" t="s">
        <v>219</v>
      </c>
      <c r="F132" s="121" t="s">
        <v>384</v>
      </c>
      <c r="G132" s="122">
        <v>24.9</v>
      </c>
      <c r="H132" s="123">
        <v>7.42</v>
      </c>
      <c r="I132" s="123">
        <v>10.65</v>
      </c>
      <c r="J132" s="123">
        <v>53.56</v>
      </c>
      <c r="K132" s="123">
        <v>823.21</v>
      </c>
      <c r="L132" s="121" t="s">
        <v>385</v>
      </c>
      <c r="M132" s="122">
        <v>6.8</v>
      </c>
      <c r="N132" s="123">
        <v>6.56</v>
      </c>
      <c r="O132" s="135">
        <v>10</v>
      </c>
      <c r="P132" s="123">
        <v>42.74</v>
      </c>
      <c r="Q132" s="121" t="s">
        <v>386</v>
      </c>
      <c r="R132" s="123">
        <v>825.26</v>
      </c>
      <c r="S132" s="121" t="s">
        <v>243</v>
      </c>
      <c r="T132" s="125">
        <v>7</v>
      </c>
      <c r="U132" s="138">
        <f t="shared" si="0"/>
        <v>-0.65000000000000036</v>
      </c>
    </row>
    <row r="133" spans="1:21" ht="12" customHeight="1" x14ac:dyDescent="0.2">
      <c r="A133" s="121" t="s">
        <v>388</v>
      </c>
      <c r="B133" s="121" t="s">
        <v>389</v>
      </c>
      <c r="C133" s="121" t="s">
        <v>238</v>
      </c>
      <c r="D133" s="121" t="s">
        <v>390</v>
      </c>
      <c r="E133" s="121" t="s">
        <v>219</v>
      </c>
      <c r="F133" s="121" t="s">
        <v>391</v>
      </c>
      <c r="G133" s="122">
        <v>10.5</v>
      </c>
      <c r="H133" s="123">
        <v>9.59</v>
      </c>
      <c r="I133" s="123">
        <v>11.25</v>
      </c>
      <c r="J133" s="123">
        <v>44.72</v>
      </c>
      <c r="K133" s="123">
        <v>180.99</v>
      </c>
      <c r="L133" s="121" t="s">
        <v>385</v>
      </c>
      <c r="M133" s="122">
        <v>6.8</v>
      </c>
      <c r="N133" s="123">
        <v>8.94</v>
      </c>
      <c r="O133" s="135">
        <v>9.9</v>
      </c>
      <c r="P133" s="123">
        <v>48.03</v>
      </c>
      <c r="Q133" s="121" t="s">
        <v>268</v>
      </c>
      <c r="R133" s="123">
        <v>165.33</v>
      </c>
      <c r="S133" s="121" t="s">
        <v>51</v>
      </c>
      <c r="T133" s="125">
        <v>12</v>
      </c>
      <c r="U133" s="138">
        <f t="shared" si="0"/>
        <v>-1.3499999999999996</v>
      </c>
    </row>
    <row r="134" spans="1:21" ht="12" customHeight="1" x14ac:dyDescent="0.2">
      <c r="A134" s="121" t="s">
        <v>392</v>
      </c>
      <c r="B134" s="121" t="s">
        <v>393</v>
      </c>
      <c r="C134" s="121" t="s">
        <v>63</v>
      </c>
      <c r="D134" s="121" t="s">
        <v>394</v>
      </c>
      <c r="E134" s="121" t="s">
        <v>219</v>
      </c>
      <c r="F134" s="121" t="s">
        <v>395</v>
      </c>
      <c r="G134" s="122">
        <v>43.7</v>
      </c>
      <c r="H134" s="123">
        <v>8.2799999999999994</v>
      </c>
      <c r="I134" s="123">
        <v>10.3</v>
      </c>
      <c r="J134" s="123">
        <v>50</v>
      </c>
      <c r="K134" s="123">
        <v>983.69</v>
      </c>
      <c r="L134" s="121" t="s">
        <v>396</v>
      </c>
      <c r="M134" s="122">
        <v>8.6999999999999993</v>
      </c>
      <c r="N134" s="123">
        <v>7.78</v>
      </c>
      <c r="O134" s="135">
        <v>9.5</v>
      </c>
      <c r="P134" s="123">
        <v>50</v>
      </c>
      <c r="Q134" s="121" t="s">
        <v>332</v>
      </c>
      <c r="R134" s="123">
        <v>886.16</v>
      </c>
      <c r="S134" s="121" t="s">
        <v>51</v>
      </c>
      <c r="T134" s="125">
        <v>10</v>
      </c>
      <c r="U134" s="138">
        <f t="shared" si="0"/>
        <v>-0.80000000000000071</v>
      </c>
    </row>
    <row r="135" spans="1:21" ht="12" customHeight="1" x14ac:dyDescent="0.2">
      <c r="A135" s="121" t="s">
        <v>223</v>
      </c>
      <c r="B135" s="121" t="s">
        <v>397</v>
      </c>
      <c r="C135" s="121" t="s">
        <v>246</v>
      </c>
      <c r="D135" s="121" t="s">
        <v>398</v>
      </c>
      <c r="E135" s="121" t="s">
        <v>219</v>
      </c>
      <c r="F135" s="121" t="s">
        <v>399</v>
      </c>
      <c r="G135" s="122">
        <v>12.8</v>
      </c>
      <c r="H135" s="123">
        <v>8.81</v>
      </c>
      <c r="I135" s="123">
        <v>10.3</v>
      </c>
      <c r="J135" s="123">
        <v>52.34</v>
      </c>
      <c r="K135" s="123">
        <v>333.81</v>
      </c>
      <c r="L135" s="121" t="s">
        <v>400</v>
      </c>
      <c r="M135" s="122">
        <v>-1</v>
      </c>
      <c r="N135" s="123" t="s">
        <v>228</v>
      </c>
      <c r="O135" s="135">
        <v>10.3</v>
      </c>
      <c r="P135" s="123">
        <v>51.61</v>
      </c>
      <c r="Q135" s="121" t="s">
        <v>250</v>
      </c>
      <c r="R135" s="123" t="s">
        <v>228</v>
      </c>
      <c r="S135" s="121" t="s">
        <v>228</v>
      </c>
      <c r="T135" s="125">
        <v>6</v>
      </c>
      <c r="U135" s="138">
        <f t="shared" si="0"/>
        <v>0</v>
      </c>
    </row>
    <row r="136" spans="1:21" ht="12" customHeight="1" x14ac:dyDescent="0.2">
      <c r="A136" s="121" t="s">
        <v>401</v>
      </c>
      <c r="B136" s="121" t="s">
        <v>402</v>
      </c>
      <c r="C136" s="121" t="s">
        <v>403</v>
      </c>
      <c r="D136" s="121" t="s">
        <v>404</v>
      </c>
      <c r="E136" s="121" t="s">
        <v>219</v>
      </c>
      <c r="F136" s="121" t="s">
        <v>405</v>
      </c>
      <c r="G136" s="122">
        <v>8.8000000000000007</v>
      </c>
      <c r="H136" s="123">
        <v>8.34</v>
      </c>
      <c r="I136" s="123" t="s">
        <v>228</v>
      </c>
      <c r="J136" s="123">
        <v>54.15</v>
      </c>
      <c r="K136" s="123">
        <v>467.42</v>
      </c>
      <c r="L136" s="121" t="s">
        <v>406</v>
      </c>
      <c r="M136" s="122">
        <v>7.5</v>
      </c>
      <c r="N136" s="123">
        <v>8.34</v>
      </c>
      <c r="O136" s="135" t="s">
        <v>228</v>
      </c>
      <c r="P136" s="123">
        <v>54.28</v>
      </c>
      <c r="Q136" s="121" t="s">
        <v>327</v>
      </c>
      <c r="R136" s="123">
        <v>467.39</v>
      </c>
      <c r="S136" s="121" t="s">
        <v>243</v>
      </c>
      <c r="T136" s="125">
        <v>3</v>
      </c>
      <c r="U136" s="138"/>
    </row>
    <row r="137" spans="1:21" ht="12" customHeight="1" x14ac:dyDescent="0.2">
      <c r="A137" s="121" t="s">
        <v>347</v>
      </c>
      <c r="B137" s="121" t="s">
        <v>348</v>
      </c>
      <c r="C137" s="121" t="s">
        <v>65</v>
      </c>
      <c r="D137" s="121" t="s">
        <v>407</v>
      </c>
      <c r="E137" s="121" t="s">
        <v>219</v>
      </c>
      <c r="F137" s="121" t="s">
        <v>408</v>
      </c>
      <c r="G137" s="122">
        <v>9.6999999999999993</v>
      </c>
      <c r="H137" s="123">
        <v>8.85</v>
      </c>
      <c r="I137" s="123">
        <v>11.05</v>
      </c>
      <c r="J137" s="123">
        <v>51.69</v>
      </c>
      <c r="K137" s="123">
        <v>273.87</v>
      </c>
      <c r="L137" s="121" t="s">
        <v>409</v>
      </c>
      <c r="M137" s="122">
        <v>6.6</v>
      </c>
      <c r="N137" s="123" t="s">
        <v>228</v>
      </c>
      <c r="O137" s="135" t="s">
        <v>228</v>
      </c>
      <c r="P137" s="123" t="s">
        <v>228</v>
      </c>
      <c r="Q137" s="121" t="s">
        <v>268</v>
      </c>
      <c r="R137" s="123" t="s">
        <v>228</v>
      </c>
      <c r="S137" s="121" t="s">
        <v>228</v>
      </c>
      <c r="T137" s="125">
        <v>3</v>
      </c>
      <c r="U137" s="138"/>
    </row>
    <row r="138" spans="1:21" ht="12" customHeight="1" x14ac:dyDescent="0.2">
      <c r="A138" s="121" t="s">
        <v>258</v>
      </c>
      <c r="B138" s="121" t="s">
        <v>410</v>
      </c>
      <c r="C138" s="121" t="s">
        <v>238</v>
      </c>
      <c r="D138" s="121" t="s">
        <v>411</v>
      </c>
      <c r="E138" s="121" t="s">
        <v>219</v>
      </c>
      <c r="F138" s="121" t="s">
        <v>412</v>
      </c>
      <c r="G138" s="122">
        <v>28.4</v>
      </c>
      <c r="H138" s="123">
        <v>8.24</v>
      </c>
      <c r="I138" s="123">
        <v>11.25</v>
      </c>
      <c r="J138" s="123">
        <v>50.7</v>
      </c>
      <c r="K138" s="123">
        <v>755.18</v>
      </c>
      <c r="L138" s="121" t="s">
        <v>413</v>
      </c>
      <c r="M138" s="122">
        <v>15.4</v>
      </c>
      <c r="N138" s="123" t="s">
        <v>228</v>
      </c>
      <c r="O138" s="135" t="s">
        <v>228</v>
      </c>
      <c r="P138" s="123" t="s">
        <v>228</v>
      </c>
      <c r="Q138" s="121" t="s">
        <v>414</v>
      </c>
      <c r="R138" s="123" t="s">
        <v>228</v>
      </c>
      <c r="S138" s="121" t="s">
        <v>228</v>
      </c>
      <c r="T138" s="125">
        <v>7</v>
      </c>
      <c r="U138" s="138"/>
    </row>
    <row r="139" spans="1:21" ht="12" customHeight="1" x14ac:dyDescent="0.2">
      <c r="A139" s="121" t="s">
        <v>341</v>
      </c>
      <c r="B139" s="121" t="s">
        <v>348</v>
      </c>
      <c r="C139" s="121" t="s">
        <v>65</v>
      </c>
      <c r="D139" s="121" t="s">
        <v>415</v>
      </c>
      <c r="E139" s="121" t="s">
        <v>219</v>
      </c>
      <c r="F139" s="121" t="s">
        <v>416</v>
      </c>
      <c r="G139" s="122">
        <v>9.6999999999999993</v>
      </c>
      <c r="H139" s="123">
        <v>8.7799999999999994</v>
      </c>
      <c r="I139" s="123">
        <v>10.9</v>
      </c>
      <c r="J139" s="123">
        <v>51.66</v>
      </c>
      <c r="K139" s="123">
        <v>160.07</v>
      </c>
      <c r="L139" s="121" t="s">
        <v>417</v>
      </c>
      <c r="M139" s="122">
        <v>2.8</v>
      </c>
      <c r="N139" s="123" t="s">
        <v>228</v>
      </c>
      <c r="O139" s="135" t="s">
        <v>228</v>
      </c>
      <c r="P139" s="123" t="s">
        <v>228</v>
      </c>
      <c r="Q139" s="121" t="s">
        <v>268</v>
      </c>
      <c r="R139" s="123" t="s">
        <v>228</v>
      </c>
      <c r="S139" s="121" t="s">
        <v>228</v>
      </c>
      <c r="T139" s="125">
        <v>6</v>
      </c>
      <c r="U139" s="138"/>
    </row>
    <row r="140" spans="1:21" ht="12" customHeight="1" x14ac:dyDescent="0.2">
      <c r="A140" s="121" t="s">
        <v>418</v>
      </c>
      <c r="B140" s="121" t="s">
        <v>342</v>
      </c>
      <c r="C140" s="121" t="s">
        <v>343</v>
      </c>
      <c r="D140" s="121" t="s">
        <v>419</v>
      </c>
      <c r="E140" s="121" t="s">
        <v>219</v>
      </c>
      <c r="F140" s="121" t="s">
        <v>420</v>
      </c>
      <c r="G140" s="122">
        <v>16.2</v>
      </c>
      <c r="H140" s="123">
        <v>8.4</v>
      </c>
      <c r="I140" s="123" t="s">
        <v>228</v>
      </c>
      <c r="J140" s="123">
        <v>55.3</v>
      </c>
      <c r="K140" s="123">
        <v>846.7</v>
      </c>
      <c r="L140" s="121" t="s">
        <v>421</v>
      </c>
      <c r="M140" s="122">
        <v>9.5</v>
      </c>
      <c r="N140" s="123" t="s">
        <v>228</v>
      </c>
      <c r="O140" s="135" t="s">
        <v>228</v>
      </c>
      <c r="P140" s="123" t="s">
        <v>228</v>
      </c>
      <c r="Q140" s="121" t="s">
        <v>314</v>
      </c>
      <c r="R140" s="123" t="s">
        <v>228</v>
      </c>
      <c r="S140" s="121" t="s">
        <v>228</v>
      </c>
      <c r="T140" s="125">
        <v>4</v>
      </c>
      <c r="U140" s="138"/>
    </row>
    <row r="141" spans="1:21" ht="12" customHeight="1" x14ac:dyDescent="0.2">
      <c r="A141" s="121" t="s">
        <v>422</v>
      </c>
      <c r="B141" s="121" t="s">
        <v>264</v>
      </c>
      <c r="C141" s="121" t="s">
        <v>106</v>
      </c>
      <c r="D141" s="121" t="s">
        <v>423</v>
      </c>
      <c r="E141" s="121" t="s">
        <v>219</v>
      </c>
      <c r="F141" s="121" t="s">
        <v>424</v>
      </c>
      <c r="G141" s="122">
        <v>28.5</v>
      </c>
      <c r="H141" s="123">
        <v>8.58</v>
      </c>
      <c r="I141" s="123">
        <v>10.5</v>
      </c>
      <c r="J141" s="123">
        <v>57.86</v>
      </c>
      <c r="K141" s="123">
        <v>720.44</v>
      </c>
      <c r="L141" s="121" t="s">
        <v>355</v>
      </c>
      <c r="M141" s="122">
        <v>20</v>
      </c>
      <c r="N141" s="123">
        <v>8.26</v>
      </c>
      <c r="O141" s="135">
        <v>9.75</v>
      </c>
      <c r="P141" s="123">
        <v>59.63</v>
      </c>
      <c r="Q141" s="121" t="s">
        <v>425</v>
      </c>
      <c r="R141" s="123" t="s">
        <v>228</v>
      </c>
      <c r="S141" s="121" t="s">
        <v>228</v>
      </c>
      <c r="T141" s="125">
        <v>17</v>
      </c>
      <c r="U141" s="138">
        <f t="shared" si="0"/>
        <v>-0.75</v>
      </c>
    </row>
    <row r="142" spans="1:21" ht="12" customHeight="1" x14ac:dyDescent="0.2">
      <c r="A142" s="121" t="s">
        <v>301</v>
      </c>
      <c r="B142" s="121" t="s">
        <v>426</v>
      </c>
      <c r="C142" s="121" t="s">
        <v>427</v>
      </c>
      <c r="D142" s="121" t="s">
        <v>428</v>
      </c>
      <c r="E142" s="121" t="s">
        <v>219</v>
      </c>
      <c r="F142" s="121" t="s">
        <v>429</v>
      </c>
      <c r="G142" s="122">
        <v>2</v>
      </c>
      <c r="H142" s="123">
        <v>8.4700000000000006</v>
      </c>
      <c r="I142" s="123">
        <v>10.5</v>
      </c>
      <c r="J142" s="123">
        <v>54</v>
      </c>
      <c r="K142" s="123">
        <v>43.6</v>
      </c>
      <c r="L142" s="121" t="s">
        <v>430</v>
      </c>
      <c r="M142" s="122">
        <v>1.6</v>
      </c>
      <c r="N142" s="123">
        <v>7.99</v>
      </c>
      <c r="O142" s="135">
        <v>9.6</v>
      </c>
      <c r="P142" s="123">
        <v>54</v>
      </c>
      <c r="Q142" s="121" t="s">
        <v>431</v>
      </c>
      <c r="R142" s="123">
        <v>43.59</v>
      </c>
      <c r="S142" s="121" t="s">
        <v>243</v>
      </c>
      <c r="T142" s="125">
        <v>6</v>
      </c>
      <c r="U142" s="138">
        <f t="shared" si="0"/>
        <v>-0.90000000000000036</v>
      </c>
    </row>
    <row r="143" spans="1:21" ht="12" customHeight="1" x14ac:dyDescent="0.2">
      <c r="A143" s="121" t="s">
        <v>223</v>
      </c>
      <c r="B143" s="121" t="s">
        <v>432</v>
      </c>
      <c r="C143" s="121" t="s">
        <v>365</v>
      </c>
      <c r="D143" s="121" t="s">
        <v>433</v>
      </c>
      <c r="E143" s="121" t="s">
        <v>219</v>
      </c>
      <c r="F143" s="121" t="s">
        <v>434</v>
      </c>
      <c r="G143" s="122">
        <v>-13.1</v>
      </c>
      <c r="H143" s="123" t="s">
        <v>228</v>
      </c>
      <c r="I143" s="123">
        <v>10.4</v>
      </c>
      <c r="J143" s="123">
        <v>49.31</v>
      </c>
      <c r="K143" s="123">
        <v>196.17</v>
      </c>
      <c r="L143" s="121" t="s">
        <v>405</v>
      </c>
      <c r="M143" s="122">
        <v>-13.1</v>
      </c>
      <c r="N143" s="123" t="s">
        <v>228</v>
      </c>
      <c r="O143" s="135">
        <v>10.4</v>
      </c>
      <c r="P143" s="123">
        <v>49.31</v>
      </c>
      <c r="Q143" s="121" t="s">
        <v>250</v>
      </c>
      <c r="R143" s="123">
        <v>196.17</v>
      </c>
      <c r="S143" s="121" t="s">
        <v>51</v>
      </c>
      <c r="T143" s="125">
        <v>1</v>
      </c>
      <c r="U143" s="138">
        <f t="shared" si="0"/>
        <v>0</v>
      </c>
    </row>
    <row r="144" spans="1:21" ht="12" customHeight="1" x14ac:dyDescent="0.2">
      <c r="A144" s="121" t="s">
        <v>328</v>
      </c>
      <c r="B144" s="121" t="s">
        <v>435</v>
      </c>
      <c r="C144" s="121" t="s">
        <v>436</v>
      </c>
      <c r="D144" s="121" t="s">
        <v>437</v>
      </c>
      <c r="E144" s="121" t="s">
        <v>219</v>
      </c>
      <c r="F144" s="121" t="s">
        <v>438</v>
      </c>
      <c r="G144" s="122">
        <v>21.9</v>
      </c>
      <c r="H144" s="123">
        <v>6.71</v>
      </c>
      <c r="I144" s="123">
        <v>10.5</v>
      </c>
      <c r="J144" s="123">
        <v>41.55</v>
      </c>
      <c r="K144" s="123">
        <v>3068.22</v>
      </c>
      <c r="L144" s="121" t="s">
        <v>439</v>
      </c>
      <c r="M144" s="122">
        <v>16</v>
      </c>
      <c r="N144" s="123" t="s">
        <v>228</v>
      </c>
      <c r="O144" s="135">
        <v>10.3</v>
      </c>
      <c r="P144" s="123" t="s">
        <v>228</v>
      </c>
      <c r="Q144" s="121" t="s">
        <v>275</v>
      </c>
      <c r="R144" s="123" t="s">
        <v>228</v>
      </c>
      <c r="S144" s="121" t="s">
        <v>228</v>
      </c>
      <c r="T144" s="125">
        <v>9</v>
      </c>
      <c r="U144" s="138">
        <f t="shared" si="0"/>
        <v>-0.19999999999999929</v>
      </c>
    </row>
    <row r="145" spans="1:21" ht="12" customHeight="1" x14ac:dyDescent="0.2">
      <c r="A145" s="121" t="s">
        <v>440</v>
      </c>
      <c r="B145" s="121" t="s">
        <v>441</v>
      </c>
      <c r="C145" s="121" t="s">
        <v>246</v>
      </c>
      <c r="D145" s="121" t="s">
        <v>442</v>
      </c>
      <c r="E145" s="121" t="s">
        <v>219</v>
      </c>
      <c r="F145" s="121" t="s">
        <v>443</v>
      </c>
      <c r="G145" s="122">
        <v>15</v>
      </c>
      <c r="H145" s="123">
        <v>8.36</v>
      </c>
      <c r="I145" s="123">
        <v>10.75</v>
      </c>
      <c r="J145" s="123">
        <v>50.48</v>
      </c>
      <c r="K145" s="123">
        <v>190.65</v>
      </c>
      <c r="L145" s="121" t="s">
        <v>444</v>
      </c>
      <c r="M145" s="122">
        <v>11</v>
      </c>
      <c r="N145" s="123">
        <v>7.83</v>
      </c>
      <c r="O145" s="135">
        <v>9.6999999999999993</v>
      </c>
      <c r="P145" s="123">
        <v>50.48</v>
      </c>
      <c r="Q145" s="121" t="s">
        <v>314</v>
      </c>
      <c r="R145" s="123">
        <v>189.81</v>
      </c>
      <c r="S145" s="121" t="s">
        <v>51</v>
      </c>
      <c r="T145" s="125">
        <v>18</v>
      </c>
      <c r="U145" s="138">
        <f t="shared" si="0"/>
        <v>-1.0500000000000007</v>
      </c>
    </row>
    <row r="146" spans="1:21" ht="12" customHeight="1" x14ac:dyDescent="0.2">
      <c r="A146" s="121" t="s">
        <v>445</v>
      </c>
      <c r="B146" s="121" t="s">
        <v>302</v>
      </c>
      <c r="C146" s="121" t="s">
        <v>238</v>
      </c>
      <c r="D146" s="121" t="s">
        <v>446</v>
      </c>
      <c r="E146" s="121" t="s">
        <v>219</v>
      </c>
      <c r="F146" s="121" t="s">
        <v>447</v>
      </c>
      <c r="G146" s="122">
        <v>6.1</v>
      </c>
      <c r="H146" s="123">
        <v>8.19</v>
      </c>
      <c r="I146" s="123">
        <v>10.62</v>
      </c>
      <c r="J146" s="123">
        <v>51.16</v>
      </c>
      <c r="K146" s="123">
        <v>70.349999999999994</v>
      </c>
      <c r="L146" s="121" t="s">
        <v>448</v>
      </c>
      <c r="M146" s="122">
        <v>5</v>
      </c>
      <c r="N146" s="123">
        <v>7.67</v>
      </c>
      <c r="O146" s="135">
        <v>9.6</v>
      </c>
      <c r="P146" s="123">
        <v>51.16</v>
      </c>
      <c r="Q146" s="121" t="s">
        <v>449</v>
      </c>
      <c r="R146" s="123">
        <v>69.760000000000005</v>
      </c>
      <c r="S146" s="121" t="s">
        <v>243</v>
      </c>
      <c r="T146" s="125">
        <v>7</v>
      </c>
      <c r="U146" s="138">
        <f t="shared" ref="U146:U154" si="1">+O146-I146</f>
        <v>-1.0199999999999996</v>
      </c>
    </row>
    <row r="147" spans="1:21" ht="12" customHeight="1" x14ac:dyDescent="0.2">
      <c r="A147" s="121" t="s">
        <v>236</v>
      </c>
      <c r="B147" s="121" t="s">
        <v>237</v>
      </c>
      <c r="C147" s="121" t="s">
        <v>238</v>
      </c>
      <c r="D147" s="121" t="s">
        <v>450</v>
      </c>
      <c r="E147" s="121" t="s">
        <v>219</v>
      </c>
      <c r="F147" s="121" t="s">
        <v>451</v>
      </c>
      <c r="G147" s="122">
        <v>28.6</v>
      </c>
      <c r="H147" s="123">
        <v>8.26</v>
      </c>
      <c r="I147" s="123">
        <v>10.75</v>
      </c>
      <c r="J147" s="123">
        <v>48</v>
      </c>
      <c r="K147" s="123">
        <v>1657.79</v>
      </c>
      <c r="L147" s="121" t="s">
        <v>452</v>
      </c>
      <c r="M147" s="122">
        <v>13.4</v>
      </c>
      <c r="N147" s="123">
        <v>7.8</v>
      </c>
      <c r="O147" s="135">
        <v>9.8000000000000007</v>
      </c>
      <c r="P147" s="123">
        <v>48</v>
      </c>
      <c r="Q147" s="121" t="s">
        <v>453</v>
      </c>
      <c r="R147" s="123">
        <v>1633</v>
      </c>
      <c r="S147" s="121" t="s">
        <v>51</v>
      </c>
      <c r="T147" s="125">
        <v>10</v>
      </c>
      <c r="U147" s="138">
        <f t="shared" si="1"/>
        <v>-0.94999999999999929</v>
      </c>
    </row>
    <row r="148" spans="1:21" ht="12" customHeight="1" x14ac:dyDescent="0.2">
      <c r="A148" s="121" t="s">
        <v>454</v>
      </c>
      <c r="B148" s="121" t="s">
        <v>455</v>
      </c>
      <c r="C148" s="121" t="s">
        <v>456</v>
      </c>
      <c r="D148" s="121" t="s">
        <v>457</v>
      </c>
      <c r="E148" s="121" t="s">
        <v>219</v>
      </c>
      <c r="F148" s="121" t="s">
        <v>458</v>
      </c>
      <c r="G148" s="122">
        <v>5.6</v>
      </c>
      <c r="H148" s="123">
        <v>8.65</v>
      </c>
      <c r="I148" s="123">
        <v>10.5</v>
      </c>
      <c r="J148" s="123">
        <v>50.82</v>
      </c>
      <c r="K148" s="123">
        <v>183.54</v>
      </c>
      <c r="L148" s="121" t="s">
        <v>459</v>
      </c>
      <c r="M148" s="122">
        <v>2.7</v>
      </c>
      <c r="N148" s="123">
        <v>8.27</v>
      </c>
      <c r="O148" s="135">
        <v>9.75</v>
      </c>
      <c r="P148" s="123">
        <v>50.82</v>
      </c>
      <c r="Q148" s="121" t="s">
        <v>453</v>
      </c>
      <c r="R148" s="123">
        <v>183.07</v>
      </c>
      <c r="S148" s="121" t="s">
        <v>243</v>
      </c>
      <c r="T148" s="125">
        <v>12</v>
      </c>
      <c r="U148" s="138">
        <f t="shared" si="1"/>
        <v>-0.75</v>
      </c>
    </row>
    <row r="149" spans="1:21" ht="12" customHeight="1" x14ac:dyDescent="0.2">
      <c r="A149" s="121" t="s">
        <v>460</v>
      </c>
      <c r="B149" s="121" t="s">
        <v>461</v>
      </c>
      <c r="C149" s="121" t="s">
        <v>462</v>
      </c>
      <c r="D149" s="121" t="s">
        <v>463</v>
      </c>
      <c r="E149" s="121" t="s">
        <v>219</v>
      </c>
      <c r="F149" s="121" t="s">
        <v>464</v>
      </c>
      <c r="G149" s="122">
        <v>3.7</v>
      </c>
      <c r="H149" s="123">
        <v>7.65</v>
      </c>
      <c r="I149" s="123">
        <v>10.5</v>
      </c>
      <c r="J149" s="123">
        <v>40.25</v>
      </c>
      <c r="K149" s="123">
        <v>71.37</v>
      </c>
      <c r="L149" s="121" t="s">
        <v>459</v>
      </c>
      <c r="M149" s="122">
        <v>2.7</v>
      </c>
      <c r="N149" s="123">
        <v>7.24</v>
      </c>
      <c r="O149" s="135">
        <v>9.5</v>
      </c>
      <c r="P149" s="123">
        <v>40.25</v>
      </c>
      <c r="Q149" s="121" t="s">
        <v>453</v>
      </c>
      <c r="R149" s="123">
        <v>69.56</v>
      </c>
      <c r="S149" s="121" t="s">
        <v>243</v>
      </c>
      <c r="T149" s="125">
        <v>11</v>
      </c>
      <c r="U149" s="138">
        <f t="shared" si="1"/>
        <v>-1</v>
      </c>
    </row>
    <row r="150" spans="1:21" ht="12" customHeight="1" x14ac:dyDescent="0.2">
      <c r="A150" s="121" t="s">
        <v>465</v>
      </c>
      <c r="B150" s="121" t="s">
        <v>466</v>
      </c>
      <c r="C150" s="121" t="s">
        <v>238</v>
      </c>
      <c r="D150" s="121" t="s">
        <v>467</v>
      </c>
      <c r="E150" s="121" t="s">
        <v>219</v>
      </c>
      <c r="F150" s="121" t="s">
        <v>468</v>
      </c>
      <c r="G150" s="122">
        <v>34.5</v>
      </c>
      <c r="H150" s="123">
        <v>8.3699999999999992</v>
      </c>
      <c r="I150" s="123">
        <v>11.25</v>
      </c>
      <c r="J150" s="123">
        <v>52</v>
      </c>
      <c r="K150" s="123">
        <v>527.67999999999995</v>
      </c>
      <c r="L150" s="121" t="s">
        <v>469</v>
      </c>
      <c r="M150" s="122">
        <v>21.5</v>
      </c>
      <c r="N150" s="123">
        <v>7.48</v>
      </c>
      <c r="O150" s="135">
        <v>10</v>
      </c>
      <c r="P150" s="123">
        <v>52</v>
      </c>
      <c r="Q150" s="121" t="s">
        <v>425</v>
      </c>
      <c r="R150" s="123">
        <v>511.68</v>
      </c>
      <c r="S150" s="121" t="s">
        <v>243</v>
      </c>
      <c r="T150" s="125">
        <v>10</v>
      </c>
      <c r="U150" s="138">
        <f t="shared" si="1"/>
        <v>-1.25</v>
      </c>
    </row>
    <row r="151" spans="1:21" ht="12" customHeight="1" x14ac:dyDescent="0.2">
      <c r="A151" s="121" t="s">
        <v>371</v>
      </c>
      <c r="B151" s="121" t="s">
        <v>470</v>
      </c>
      <c r="C151" s="121" t="s">
        <v>62</v>
      </c>
      <c r="D151" s="121" t="s">
        <v>471</v>
      </c>
      <c r="E151" s="121" t="s">
        <v>219</v>
      </c>
      <c r="F151" s="121" t="s">
        <v>438</v>
      </c>
      <c r="G151" s="122">
        <v>16.7</v>
      </c>
      <c r="H151" s="123">
        <v>8.5299999999999994</v>
      </c>
      <c r="I151" s="123">
        <v>11.25</v>
      </c>
      <c r="J151" s="123">
        <v>52.71</v>
      </c>
      <c r="K151" s="123">
        <v>338.57</v>
      </c>
      <c r="L151" s="121" t="s">
        <v>472</v>
      </c>
      <c r="M151" s="122">
        <v>11.9</v>
      </c>
      <c r="N151" s="123">
        <v>7.98</v>
      </c>
      <c r="O151" s="135">
        <v>10.199999999999999</v>
      </c>
      <c r="P151" s="123">
        <v>52.71</v>
      </c>
      <c r="Q151" s="121" t="s">
        <v>473</v>
      </c>
      <c r="R151" s="123">
        <v>348.87</v>
      </c>
      <c r="S151" s="121" t="s">
        <v>51</v>
      </c>
      <c r="T151" s="125">
        <v>4</v>
      </c>
      <c r="U151" s="138">
        <f t="shared" si="1"/>
        <v>-1.0500000000000007</v>
      </c>
    </row>
    <row r="152" spans="1:21" ht="12" customHeight="1" x14ac:dyDescent="0.2">
      <c r="A152" s="121" t="s">
        <v>244</v>
      </c>
      <c r="B152" s="121" t="s">
        <v>474</v>
      </c>
      <c r="C152" s="121" t="s">
        <v>475</v>
      </c>
      <c r="D152" s="121" t="s">
        <v>476</v>
      </c>
      <c r="E152" s="121" t="s">
        <v>219</v>
      </c>
      <c r="F152" s="121" t="s">
        <v>477</v>
      </c>
      <c r="G152" s="122">
        <v>49.5</v>
      </c>
      <c r="H152" s="123">
        <v>9.31</v>
      </c>
      <c r="I152" s="123">
        <v>10.75</v>
      </c>
      <c r="J152" s="123">
        <v>52.87</v>
      </c>
      <c r="K152" s="123">
        <v>956.28</v>
      </c>
      <c r="L152" s="121" t="s">
        <v>478</v>
      </c>
      <c r="M152" s="122">
        <v>32.200000000000003</v>
      </c>
      <c r="N152" s="123">
        <v>8.33</v>
      </c>
      <c r="O152" s="135">
        <v>9.06</v>
      </c>
      <c r="P152" s="123">
        <v>53.27</v>
      </c>
      <c r="Q152" s="121" t="s">
        <v>275</v>
      </c>
      <c r="R152" s="123">
        <v>952.28</v>
      </c>
      <c r="S152" s="121" t="s">
        <v>51</v>
      </c>
      <c r="T152" s="125">
        <v>10</v>
      </c>
      <c r="U152" s="138">
        <f t="shared" si="1"/>
        <v>-1.6899999999999995</v>
      </c>
    </row>
    <row r="153" spans="1:21" ht="12" customHeight="1" x14ac:dyDescent="0.2">
      <c r="A153" s="121" t="s">
        <v>244</v>
      </c>
      <c r="B153" s="121" t="s">
        <v>245</v>
      </c>
      <c r="C153" s="121" t="s">
        <v>246</v>
      </c>
      <c r="D153" s="121" t="s">
        <v>479</v>
      </c>
      <c r="E153" s="121" t="s">
        <v>219</v>
      </c>
      <c r="F153" s="121" t="s">
        <v>480</v>
      </c>
      <c r="G153" s="122">
        <v>8.3000000000000007</v>
      </c>
      <c r="H153" s="123">
        <v>8.5</v>
      </c>
      <c r="I153" s="123">
        <v>10.85</v>
      </c>
      <c r="J153" s="123">
        <v>56</v>
      </c>
      <c r="K153" s="123">
        <v>192.56</v>
      </c>
      <c r="L153" s="121" t="s">
        <v>478</v>
      </c>
      <c r="M153" s="122">
        <v>1.9</v>
      </c>
      <c r="N153" s="123">
        <v>7.43</v>
      </c>
      <c r="O153" s="135">
        <v>9.4499999999999993</v>
      </c>
      <c r="P153" s="123">
        <v>50</v>
      </c>
      <c r="Q153" s="121" t="s">
        <v>275</v>
      </c>
      <c r="R153" s="123">
        <v>187.53</v>
      </c>
      <c r="S153" s="121" t="s">
        <v>51</v>
      </c>
      <c r="T153" s="125">
        <v>10</v>
      </c>
      <c r="U153" s="138">
        <f t="shared" si="1"/>
        <v>-1.4000000000000004</v>
      </c>
    </row>
    <row r="154" spans="1:21" ht="12" customHeight="1" x14ac:dyDescent="0.2">
      <c r="A154" s="121" t="s">
        <v>244</v>
      </c>
      <c r="B154" s="121" t="s">
        <v>251</v>
      </c>
      <c r="C154" s="121" t="s">
        <v>246</v>
      </c>
      <c r="D154" s="121" t="s">
        <v>481</v>
      </c>
      <c r="E154" s="121" t="s">
        <v>219</v>
      </c>
      <c r="F154" s="121" t="s">
        <v>480</v>
      </c>
      <c r="G154" s="122">
        <v>112.6</v>
      </c>
      <c r="H154" s="123">
        <v>8.11</v>
      </c>
      <c r="I154" s="123">
        <v>10.85</v>
      </c>
      <c r="J154" s="123">
        <v>56</v>
      </c>
      <c r="K154" s="123">
        <v>1472.85</v>
      </c>
      <c r="L154" s="121" t="s">
        <v>478</v>
      </c>
      <c r="M154" s="122">
        <v>57.8</v>
      </c>
      <c r="N154" s="123">
        <v>6.94</v>
      </c>
      <c r="O154" s="135">
        <v>9.4499999999999993</v>
      </c>
      <c r="P154" s="123">
        <v>49</v>
      </c>
      <c r="Q154" s="121" t="s">
        <v>275</v>
      </c>
      <c r="R154" s="123">
        <v>1359.08</v>
      </c>
      <c r="S154" s="121" t="s">
        <v>51</v>
      </c>
      <c r="T154" s="125">
        <v>10</v>
      </c>
      <c r="U154" s="138">
        <f t="shared" si="1"/>
        <v>-1.4000000000000004</v>
      </c>
    </row>
    <row r="155" spans="1:21" ht="12" hidden="1" customHeight="1" x14ac:dyDescent="0.2">
      <c r="A155" s="121" t="s">
        <v>223</v>
      </c>
      <c r="B155" s="121" t="s">
        <v>336</v>
      </c>
      <c r="C155" s="121" t="s">
        <v>337</v>
      </c>
      <c r="D155" s="121" t="s">
        <v>552</v>
      </c>
      <c r="E155" s="121" t="s">
        <v>219</v>
      </c>
      <c r="F155" s="121" t="s">
        <v>553</v>
      </c>
      <c r="G155" s="122">
        <v>8</v>
      </c>
      <c r="H155" s="123">
        <v>8.77</v>
      </c>
      <c r="I155" s="123">
        <v>10.75</v>
      </c>
      <c r="J155" s="123">
        <v>52.59</v>
      </c>
      <c r="K155" s="123">
        <v>84</v>
      </c>
      <c r="L155" s="121" t="s">
        <v>554</v>
      </c>
      <c r="M155" s="122">
        <v>2.9</v>
      </c>
      <c r="N155" s="123">
        <v>8.52</v>
      </c>
      <c r="O155" s="135">
        <v>10.4</v>
      </c>
      <c r="P155" s="123">
        <v>52.59</v>
      </c>
      <c r="Q155" s="121" t="s">
        <v>275</v>
      </c>
      <c r="R155" s="123">
        <v>84.13</v>
      </c>
      <c r="S155" s="121" t="s">
        <v>51</v>
      </c>
      <c r="T155" s="125">
        <v>6</v>
      </c>
      <c r="U155" s="55"/>
    </row>
    <row r="156" spans="1:21" ht="12" hidden="1" customHeight="1" x14ac:dyDescent="0.2">
      <c r="A156" s="121" t="s">
        <v>422</v>
      </c>
      <c r="B156" s="121" t="s">
        <v>555</v>
      </c>
      <c r="C156" s="121" t="s">
        <v>104</v>
      </c>
      <c r="D156" s="121" t="s">
        <v>556</v>
      </c>
      <c r="E156" s="121" t="s">
        <v>219</v>
      </c>
      <c r="F156" s="121" t="s">
        <v>557</v>
      </c>
      <c r="G156" s="122">
        <v>28.4</v>
      </c>
      <c r="H156" s="123">
        <v>8.1999999999999993</v>
      </c>
      <c r="I156" s="123">
        <v>10.95</v>
      </c>
      <c r="J156" s="123">
        <v>51</v>
      </c>
      <c r="K156" s="123">
        <v>548.20000000000005</v>
      </c>
      <c r="L156" s="121" t="s">
        <v>558</v>
      </c>
      <c r="M156" s="122">
        <v>15.4</v>
      </c>
      <c r="N156" s="123">
        <v>7.38</v>
      </c>
      <c r="O156" s="135">
        <v>10</v>
      </c>
      <c r="P156" s="123">
        <v>45.36</v>
      </c>
      <c r="Q156" s="121" t="s">
        <v>425</v>
      </c>
      <c r="R156" s="123" t="s">
        <v>228</v>
      </c>
      <c r="S156" s="121" t="s">
        <v>228</v>
      </c>
      <c r="T156" s="125">
        <v>10</v>
      </c>
      <c r="U156" s="55"/>
    </row>
    <row r="157" spans="1:21" ht="12" hidden="1" customHeight="1" x14ac:dyDescent="0.2">
      <c r="A157" s="121" t="s">
        <v>236</v>
      </c>
      <c r="B157" s="121" t="s">
        <v>288</v>
      </c>
      <c r="C157" s="121" t="s">
        <v>289</v>
      </c>
      <c r="D157" s="121" t="s">
        <v>559</v>
      </c>
      <c r="E157" s="121" t="s">
        <v>219</v>
      </c>
      <c r="F157" s="121" t="s">
        <v>560</v>
      </c>
      <c r="G157" s="122">
        <v>6.2</v>
      </c>
      <c r="H157" s="123">
        <v>8.23</v>
      </c>
      <c r="I157" s="123">
        <v>10.9</v>
      </c>
      <c r="J157" s="123">
        <v>48.04</v>
      </c>
      <c r="K157" s="123">
        <v>201.35</v>
      </c>
      <c r="L157" s="121" t="s">
        <v>561</v>
      </c>
      <c r="M157" s="122">
        <v>3.8</v>
      </c>
      <c r="N157" s="123" t="s">
        <v>228</v>
      </c>
      <c r="O157" s="135" t="s">
        <v>228</v>
      </c>
      <c r="P157" s="123" t="s">
        <v>228</v>
      </c>
      <c r="Q157" s="121" t="s">
        <v>228</v>
      </c>
      <c r="R157" s="123" t="s">
        <v>228</v>
      </c>
      <c r="S157" s="121" t="s">
        <v>228</v>
      </c>
      <c r="T157" s="125">
        <v>7</v>
      </c>
      <c r="U157" s="55"/>
    </row>
    <row r="158" spans="1:21" ht="12" hidden="1" customHeight="1" x14ac:dyDescent="0.2">
      <c r="A158" s="121" t="s">
        <v>454</v>
      </c>
      <c r="B158" s="121" t="s">
        <v>382</v>
      </c>
      <c r="C158" s="121" t="s">
        <v>60</v>
      </c>
      <c r="D158" s="121" t="s">
        <v>562</v>
      </c>
      <c r="E158" s="121" t="s">
        <v>219</v>
      </c>
      <c r="F158" s="121" t="s">
        <v>563</v>
      </c>
      <c r="G158" s="122">
        <v>73.2</v>
      </c>
      <c r="H158" s="123">
        <v>9.73</v>
      </c>
      <c r="I158" s="123">
        <v>11</v>
      </c>
      <c r="J158" s="123">
        <v>52.3</v>
      </c>
      <c r="K158" s="123">
        <v>1073.7</v>
      </c>
      <c r="L158" s="121" t="s">
        <v>564</v>
      </c>
      <c r="M158" s="122">
        <v>52.6</v>
      </c>
      <c r="N158" s="123">
        <v>8.9499999999999993</v>
      </c>
      <c r="O158" s="135">
        <v>9.5</v>
      </c>
      <c r="P158" s="123">
        <v>52.3</v>
      </c>
      <c r="Q158" s="121" t="s">
        <v>565</v>
      </c>
      <c r="R158" s="123">
        <v>1070.1199999999999</v>
      </c>
      <c r="S158" s="121" t="s">
        <v>243</v>
      </c>
      <c r="T158" s="125">
        <v>13</v>
      </c>
      <c r="U158" s="55"/>
    </row>
    <row r="159" spans="1:21" ht="12" hidden="1" customHeight="1" x14ac:dyDescent="0.2">
      <c r="A159" s="121" t="s">
        <v>422</v>
      </c>
      <c r="B159" s="121" t="s">
        <v>566</v>
      </c>
      <c r="C159" s="121" t="s">
        <v>217</v>
      </c>
      <c r="D159" s="121" t="s">
        <v>567</v>
      </c>
      <c r="E159" s="121" t="s">
        <v>219</v>
      </c>
      <c r="F159" s="121" t="s">
        <v>553</v>
      </c>
      <c r="G159" s="122">
        <v>11.1</v>
      </c>
      <c r="H159" s="123" t="s">
        <v>228</v>
      </c>
      <c r="I159" s="123" t="s">
        <v>228</v>
      </c>
      <c r="J159" s="123" t="s">
        <v>228</v>
      </c>
      <c r="K159" s="123">
        <v>81.99</v>
      </c>
      <c r="L159" s="121" t="s">
        <v>568</v>
      </c>
      <c r="M159" s="122">
        <v>11.1</v>
      </c>
      <c r="N159" s="123" t="s">
        <v>228</v>
      </c>
      <c r="O159" s="135" t="s">
        <v>228</v>
      </c>
      <c r="P159" s="123" t="s">
        <v>228</v>
      </c>
      <c r="Q159" s="121" t="s">
        <v>569</v>
      </c>
      <c r="R159" s="123">
        <v>81.99</v>
      </c>
      <c r="S159" s="121" t="s">
        <v>51</v>
      </c>
      <c r="T159" s="125">
        <v>6</v>
      </c>
      <c r="U159" s="55"/>
    </row>
    <row r="160" spans="1:21" ht="12" hidden="1" customHeight="1" x14ac:dyDescent="0.2">
      <c r="A160" s="121" t="s">
        <v>215</v>
      </c>
      <c r="B160" s="121" t="s">
        <v>264</v>
      </c>
      <c r="C160" s="121" t="s">
        <v>106</v>
      </c>
      <c r="D160" s="121" t="s">
        <v>570</v>
      </c>
      <c r="E160" s="121" t="s">
        <v>219</v>
      </c>
      <c r="F160" s="121" t="s">
        <v>571</v>
      </c>
      <c r="G160" s="122">
        <v>27.8</v>
      </c>
      <c r="H160" s="123">
        <v>8.59</v>
      </c>
      <c r="I160" s="123">
        <v>10.45</v>
      </c>
      <c r="J160" s="123">
        <v>58.22</v>
      </c>
      <c r="K160" s="123">
        <v>683.37</v>
      </c>
      <c r="L160" s="121" t="s">
        <v>572</v>
      </c>
      <c r="M160" s="122">
        <v>9.1</v>
      </c>
      <c r="N160" s="123">
        <v>8.09</v>
      </c>
      <c r="O160" s="135">
        <v>9.6</v>
      </c>
      <c r="P160" s="123">
        <v>57.88</v>
      </c>
      <c r="Q160" s="121" t="s">
        <v>453</v>
      </c>
      <c r="R160" s="123">
        <v>670.54</v>
      </c>
      <c r="S160" s="121" t="s">
        <v>51</v>
      </c>
      <c r="T160" s="125">
        <v>7</v>
      </c>
      <c r="U160" s="55"/>
    </row>
    <row r="161" spans="1:21" ht="12" hidden="1" customHeight="1" x14ac:dyDescent="0.2">
      <c r="A161" s="121" t="s">
        <v>573</v>
      </c>
      <c r="B161" s="121" t="s">
        <v>461</v>
      </c>
      <c r="C161" s="121" t="s">
        <v>462</v>
      </c>
      <c r="D161" s="121" t="s">
        <v>574</v>
      </c>
      <c r="E161" s="121" t="s">
        <v>219</v>
      </c>
      <c r="F161" s="121" t="s">
        <v>575</v>
      </c>
      <c r="G161" s="122">
        <v>9.3000000000000007</v>
      </c>
      <c r="H161" s="123">
        <v>7.65</v>
      </c>
      <c r="I161" s="123">
        <v>10.5</v>
      </c>
      <c r="J161" s="123">
        <v>40.25</v>
      </c>
      <c r="K161" s="123">
        <v>95.95</v>
      </c>
      <c r="L161" s="121" t="s">
        <v>576</v>
      </c>
      <c r="M161" s="122">
        <v>7.8</v>
      </c>
      <c r="N161" s="123">
        <v>7.41</v>
      </c>
      <c r="O161" s="135" t="s">
        <v>228</v>
      </c>
      <c r="P161" s="123" t="s">
        <v>228</v>
      </c>
      <c r="Q161" s="121" t="s">
        <v>453</v>
      </c>
      <c r="R161" s="123">
        <v>92.31</v>
      </c>
      <c r="S161" s="121" t="s">
        <v>243</v>
      </c>
      <c r="T161" s="125">
        <v>6</v>
      </c>
      <c r="U161" s="55"/>
    </row>
    <row r="162" spans="1:21" ht="12" hidden="1" customHeight="1" x14ac:dyDescent="0.2">
      <c r="A162" s="121" t="s">
        <v>258</v>
      </c>
      <c r="B162" s="121" t="s">
        <v>259</v>
      </c>
      <c r="C162" s="121" t="s">
        <v>217</v>
      </c>
      <c r="D162" s="121" t="s">
        <v>577</v>
      </c>
      <c r="E162" s="121" t="s">
        <v>219</v>
      </c>
      <c r="F162" s="121" t="s">
        <v>578</v>
      </c>
      <c r="G162" s="122">
        <v>37.799999999999997</v>
      </c>
      <c r="H162" s="123">
        <v>8.74</v>
      </c>
      <c r="I162" s="123">
        <v>11.6</v>
      </c>
      <c r="J162" s="123">
        <v>52.23</v>
      </c>
      <c r="K162" s="123">
        <v>809.37</v>
      </c>
      <c r="L162" s="121" t="s">
        <v>579</v>
      </c>
      <c r="M162" s="122">
        <v>17</v>
      </c>
      <c r="N162" s="123" t="s">
        <v>228</v>
      </c>
      <c r="O162" s="135" t="s">
        <v>228</v>
      </c>
      <c r="P162" s="123" t="s">
        <v>228</v>
      </c>
      <c r="Q162" s="121" t="s">
        <v>268</v>
      </c>
      <c r="R162" s="123" t="s">
        <v>228</v>
      </c>
      <c r="S162" s="121" t="s">
        <v>228</v>
      </c>
      <c r="T162" s="125">
        <v>9</v>
      </c>
      <c r="U162" s="55"/>
    </row>
    <row r="163" spans="1:21" ht="12" hidden="1" customHeight="1" x14ac:dyDescent="0.2">
      <c r="A163" s="121" t="s">
        <v>401</v>
      </c>
      <c r="B163" s="121" t="s">
        <v>402</v>
      </c>
      <c r="C163" s="121" t="s">
        <v>403</v>
      </c>
      <c r="D163" s="121" t="s">
        <v>580</v>
      </c>
      <c r="E163" s="121" t="s">
        <v>219</v>
      </c>
      <c r="F163" s="121" t="s">
        <v>581</v>
      </c>
      <c r="G163" s="122">
        <v>8.6</v>
      </c>
      <c r="H163" s="123">
        <v>8.44</v>
      </c>
      <c r="I163" s="123" t="s">
        <v>228</v>
      </c>
      <c r="J163" s="123">
        <v>54.58</v>
      </c>
      <c r="K163" s="123">
        <v>438.8</v>
      </c>
      <c r="L163" s="121" t="s">
        <v>582</v>
      </c>
      <c r="M163" s="122">
        <v>8.5</v>
      </c>
      <c r="N163" s="123">
        <v>8.44</v>
      </c>
      <c r="O163" s="135" t="s">
        <v>228</v>
      </c>
      <c r="P163" s="123">
        <v>54.58</v>
      </c>
      <c r="Q163" s="121" t="s">
        <v>449</v>
      </c>
      <c r="R163" s="123">
        <v>438.8</v>
      </c>
      <c r="S163" s="121" t="s">
        <v>243</v>
      </c>
      <c r="T163" s="125">
        <v>4</v>
      </c>
      <c r="U163" s="55"/>
    </row>
    <row r="164" spans="1:21" ht="12" hidden="1" customHeight="1" x14ac:dyDescent="0.2">
      <c r="A164" s="121" t="s">
        <v>223</v>
      </c>
      <c r="B164" s="121" t="s">
        <v>356</v>
      </c>
      <c r="C164" s="121" t="s">
        <v>357</v>
      </c>
      <c r="D164" s="121" t="s">
        <v>583</v>
      </c>
      <c r="E164" s="121" t="s">
        <v>219</v>
      </c>
      <c r="F164" s="121" t="s">
        <v>584</v>
      </c>
      <c r="G164" s="122">
        <v>0</v>
      </c>
      <c r="H164" s="123" t="s">
        <v>228</v>
      </c>
      <c r="I164" s="123" t="s">
        <v>228</v>
      </c>
      <c r="J164" s="123" t="s">
        <v>228</v>
      </c>
      <c r="K164" s="123" t="s">
        <v>228</v>
      </c>
      <c r="L164" s="121" t="s">
        <v>585</v>
      </c>
      <c r="M164" s="122">
        <v>0</v>
      </c>
      <c r="N164" s="123" t="s">
        <v>228</v>
      </c>
      <c r="O164" s="135" t="s">
        <v>228</v>
      </c>
      <c r="P164" s="123" t="s">
        <v>228</v>
      </c>
      <c r="Q164" s="121" t="s">
        <v>275</v>
      </c>
      <c r="R164" s="123" t="s">
        <v>228</v>
      </c>
      <c r="S164" s="121" t="s">
        <v>228</v>
      </c>
      <c r="T164" s="125">
        <v>4</v>
      </c>
      <c r="U164" s="55"/>
    </row>
    <row r="165" spans="1:21" ht="12" hidden="1" customHeight="1" x14ac:dyDescent="0.2">
      <c r="A165" s="121" t="s">
        <v>223</v>
      </c>
      <c r="B165" s="121" t="s">
        <v>361</v>
      </c>
      <c r="C165" s="121" t="s">
        <v>357</v>
      </c>
      <c r="D165" s="121" t="s">
        <v>586</v>
      </c>
      <c r="E165" s="121" t="s">
        <v>219</v>
      </c>
      <c r="F165" s="121" t="s">
        <v>584</v>
      </c>
      <c r="G165" s="122">
        <v>0</v>
      </c>
      <c r="H165" s="123" t="s">
        <v>228</v>
      </c>
      <c r="I165" s="123" t="s">
        <v>228</v>
      </c>
      <c r="J165" s="123" t="s">
        <v>228</v>
      </c>
      <c r="K165" s="123" t="s">
        <v>228</v>
      </c>
      <c r="L165" s="121" t="s">
        <v>585</v>
      </c>
      <c r="M165" s="122">
        <v>0</v>
      </c>
      <c r="N165" s="123" t="s">
        <v>228</v>
      </c>
      <c r="O165" s="135" t="s">
        <v>228</v>
      </c>
      <c r="P165" s="123" t="s">
        <v>228</v>
      </c>
      <c r="Q165" s="121" t="s">
        <v>275</v>
      </c>
      <c r="R165" s="123" t="s">
        <v>228</v>
      </c>
      <c r="S165" s="121" t="s">
        <v>228</v>
      </c>
      <c r="T165" s="125">
        <v>4</v>
      </c>
      <c r="U165" s="55"/>
    </row>
    <row r="166" spans="1:21" ht="12" hidden="1" customHeight="1" x14ac:dyDescent="0.2">
      <c r="A166" s="121" t="s">
        <v>287</v>
      </c>
      <c r="B166" s="121" t="s">
        <v>288</v>
      </c>
      <c r="C166" s="121" t="s">
        <v>289</v>
      </c>
      <c r="D166" s="121" t="s">
        <v>587</v>
      </c>
      <c r="E166" s="121" t="s">
        <v>219</v>
      </c>
      <c r="F166" s="121" t="s">
        <v>588</v>
      </c>
      <c r="G166" s="122">
        <v>1.9</v>
      </c>
      <c r="H166" s="123">
        <v>8.49</v>
      </c>
      <c r="I166" s="123">
        <v>10.9</v>
      </c>
      <c r="J166" s="123">
        <v>50.15</v>
      </c>
      <c r="K166" s="123">
        <v>103.4</v>
      </c>
      <c r="L166" s="121" t="s">
        <v>447</v>
      </c>
      <c r="M166" s="122">
        <v>1.1000000000000001</v>
      </c>
      <c r="N166" s="123" t="s">
        <v>228</v>
      </c>
      <c r="O166" s="135" t="s">
        <v>228</v>
      </c>
      <c r="P166" s="123" t="s">
        <v>228</v>
      </c>
      <c r="Q166" s="121" t="s">
        <v>453</v>
      </c>
      <c r="R166" s="123" t="s">
        <v>228</v>
      </c>
      <c r="S166" s="121" t="s">
        <v>228</v>
      </c>
      <c r="T166" s="125">
        <v>2</v>
      </c>
      <c r="U166" s="55"/>
    </row>
    <row r="167" spans="1:21" ht="12" hidden="1" customHeight="1" x14ac:dyDescent="0.2">
      <c r="A167" s="121" t="s">
        <v>487</v>
      </c>
      <c r="B167" s="121" t="s">
        <v>488</v>
      </c>
      <c r="C167" s="121" t="s">
        <v>337</v>
      </c>
      <c r="D167" s="121" t="s">
        <v>589</v>
      </c>
      <c r="E167" s="121" t="s">
        <v>219</v>
      </c>
      <c r="F167" s="121" t="s">
        <v>590</v>
      </c>
      <c r="G167" s="122">
        <v>20.3</v>
      </c>
      <c r="H167" s="123">
        <v>8.68</v>
      </c>
      <c r="I167" s="123">
        <v>10.8</v>
      </c>
      <c r="J167" s="123">
        <v>57.1</v>
      </c>
      <c r="K167" s="123">
        <v>1063.32</v>
      </c>
      <c r="L167" s="121" t="s">
        <v>591</v>
      </c>
      <c r="M167" s="122">
        <v>12.8</v>
      </c>
      <c r="N167" s="123">
        <v>8.24</v>
      </c>
      <c r="O167" s="135">
        <v>10.1</v>
      </c>
      <c r="P167" s="123">
        <v>56</v>
      </c>
      <c r="Q167" s="121" t="s">
        <v>453</v>
      </c>
      <c r="R167" s="123" t="s">
        <v>228</v>
      </c>
      <c r="S167" s="121" t="s">
        <v>51</v>
      </c>
      <c r="T167" s="125">
        <v>8</v>
      </c>
      <c r="U167" s="55"/>
    </row>
    <row r="168" spans="1:21" ht="12" hidden="1" customHeight="1" x14ac:dyDescent="0.2">
      <c r="A168" s="121" t="s">
        <v>258</v>
      </c>
      <c r="B168" s="121" t="s">
        <v>592</v>
      </c>
      <c r="C168" s="121" t="s">
        <v>593</v>
      </c>
      <c r="D168" s="121" t="s">
        <v>594</v>
      </c>
      <c r="E168" s="121" t="s">
        <v>219</v>
      </c>
      <c r="F168" s="121" t="s">
        <v>578</v>
      </c>
      <c r="G168" s="122">
        <v>16.5</v>
      </c>
      <c r="H168" s="123">
        <v>9.11</v>
      </c>
      <c r="I168" s="123">
        <v>11.6</v>
      </c>
      <c r="J168" s="123">
        <v>53.56</v>
      </c>
      <c r="K168" s="123">
        <v>232.13</v>
      </c>
      <c r="L168" s="121" t="s">
        <v>595</v>
      </c>
      <c r="M168" s="122">
        <v>8.9</v>
      </c>
      <c r="N168" s="123" t="s">
        <v>228</v>
      </c>
      <c r="O168" s="135" t="s">
        <v>228</v>
      </c>
      <c r="P168" s="123" t="s">
        <v>228</v>
      </c>
      <c r="Q168" s="121" t="s">
        <v>268</v>
      </c>
      <c r="R168" s="123" t="s">
        <v>228</v>
      </c>
      <c r="S168" s="121" t="s">
        <v>228</v>
      </c>
      <c r="T168" s="125">
        <v>6</v>
      </c>
      <c r="U168" s="55"/>
    </row>
    <row r="169" spans="1:21" ht="12" hidden="1" customHeight="1" x14ac:dyDescent="0.2">
      <c r="A169" s="121" t="s">
        <v>376</v>
      </c>
      <c r="B169" s="121" t="s">
        <v>596</v>
      </c>
      <c r="C169" s="121" t="s">
        <v>462</v>
      </c>
      <c r="D169" s="121" t="s">
        <v>597</v>
      </c>
      <c r="E169" s="121" t="s">
        <v>219</v>
      </c>
      <c r="F169" s="121" t="s">
        <v>578</v>
      </c>
      <c r="G169" s="122">
        <v>4.4000000000000004</v>
      </c>
      <c r="H169" s="123">
        <v>8.58</v>
      </c>
      <c r="I169" s="123">
        <v>10.7</v>
      </c>
      <c r="J169" s="123">
        <v>42.88</v>
      </c>
      <c r="K169" s="123">
        <v>51.36</v>
      </c>
      <c r="L169" s="121" t="s">
        <v>598</v>
      </c>
      <c r="M169" s="122">
        <v>3.7</v>
      </c>
      <c r="N169" s="123">
        <v>7.93</v>
      </c>
      <c r="O169" s="135">
        <v>9.1999999999999993</v>
      </c>
      <c r="P169" s="123">
        <v>42.88</v>
      </c>
      <c r="Q169" s="121" t="s">
        <v>599</v>
      </c>
      <c r="R169" s="123">
        <v>50.73</v>
      </c>
      <c r="S169" s="121" t="s">
        <v>243</v>
      </c>
      <c r="T169" s="125">
        <v>6</v>
      </c>
      <c r="U169" s="55"/>
    </row>
    <row r="170" spans="1:21" ht="12" hidden="1" customHeight="1" x14ac:dyDescent="0.2">
      <c r="A170" s="121" t="s">
        <v>600</v>
      </c>
      <c r="B170" s="121" t="s">
        <v>601</v>
      </c>
      <c r="C170" s="121" t="s">
        <v>602</v>
      </c>
      <c r="D170" s="121" t="s">
        <v>603</v>
      </c>
      <c r="E170" s="121" t="s">
        <v>219</v>
      </c>
      <c r="F170" s="121" t="s">
        <v>604</v>
      </c>
      <c r="G170" s="122">
        <v>39.4</v>
      </c>
      <c r="H170" s="123">
        <v>8.14</v>
      </c>
      <c r="I170" s="123">
        <v>10.1</v>
      </c>
      <c r="J170" s="123">
        <v>52.2</v>
      </c>
      <c r="K170" s="123">
        <v>784.32</v>
      </c>
      <c r="L170" s="121" t="s">
        <v>605</v>
      </c>
      <c r="M170" s="122">
        <v>6.2</v>
      </c>
      <c r="N170" s="123">
        <v>7.48</v>
      </c>
      <c r="O170" s="135">
        <v>8.83</v>
      </c>
      <c r="P170" s="123">
        <v>52.2</v>
      </c>
      <c r="Q170" s="121" t="s">
        <v>565</v>
      </c>
      <c r="R170" s="123">
        <v>753.64</v>
      </c>
      <c r="S170" s="121" t="s">
        <v>534</v>
      </c>
      <c r="T170" s="125">
        <v>5</v>
      </c>
      <c r="U170" s="55"/>
    </row>
    <row r="171" spans="1:21" ht="12" hidden="1" customHeight="1" x14ac:dyDescent="0.2">
      <c r="A171" s="121" t="s">
        <v>538</v>
      </c>
      <c r="B171" s="121" t="s">
        <v>539</v>
      </c>
      <c r="C171" s="121" t="s">
        <v>540</v>
      </c>
      <c r="D171" s="121" t="s">
        <v>606</v>
      </c>
      <c r="E171" s="121" t="s">
        <v>219</v>
      </c>
      <c r="F171" s="121" t="s">
        <v>607</v>
      </c>
      <c r="G171" s="122">
        <v>10.199999999999999</v>
      </c>
      <c r="H171" s="123">
        <v>8.07</v>
      </c>
      <c r="I171" s="123">
        <v>11</v>
      </c>
      <c r="J171" s="123">
        <v>48.28</v>
      </c>
      <c r="K171" s="123">
        <v>238.7</v>
      </c>
      <c r="L171" s="121" t="s">
        <v>608</v>
      </c>
      <c r="M171" s="122">
        <v>5.8</v>
      </c>
      <c r="N171" s="123">
        <v>7.56</v>
      </c>
      <c r="O171" s="135">
        <v>10</v>
      </c>
      <c r="P171" s="123" t="s">
        <v>228</v>
      </c>
      <c r="Q171" s="121" t="s">
        <v>565</v>
      </c>
      <c r="R171" s="123" t="s">
        <v>228</v>
      </c>
      <c r="S171" s="121" t="s">
        <v>228</v>
      </c>
      <c r="T171" s="125">
        <v>11</v>
      </c>
      <c r="U171" s="55"/>
    </row>
    <row r="172" spans="1:21" ht="12" hidden="1" customHeight="1" x14ac:dyDescent="0.2">
      <c r="A172" s="121" t="s">
        <v>258</v>
      </c>
      <c r="B172" s="121" t="s">
        <v>410</v>
      </c>
      <c r="C172" s="121" t="s">
        <v>238</v>
      </c>
      <c r="D172" s="121" t="s">
        <v>609</v>
      </c>
      <c r="E172" s="121" t="s">
        <v>219</v>
      </c>
      <c r="F172" s="121" t="s">
        <v>610</v>
      </c>
      <c r="G172" s="122">
        <v>70.2</v>
      </c>
      <c r="H172" s="123">
        <v>8.61</v>
      </c>
      <c r="I172" s="123">
        <v>11.5</v>
      </c>
      <c r="J172" s="123">
        <v>49.99</v>
      </c>
      <c r="K172" s="123">
        <v>687.83</v>
      </c>
      <c r="L172" s="121" t="s">
        <v>611</v>
      </c>
      <c r="M172" s="122">
        <v>53</v>
      </c>
      <c r="N172" s="123" t="s">
        <v>228</v>
      </c>
      <c r="O172" s="135" t="s">
        <v>228</v>
      </c>
      <c r="P172" s="123" t="s">
        <v>228</v>
      </c>
      <c r="Q172" s="121" t="s">
        <v>612</v>
      </c>
      <c r="R172" s="123" t="s">
        <v>228</v>
      </c>
      <c r="S172" s="121" t="s">
        <v>228</v>
      </c>
      <c r="T172" s="125">
        <v>7</v>
      </c>
      <c r="U172" s="55"/>
    </row>
    <row r="173" spans="1:21" ht="12" hidden="1" customHeight="1" x14ac:dyDescent="0.2">
      <c r="A173" s="121" t="s">
        <v>328</v>
      </c>
      <c r="B173" s="121" t="s">
        <v>435</v>
      </c>
      <c r="C173" s="121" t="s">
        <v>436</v>
      </c>
      <c r="D173" s="121" t="s">
        <v>613</v>
      </c>
      <c r="E173" s="121" t="s">
        <v>219</v>
      </c>
      <c r="F173" s="121" t="s">
        <v>614</v>
      </c>
      <c r="G173" s="122">
        <v>45.1</v>
      </c>
      <c r="H173" s="123">
        <v>6.93</v>
      </c>
      <c r="I173" s="123">
        <v>11</v>
      </c>
      <c r="J173" s="123">
        <v>40.64</v>
      </c>
      <c r="K173" s="123">
        <v>2888.72</v>
      </c>
      <c r="L173" s="121" t="s">
        <v>584</v>
      </c>
      <c r="M173" s="122">
        <v>31.4</v>
      </c>
      <c r="N173" s="123" t="s">
        <v>228</v>
      </c>
      <c r="O173" s="135">
        <v>10.5</v>
      </c>
      <c r="P173" s="123" t="s">
        <v>228</v>
      </c>
      <c r="Q173" s="121" t="s">
        <v>228</v>
      </c>
      <c r="R173" s="123" t="s">
        <v>228</v>
      </c>
      <c r="S173" s="121" t="s">
        <v>228</v>
      </c>
      <c r="T173" s="125">
        <v>9</v>
      </c>
      <c r="U173" s="55"/>
    </row>
    <row r="174" spans="1:21" ht="12" hidden="1" customHeight="1" x14ac:dyDescent="0.2">
      <c r="A174" s="121" t="s">
        <v>269</v>
      </c>
      <c r="B174" s="121" t="s">
        <v>315</v>
      </c>
      <c r="C174" s="121" t="s">
        <v>316</v>
      </c>
      <c r="D174" s="121" t="s">
        <v>615</v>
      </c>
      <c r="E174" s="121" t="s">
        <v>219</v>
      </c>
      <c r="F174" s="121" t="s">
        <v>616</v>
      </c>
      <c r="G174" s="122">
        <v>208.7</v>
      </c>
      <c r="H174" s="123" t="s">
        <v>228</v>
      </c>
      <c r="I174" s="123" t="s">
        <v>228</v>
      </c>
      <c r="J174" s="123" t="s">
        <v>228</v>
      </c>
      <c r="K174" s="123">
        <v>2458.5500000000002</v>
      </c>
      <c r="L174" s="121" t="s">
        <v>617</v>
      </c>
      <c r="M174" s="122">
        <v>47.4</v>
      </c>
      <c r="N174" s="123" t="s">
        <v>228</v>
      </c>
      <c r="O174" s="135" t="s">
        <v>228</v>
      </c>
      <c r="P174" s="123" t="s">
        <v>228</v>
      </c>
      <c r="Q174" s="121" t="s">
        <v>314</v>
      </c>
      <c r="R174" s="123">
        <v>2448.52</v>
      </c>
      <c r="S174" s="121" t="s">
        <v>51</v>
      </c>
      <c r="T174" s="125">
        <v>16</v>
      </c>
      <c r="U174" s="55"/>
    </row>
    <row r="175" spans="1:21" ht="12" hidden="1" customHeight="1" x14ac:dyDescent="0.2">
      <c r="A175" s="121" t="s">
        <v>422</v>
      </c>
      <c r="B175" s="121" t="s">
        <v>264</v>
      </c>
      <c r="C175" s="121" t="s">
        <v>106</v>
      </c>
      <c r="D175" s="121" t="s">
        <v>618</v>
      </c>
      <c r="E175" s="121" t="s">
        <v>219</v>
      </c>
      <c r="F175" s="121" t="s">
        <v>619</v>
      </c>
      <c r="G175" s="122">
        <v>15.6</v>
      </c>
      <c r="H175" s="123">
        <v>8.41</v>
      </c>
      <c r="I175" s="123">
        <v>10</v>
      </c>
      <c r="J175" s="123">
        <v>55.7</v>
      </c>
      <c r="K175" s="123">
        <v>59.15</v>
      </c>
      <c r="L175" s="121" t="s">
        <v>620</v>
      </c>
      <c r="M175" s="122">
        <v>15.6</v>
      </c>
      <c r="N175" s="123">
        <v>8.4</v>
      </c>
      <c r="O175" s="135">
        <v>10</v>
      </c>
      <c r="P175" s="123">
        <v>55.7</v>
      </c>
      <c r="Q175" s="121" t="s">
        <v>230</v>
      </c>
      <c r="R175" s="123">
        <v>59.15</v>
      </c>
      <c r="S175" s="121" t="s">
        <v>51</v>
      </c>
      <c r="T175" s="125">
        <v>8</v>
      </c>
      <c r="U175" s="55"/>
    </row>
    <row r="176" spans="1:21" ht="12" hidden="1" customHeight="1" x14ac:dyDescent="0.2">
      <c r="A176" s="121" t="s">
        <v>347</v>
      </c>
      <c r="B176" s="121" t="s">
        <v>352</v>
      </c>
      <c r="C176" s="121" t="s">
        <v>353</v>
      </c>
      <c r="D176" s="121" t="s">
        <v>621</v>
      </c>
      <c r="E176" s="121" t="s">
        <v>219</v>
      </c>
      <c r="F176" s="121" t="s">
        <v>622</v>
      </c>
      <c r="G176" s="122">
        <v>6.5</v>
      </c>
      <c r="H176" s="123">
        <v>9.3000000000000007</v>
      </c>
      <c r="I176" s="123">
        <v>11</v>
      </c>
      <c r="J176" s="123">
        <v>56</v>
      </c>
      <c r="K176" s="123">
        <v>67</v>
      </c>
      <c r="L176" s="121" t="s">
        <v>623</v>
      </c>
      <c r="M176" s="122">
        <v>4.5999999999999996</v>
      </c>
      <c r="N176" s="123">
        <v>8.75</v>
      </c>
      <c r="O176" s="135">
        <v>10.050000000000001</v>
      </c>
      <c r="P176" s="123">
        <v>55.44</v>
      </c>
      <c r="Q176" s="121" t="s">
        <v>565</v>
      </c>
      <c r="R176" s="123">
        <v>65.400000000000006</v>
      </c>
      <c r="S176" s="121" t="s">
        <v>243</v>
      </c>
      <c r="T176" s="125">
        <v>4</v>
      </c>
      <c r="U176" s="55"/>
    </row>
    <row r="177" spans="1:21" ht="12" hidden="1" customHeight="1" x14ac:dyDescent="0.2">
      <c r="A177" s="121" t="s">
        <v>376</v>
      </c>
      <c r="B177" s="121" t="s">
        <v>624</v>
      </c>
      <c r="C177" s="121" t="s">
        <v>545</v>
      </c>
      <c r="D177" s="121" t="s">
        <v>625</v>
      </c>
      <c r="E177" s="121" t="s">
        <v>219</v>
      </c>
      <c r="F177" s="121" t="s">
        <v>626</v>
      </c>
      <c r="G177" s="122">
        <v>6.2</v>
      </c>
      <c r="H177" s="123">
        <v>9.08</v>
      </c>
      <c r="I177" s="123">
        <v>10.65</v>
      </c>
      <c r="J177" s="123">
        <v>50.17</v>
      </c>
      <c r="K177" s="123">
        <v>50.8</v>
      </c>
      <c r="L177" s="121" t="s">
        <v>627</v>
      </c>
      <c r="M177" s="122">
        <v>5.0999999999999996</v>
      </c>
      <c r="N177" s="123">
        <v>8.39</v>
      </c>
      <c r="O177" s="135">
        <v>9.4499999999999993</v>
      </c>
      <c r="P177" s="123">
        <v>50.17</v>
      </c>
      <c r="Q177" s="121" t="s">
        <v>599</v>
      </c>
      <c r="R177" s="123">
        <v>49.68</v>
      </c>
      <c r="S177" s="121" t="s">
        <v>243</v>
      </c>
      <c r="T177" s="125">
        <v>6</v>
      </c>
      <c r="U177" s="55"/>
    </row>
    <row r="178" spans="1:21" ht="12" hidden="1" customHeight="1" x14ac:dyDescent="0.2">
      <c r="A178" s="121" t="s">
        <v>236</v>
      </c>
      <c r="B178" s="121" t="s">
        <v>237</v>
      </c>
      <c r="C178" s="121" t="s">
        <v>238</v>
      </c>
      <c r="D178" s="121" t="s">
        <v>628</v>
      </c>
      <c r="E178" s="121" t="s">
        <v>219</v>
      </c>
      <c r="F178" s="121" t="s">
        <v>629</v>
      </c>
      <c r="G178" s="122">
        <v>24.4</v>
      </c>
      <c r="H178" s="123">
        <v>8.1</v>
      </c>
      <c r="I178" s="123">
        <v>10.1</v>
      </c>
      <c r="J178" s="123">
        <v>46</v>
      </c>
      <c r="K178" s="123">
        <v>1615.79</v>
      </c>
      <c r="L178" s="121" t="s">
        <v>630</v>
      </c>
      <c r="M178" s="122">
        <v>19</v>
      </c>
      <c r="N178" s="123" t="s">
        <v>228</v>
      </c>
      <c r="O178" s="135" t="s">
        <v>228</v>
      </c>
      <c r="P178" s="123" t="s">
        <v>228</v>
      </c>
      <c r="Q178" s="121" t="s">
        <v>228</v>
      </c>
      <c r="R178" s="123" t="s">
        <v>228</v>
      </c>
      <c r="S178" s="121" t="s">
        <v>228</v>
      </c>
      <c r="T178" s="125">
        <v>5</v>
      </c>
      <c r="U178" s="55"/>
    </row>
    <row r="179" spans="1:21" ht="12" hidden="1" customHeight="1" x14ac:dyDescent="0.2">
      <c r="A179" s="121" t="s">
        <v>460</v>
      </c>
      <c r="B179" s="121" t="s">
        <v>631</v>
      </c>
      <c r="C179" s="121" t="s">
        <v>545</v>
      </c>
      <c r="D179" s="121" t="s">
        <v>632</v>
      </c>
      <c r="E179" s="121" t="s">
        <v>219</v>
      </c>
      <c r="F179" s="121" t="s">
        <v>633</v>
      </c>
      <c r="G179" s="122">
        <v>11.4</v>
      </c>
      <c r="H179" s="123">
        <v>9.1</v>
      </c>
      <c r="I179" s="123">
        <v>11.2</v>
      </c>
      <c r="J179" s="123">
        <v>50</v>
      </c>
      <c r="K179" s="123">
        <v>169.01</v>
      </c>
      <c r="L179" s="121" t="s">
        <v>634</v>
      </c>
      <c r="M179" s="122">
        <v>6.8</v>
      </c>
      <c r="N179" s="123">
        <v>8.33</v>
      </c>
      <c r="O179" s="135" t="s">
        <v>228</v>
      </c>
      <c r="P179" s="123" t="s">
        <v>228</v>
      </c>
      <c r="Q179" s="121" t="s">
        <v>635</v>
      </c>
      <c r="R179" s="123">
        <v>164.3</v>
      </c>
      <c r="S179" s="121" t="s">
        <v>228</v>
      </c>
      <c r="T179" s="125">
        <v>12</v>
      </c>
      <c r="U179" s="55"/>
    </row>
    <row r="180" spans="1:21" ht="12" hidden="1" customHeight="1" x14ac:dyDescent="0.2">
      <c r="A180" s="121" t="s">
        <v>392</v>
      </c>
      <c r="B180" s="121" t="s">
        <v>288</v>
      </c>
      <c r="C180" s="121" t="s">
        <v>289</v>
      </c>
      <c r="D180" s="121" t="s">
        <v>636</v>
      </c>
      <c r="E180" s="121" t="s">
        <v>219</v>
      </c>
      <c r="F180" s="121" t="s">
        <v>637</v>
      </c>
      <c r="G180" s="122">
        <v>5.4</v>
      </c>
      <c r="H180" s="123">
        <v>8.61</v>
      </c>
      <c r="I180" s="123">
        <v>10.9</v>
      </c>
      <c r="J180" s="123">
        <v>50.76</v>
      </c>
      <c r="K180" s="123">
        <v>148.41999999999999</v>
      </c>
      <c r="L180" s="121" t="s">
        <v>634</v>
      </c>
      <c r="M180" s="122">
        <v>3</v>
      </c>
      <c r="N180" s="123">
        <v>8</v>
      </c>
      <c r="O180" s="135">
        <v>10.1</v>
      </c>
      <c r="P180" s="123">
        <v>50</v>
      </c>
      <c r="Q180" s="121" t="s">
        <v>314</v>
      </c>
      <c r="R180" s="123">
        <v>137.19999999999999</v>
      </c>
      <c r="S180" s="121" t="s">
        <v>51</v>
      </c>
      <c r="T180" s="125">
        <v>5</v>
      </c>
      <c r="U180" s="55"/>
    </row>
    <row r="181" spans="1:21" ht="12" hidden="1" customHeight="1" x14ac:dyDescent="0.2">
      <c r="A181" s="121" t="s">
        <v>363</v>
      </c>
      <c r="B181" s="121" t="s">
        <v>638</v>
      </c>
      <c r="C181" s="121" t="s">
        <v>427</v>
      </c>
      <c r="D181" s="121" t="s">
        <v>639</v>
      </c>
      <c r="E181" s="121" t="s">
        <v>219</v>
      </c>
      <c r="F181" s="121" t="s">
        <v>640</v>
      </c>
      <c r="G181" s="122">
        <v>4.7</v>
      </c>
      <c r="H181" s="123">
        <v>9.69</v>
      </c>
      <c r="I181" s="123">
        <v>11.25</v>
      </c>
      <c r="J181" s="123">
        <v>51.58</v>
      </c>
      <c r="K181" s="123">
        <v>109.24</v>
      </c>
      <c r="L181" s="121" t="s">
        <v>641</v>
      </c>
      <c r="M181" s="122">
        <v>3.7</v>
      </c>
      <c r="N181" s="123" t="s">
        <v>228</v>
      </c>
      <c r="O181" s="135" t="s">
        <v>228</v>
      </c>
      <c r="P181" s="123" t="s">
        <v>228</v>
      </c>
      <c r="Q181" s="121" t="s">
        <v>228</v>
      </c>
      <c r="R181" s="123" t="s">
        <v>228</v>
      </c>
      <c r="S181" s="121" t="s">
        <v>228</v>
      </c>
      <c r="T181" s="125">
        <v>8</v>
      </c>
      <c r="U181" s="55"/>
    </row>
    <row r="182" spans="1:21" ht="12" hidden="1" customHeight="1" x14ac:dyDescent="0.2">
      <c r="A182" s="121" t="s">
        <v>231</v>
      </c>
      <c r="B182" s="121" t="s">
        <v>642</v>
      </c>
      <c r="C182" s="121" t="s">
        <v>475</v>
      </c>
      <c r="D182" s="121" t="s">
        <v>643</v>
      </c>
      <c r="E182" s="121" t="s">
        <v>219</v>
      </c>
      <c r="F182" s="121" t="s">
        <v>644</v>
      </c>
      <c r="G182" s="122">
        <v>11.9</v>
      </c>
      <c r="H182" s="123">
        <v>8.27</v>
      </c>
      <c r="I182" s="123">
        <v>10.5</v>
      </c>
      <c r="J182" s="123">
        <v>51.26</v>
      </c>
      <c r="K182" s="123">
        <v>244.86</v>
      </c>
      <c r="L182" s="121" t="s">
        <v>645</v>
      </c>
      <c r="M182" s="122">
        <v>9</v>
      </c>
      <c r="N182" s="123" t="s">
        <v>228</v>
      </c>
      <c r="O182" s="135" t="s">
        <v>228</v>
      </c>
      <c r="P182" s="123" t="s">
        <v>228</v>
      </c>
      <c r="Q182" s="121" t="s">
        <v>599</v>
      </c>
      <c r="R182" s="123" t="s">
        <v>228</v>
      </c>
      <c r="S182" s="121" t="s">
        <v>228</v>
      </c>
      <c r="T182" s="125">
        <v>7</v>
      </c>
      <c r="U182" s="55"/>
    </row>
    <row r="183" spans="1:21" ht="12" hidden="1" customHeight="1" x14ac:dyDescent="0.2">
      <c r="A183" s="121" t="s">
        <v>223</v>
      </c>
      <c r="B183" s="121" t="s">
        <v>397</v>
      </c>
      <c r="C183" s="121" t="s">
        <v>246</v>
      </c>
      <c r="D183" s="121" t="s">
        <v>646</v>
      </c>
      <c r="E183" s="121" t="s">
        <v>219</v>
      </c>
      <c r="F183" s="121" t="s">
        <v>647</v>
      </c>
      <c r="G183" s="122">
        <v>5</v>
      </c>
      <c r="H183" s="123">
        <v>8.57</v>
      </c>
      <c r="I183" s="123">
        <v>11.25</v>
      </c>
      <c r="J183" s="123">
        <v>53.62</v>
      </c>
      <c r="K183" s="123">
        <v>357.83</v>
      </c>
      <c r="L183" s="121" t="s">
        <v>648</v>
      </c>
      <c r="M183" s="122">
        <v>-8.3000000000000007</v>
      </c>
      <c r="N183" s="123">
        <v>7.72</v>
      </c>
      <c r="O183" s="135">
        <v>10.3</v>
      </c>
      <c r="P183" s="123">
        <v>51.65</v>
      </c>
      <c r="Q183" s="121" t="s">
        <v>314</v>
      </c>
      <c r="R183" s="123">
        <v>346.67</v>
      </c>
      <c r="S183" s="121" t="s">
        <v>51</v>
      </c>
      <c r="T183" s="125">
        <v>9</v>
      </c>
      <c r="U183" s="55"/>
    </row>
    <row r="184" spans="1:21" ht="12" hidden="1" customHeight="1" x14ac:dyDescent="0.2">
      <c r="A184" s="121" t="s">
        <v>223</v>
      </c>
      <c r="B184" s="121" t="s">
        <v>224</v>
      </c>
      <c r="C184" s="121" t="s">
        <v>225</v>
      </c>
      <c r="D184" s="121" t="s">
        <v>649</v>
      </c>
      <c r="E184" s="121" t="s">
        <v>219</v>
      </c>
      <c r="F184" s="121" t="s">
        <v>650</v>
      </c>
      <c r="G184" s="122">
        <v>4.4000000000000004</v>
      </c>
      <c r="H184" s="123">
        <v>8.77</v>
      </c>
      <c r="I184" s="123">
        <v>10.4</v>
      </c>
      <c r="J184" s="123">
        <v>57.27</v>
      </c>
      <c r="K184" s="123">
        <v>137.1</v>
      </c>
      <c r="L184" s="121" t="s">
        <v>651</v>
      </c>
      <c r="M184" s="122">
        <v>1.9</v>
      </c>
      <c r="N184" s="123">
        <v>8.8000000000000007</v>
      </c>
      <c r="O184" s="135">
        <v>10.3</v>
      </c>
      <c r="P184" s="123">
        <v>58.06</v>
      </c>
      <c r="Q184" s="121" t="s">
        <v>314</v>
      </c>
      <c r="R184" s="123">
        <v>128.29</v>
      </c>
      <c r="S184" s="121" t="s">
        <v>51</v>
      </c>
      <c r="T184" s="125">
        <v>8</v>
      </c>
      <c r="U184" s="55"/>
    </row>
    <row r="185" spans="1:21" ht="12" hidden="1" customHeight="1" x14ac:dyDescent="0.2">
      <c r="A185" s="121" t="s">
        <v>328</v>
      </c>
      <c r="B185" s="121" t="s">
        <v>652</v>
      </c>
      <c r="C185" s="121" t="s">
        <v>653</v>
      </c>
      <c r="D185" s="121" t="s">
        <v>654</v>
      </c>
      <c r="E185" s="121" t="s">
        <v>219</v>
      </c>
      <c r="F185" s="121" t="s">
        <v>655</v>
      </c>
      <c r="G185" s="122">
        <v>19.8</v>
      </c>
      <c r="H185" s="123">
        <v>7.5</v>
      </c>
      <c r="I185" s="123">
        <v>11</v>
      </c>
      <c r="J185" s="123">
        <v>49.04</v>
      </c>
      <c r="K185" s="123">
        <v>421.99</v>
      </c>
      <c r="L185" s="121" t="s">
        <v>656</v>
      </c>
      <c r="M185" s="122">
        <v>8.1</v>
      </c>
      <c r="N185" s="123">
        <v>7.19</v>
      </c>
      <c r="O185" s="135">
        <v>10.35</v>
      </c>
      <c r="P185" s="123" t="s">
        <v>228</v>
      </c>
      <c r="Q185" s="121" t="s">
        <v>228</v>
      </c>
      <c r="R185" s="123" t="s">
        <v>228</v>
      </c>
      <c r="S185" s="121" t="s">
        <v>228</v>
      </c>
      <c r="T185" s="125">
        <v>6</v>
      </c>
      <c r="U185" s="55"/>
    </row>
    <row r="186" spans="1:21" x14ac:dyDescent="0.2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</row>
    <row r="187" spans="1:21" ht="14.25" x14ac:dyDescent="0.2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139"/>
      <c r="N187" s="146" t="s">
        <v>657</v>
      </c>
      <c r="O187" s="147">
        <f>AVERAGE(O114:O154)</f>
        <v>9.9445714285714306</v>
      </c>
      <c r="P187" s="55"/>
      <c r="Q187" s="55"/>
      <c r="R187" s="55"/>
      <c r="S187" s="55"/>
      <c r="T187" s="55"/>
      <c r="U187" s="147">
        <f>AVERAGE(U114:U154)</f>
        <v>-0.82599999999999996</v>
      </c>
    </row>
    <row r="188" spans="1:21" ht="14.25" x14ac:dyDescent="0.2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148"/>
      <c r="N188" s="146" t="s">
        <v>658</v>
      </c>
      <c r="O188" s="147">
        <f>+O119</f>
        <v>10.5</v>
      </c>
      <c r="P188" s="55"/>
      <c r="Q188" s="55"/>
      <c r="R188" s="55"/>
      <c r="S188" s="55"/>
      <c r="T188" s="55"/>
      <c r="U188" s="147">
        <f>+U130</f>
        <v>-2.3000000000000007</v>
      </c>
    </row>
    <row r="189" spans="1:21" ht="14.25" x14ac:dyDescent="0.2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148"/>
      <c r="N189" s="139" t="s">
        <v>659</v>
      </c>
      <c r="O189" s="147">
        <f>+O152</f>
        <v>9.06</v>
      </c>
      <c r="P189" s="55"/>
      <c r="Q189" s="55"/>
      <c r="R189" s="55"/>
      <c r="S189" s="55"/>
      <c r="T189" s="55"/>
      <c r="U189" s="147">
        <f>+U143</f>
        <v>0</v>
      </c>
    </row>
    <row r="192" spans="1:21" x14ac:dyDescent="0.2">
      <c r="A192" s="121" t="s">
        <v>223</v>
      </c>
      <c r="B192" s="121" t="s">
        <v>336</v>
      </c>
      <c r="C192" s="121" t="s">
        <v>337</v>
      </c>
      <c r="D192" s="121" t="s">
        <v>552</v>
      </c>
      <c r="E192" s="121" t="s">
        <v>219</v>
      </c>
      <c r="F192" s="121" t="s">
        <v>553</v>
      </c>
      <c r="G192" s="122">
        <v>8</v>
      </c>
      <c r="H192" s="123">
        <v>8.77</v>
      </c>
      <c r="I192" s="123">
        <v>10.75</v>
      </c>
      <c r="J192" s="123">
        <v>52.59</v>
      </c>
      <c r="K192" s="123">
        <v>84</v>
      </c>
      <c r="L192" s="121" t="s">
        <v>554</v>
      </c>
      <c r="M192" s="122">
        <v>2.9</v>
      </c>
      <c r="N192" s="123">
        <v>8.52</v>
      </c>
      <c r="O192" s="135">
        <v>10.4</v>
      </c>
      <c r="P192" s="123">
        <v>52.59</v>
      </c>
      <c r="Q192" s="121" t="s">
        <v>275</v>
      </c>
      <c r="R192" s="123">
        <v>84.13</v>
      </c>
      <c r="S192" s="121" t="s">
        <v>51</v>
      </c>
      <c r="T192" s="125">
        <v>6</v>
      </c>
      <c r="U192" s="138">
        <f t="shared" ref="U192:U222" si="2">+O192-I192</f>
        <v>-0.34999999999999964</v>
      </c>
    </row>
    <row r="193" spans="1:21" x14ac:dyDescent="0.2">
      <c r="A193" s="121" t="s">
        <v>422</v>
      </c>
      <c r="B193" s="121" t="s">
        <v>555</v>
      </c>
      <c r="C193" s="121" t="s">
        <v>104</v>
      </c>
      <c r="D193" s="121" t="s">
        <v>556</v>
      </c>
      <c r="E193" s="121" t="s">
        <v>219</v>
      </c>
      <c r="F193" s="121" t="s">
        <v>557</v>
      </c>
      <c r="G193" s="122">
        <v>28.4</v>
      </c>
      <c r="H193" s="123">
        <v>8.1999999999999993</v>
      </c>
      <c r="I193" s="123">
        <v>10.95</v>
      </c>
      <c r="J193" s="123">
        <v>51</v>
      </c>
      <c r="K193" s="123">
        <v>548.20000000000005</v>
      </c>
      <c r="L193" s="121" t="s">
        <v>558</v>
      </c>
      <c r="M193" s="122">
        <v>15.4</v>
      </c>
      <c r="N193" s="123">
        <v>7.38</v>
      </c>
      <c r="O193" s="135">
        <v>10</v>
      </c>
      <c r="P193" s="123">
        <v>45.36</v>
      </c>
      <c r="Q193" s="121" t="s">
        <v>425</v>
      </c>
      <c r="R193" s="123" t="s">
        <v>228</v>
      </c>
      <c r="S193" s="121" t="s">
        <v>228</v>
      </c>
      <c r="T193" s="125">
        <v>10</v>
      </c>
      <c r="U193" s="138">
        <f t="shared" si="2"/>
        <v>-0.94999999999999929</v>
      </c>
    </row>
    <row r="194" spans="1:21" x14ac:dyDescent="0.2">
      <c r="A194" s="121" t="s">
        <v>236</v>
      </c>
      <c r="B194" s="121" t="s">
        <v>288</v>
      </c>
      <c r="C194" s="121" t="s">
        <v>289</v>
      </c>
      <c r="D194" s="121" t="s">
        <v>559</v>
      </c>
      <c r="E194" s="121" t="s">
        <v>219</v>
      </c>
      <c r="F194" s="121" t="s">
        <v>560</v>
      </c>
      <c r="G194" s="122">
        <v>6.2</v>
      </c>
      <c r="H194" s="123">
        <v>8.23</v>
      </c>
      <c r="I194" s="123">
        <v>10.9</v>
      </c>
      <c r="J194" s="123">
        <v>48.04</v>
      </c>
      <c r="K194" s="123">
        <v>201.35</v>
      </c>
      <c r="L194" s="121" t="s">
        <v>561</v>
      </c>
      <c r="M194" s="122">
        <v>3.8</v>
      </c>
      <c r="N194" s="123" t="s">
        <v>228</v>
      </c>
      <c r="O194" s="135" t="s">
        <v>228</v>
      </c>
      <c r="P194" s="123" t="s">
        <v>228</v>
      </c>
      <c r="Q194" s="121" t="s">
        <v>228</v>
      </c>
      <c r="R194" s="123" t="s">
        <v>228</v>
      </c>
      <c r="S194" s="121" t="s">
        <v>228</v>
      </c>
      <c r="T194" s="125">
        <v>7</v>
      </c>
      <c r="U194" s="138"/>
    </row>
    <row r="195" spans="1:21" x14ac:dyDescent="0.2">
      <c r="A195" s="121" t="s">
        <v>454</v>
      </c>
      <c r="B195" s="121" t="s">
        <v>382</v>
      </c>
      <c r="C195" s="121" t="s">
        <v>60</v>
      </c>
      <c r="D195" s="121" t="s">
        <v>562</v>
      </c>
      <c r="E195" s="121" t="s">
        <v>219</v>
      </c>
      <c r="F195" s="121" t="s">
        <v>563</v>
      </c>
      <c r="G195" s="122">
        <v>73.2</v>
      </c>
      <c r="H195" s="123">
        <v>9.73</v>
      </c>
      <c r="I195" s="123">
        <v>11</v>
      </c>
      <c r="J195" s="123">
        <v>52.3</v>
      </c>
      <c r="K195" s="123">
        <v>1073.7</v>
      </c>
      <c r="L195" s="121" t="s">
        <v>564</v>
      </c>
      <c r="M195" s="122">
        <v>52.6</v>
      </c>
      <c r="N195" s="123">
        <v>8.9499999999999993</v>
      </c>
      <c r="O195" s="135">
        <v>9.5</v>
      </c>
      <c r="P195" s="123">
        <v>52.3</v>
      </c>
      <c r="Q195" s="121" t="s">
        <v>565</v>
      </c>
      <c r="R195" s="123">
        <v>1070.1199999999999</v>
      </c>
      <c r="S195" s="121" t="s">
        <v>243</v>
      </c>
      <c r="T195" s="125">
        <v>13</v>
      </c>
      <c r="U195" s="138">
        <f t="shared" si="2"/>
        <v>-1.5</v>
      </c>
    </row>
    <row r="196" spans="1:21" x14ac:dyDescent="0.2">
      <c r="A196" s="121" t="s">
        <v>422</v>
      </c>
      <c r="B196" s="121" t="s">
        <v>566</v>
      </c>
      <c r="C196" s="121" t="s">
        <v>217</v>
      </c>
      <c r="D196" s="121" t="s">
        <v>567</v>
      </c>
      <c r="E196" s="121" t="s">
        <v>219</v>
      </c>
      <c r="F196" s="121" t="s">
        <v>553</v>
      </c>
      <c r="G196" s="122">
        <v>11.1</v>
      </c>
      <c r="H196" s="123" t="s">
        <v>228</v>
      </c>
      <c r="I196" s="123" t="s">
        <v>228</v>
      </c>
      <c r="J196" s="123" t="s">
        <v>228</v>
      </c>
      <c r="K196" s="123">
        <v>81.99</v>
      </c>
      <c r="L196" s="121" t="s">
        <v>568</v>
      </c>
      <c r="M196" s="122">
        <v>11.1</v>
      </c>
      <c r="N196" s="123" t="s">
        <v>228</v>
      </c>
      <c r="O196" s="135" t="s">
        <v>228</v>
      </c>
      <c r="P196" s="123" t="s">
        <v>228</v>
      </c>
      <c r="Q196" s="121" t="s">
        <v>569</v>
      </c>
      <c r="R196" s="123">
        <v>81.99</v>
      </c>
      <c r="S196" s="121" t="s">
        <v>51</v>
      </c>
      <c r="T196" s="125">
        <v>6</v>
      </c>
      <c r="U196" s="138"/>
    </row>
    <row r="197" spans="1:21" x14ac:dyDescent="0.2">
      <c r="A197" s="121" t="s">
        <v>215</v>
      </c>
      <c r="B197" s="121" t="s">
        <v>264</v>
      </c>
      <c r="C197" s="121" t="s">
        <v>106</v>
      </c>
      <c r="D197" s="121" t="s">
        <v>570</v>
      </c>
      <c r="E197" s="121" t="s">
        <v>219</v>
      </c>
      <c r="F197" s="121" t="s">
        <v>571</v>
      </c>
      <c r="G197" s="122">
        <v>27.8</v>
      </c>
      <c r="H197" s="123">
        <v>8.59</v>
      </c>
      <c r="I197" s="123">
        <v>10.45</v>
      </c>
      <c r="J197" s="123">
        <v>58.22</v>
      </c>
      <c r="K197" s="123">
        <v>683.37</v>
      </c>
      <c r="L197" s="121" t="s">
        <v>572</v>
      </c>
      <c r="M197" s="122">
        <v>9.1</v>
      </c>
      <c r="N197" s="123">
        <v>8.09</v>
      </c>
      <c r="O197" s="135">
        <v>9.6</v>
      </c>
      <c r="P197" s="123">
        <v>57.88</v>
      </c>
      <c r="Q197" s="121" t="s">
        <v>453</v>
      </c>
      <c r="R197" s="123">
        <v>670.54</v>
      </c>
      <c r="S197" s="121" t="s">
        <v>51</v>
      </c>
      <c r="T197" s="125">
        <v>7</v>
      </c>
      <c r="U197" s="138">
        <f t="shared" si="2"/>
        <v>-0.84999999999999964</v>
      </c>
    </row>
    <row r="198" spans="1:21" x14ac:dyDescent="0.2">
      <c r="A198" s="121" t="s">
        <v>573</v>
      </c>
      <c r="B198" s="121" t="s">
        <v>461</v>
      </c>
      <c r="C198" s="121" t="s">
        <v>462</v>
      </c>
      <c r="D198" s="121" t="s">
        <v>574</v>
      </c>
      <c r="E198" s="121" t="s">
        <v>219</v>
      </c>
      <c r="F198" s="121" t="s">
        <v>575</v>
      </c>
      <c r="G198" s="122">
        <v>9.3000000000000007</v>
      </c>
      <c r="H198" s="123">
        <v>7.65</v>
      </c>
      <c r="I198" s="123">
        <v>10.5</v>
      </c>
      <c r="J198" s="123">
        <v>40.25</v>
      </c>
      <c r="K198" s="123">
        <v>95.95</v>
      </c>
      <c r="L198" s="121" t="s">
        <v>576</v>
      </c>
      <c r="M198" s="122">
        <v>7.8</v>
      </c>
      <c r="N198" s="123">
        <v>7.41</v>
      </c>
      <c r="O198" s="135" t="s">
        <v>228</v>
      </c>
      <c r="P198" s="123" t="s">
        <v>228</v>
      </c>
      <c r="Q198" s="121" t="s">
        <v>453</v>
      </c>
      <c r="R198" s="123">
        <v>92.31</v>
      </c>
      <c r="S198" s="121" t="s">
        <v>243</v>
      </c>
      <c r="T198" s="125">
        <v>6</v>
      </c>
      <c r="U198" s="138"/>
    </row>
    <row r="199" spans="1:21" x14ac:dyDescent="0.2">
      <c r="A199" s="121" t="s">
        <v>258</v>
      </c>
      <c r="B199" s="121" t="s">
        <v>259</v>
      </c>
      <c r="C199" s="121" t="s">
        <v>217</v>
      </c>
      <c r="D199" s="121" t="s">
        <v>577</v>
      </c>
      <c r="E199" s="121" t="s">
        <v>219</v>
      </c>
      <c r="F199" s="121" t="s">
        <v>578</v>
      </c>
      <c r="G199" s="122">
        <v>37.799999999999997</v>
      </c>
      <c r="H199" s="123">
        <v>8.74</v>
      </c>
      <c r="I199" s="123">
        <v>11.6</v>
      </c>
      <c r="J199" s="123">
        <v>52.23</v>
      </c>
      <c r="K199" s="123">
        <v>809.37</v>
      </c>
      <c r="L199" s="121" t="s">
        <v>579</v>
      </c>
      <c r="M199" s="122">
        <v>17</v>
      </c>
      <c r="N199" s="123" t="s">
        <v>228</v>
      </c>
      <c r="O199" s="135" t="s">
        <v>228</v>
      </c>
      <c r="P199" s="123" t="s">
        <v>228</v>
      </c>
      <c r="Q199" s="121" t="s">
        <v>268</v>
      </c>
      <c r="R199" s="123" t="s">
        <v>228</v>
      </c>
      <c r="S199" s="121" t="s">
        <v>228</v>
      </c>
      <c r="T199" s="125">
        <v>9</v>
      </c>
      <c r="U199" s="138"/>
    </row>
    <row r="200" spans="1:21" x14ac:dyDescent="0.2">
      <c r="A200" s="121" t="s">
        <v>401</v>
      </c>
      <c r="B200" s="121" t="s">
        <v>402</v>
      </c>
      <c r="C200" s="121" t="s">
        <v>403</v>
      </c>
      <c r="D200" s="121" t="s">
        <v>580</v>
      </c>
      <c r="E200" s="121" t="s">
        <v>219</v>
      </c>
      <c r="F200" s="121" t="s">
        <v>581</v>
      </c>
      <c r="G200" s="122">
        <v>8.6</v>
      </c>
      <c r="H200" s="123">
        <v>8.44</v>
      </c>
      <c r="I200" s="123" t="s">
        <v>228</v>
      </c>
      <c r="J200" s="123">
        <v>54.58</v>
      </c>
      <c r="K200" s="123">
        <v>438.8</v>
      </c>
      <c r="L200" s="121" t="s">
        <v>582</v>
      </c>
      <c r="M200" s="122">
        <v>8.5</v>
      </c>
      <c r="N200" s="123">
        <v>8.44</v>
      </c>
      <c r="O200" s="135" t="s">
        <v>228</v>
      </c>
      <c r="P200" s="123">
        <v>54.58</v>
      </c>
      <c r="Q200" s="121" t="s">
        <v>449</v>
      </c>
      <c r="R200" s="123">
        <v>438.8</v>
      </c>
      <c r="S200" s="121" t="s">
        <v>243</v>
      </c>
      <c r="T200" s="125">
        <v>4</v>
      </c>
      <c r="U200" s="138"/>
    </row>
    <row r="201" spans="1:21" ht="25.5" x14ac:dyDescent="0.2">
      <c r="A201" s="121" t="s">
        <v>223</v>
      </c>
      <c r="B201" s="121" t="s">
        <v>356</v>
      </c>
      <c r="C201" s="121" t="s">
        <v>357</v>
      </c>
      <c r="D201" s="121" t="s">
        <v>583</v>
      </c>
      <c r="E201" s="121" t="s">
        <v>219</v>
      </c>
      <c r="F201" s="121" t="s">
        <v>584</v>
      </c>
      <c r="G201" s="122">
        <v>0</v>
      </c>
      <c r="H201" s="123" t="s">
        <v>228</v>
      </c>
      <c r="I201" s="123" t="s">
        <v>228</v>
      </c>
      <c r="J201" s="123" t="s">
        <v>228</v>
      </c>
      <c r="K201" s="123" t="s">
        <v>228</v>
      </c>
      <c r="L201" s="121" t="s">
        <v>585</v>
      </c>
      <c r="M201" s="122">
        <v>0</v>
      </c>
      <c r="N201" s="123" t="s">
        <v>228</v>
      </c>
      <c r="O201" s="135" t="s">
        <v>228</v>
      </c>
      <c r="P201" s="123" t="s">
        <v>228</v>
      </c>
      <c r="Q201" s="121" t="s">
        <v>275</v>
      </c>
      <c r="R201" s="123" t="s">
        <v>228</v>
      </c>
      <c r="S201" s="121" t="s">
        <v>228</v>
      </c>
      <c r="T201" s="125">
        <v>4</v>
      </c>
      <c r="U201" s="138"/>
    </row>
    <row r="202" spans="1:21" x14ac:dyDescent="0.2">
      <c r="A202" s="121" t="s">
        <v>223</v>
      </c>
      <c r="B202" s="121" t="s">
        <v>361</v>
      </c>
      <c r="C202" s="121" t="s">
        <v>357</v>
      </c>
      <c r="D202" s="121" t="s">
        <v>586</v>
      </c>
      <c r="E202" s="121" t="s">
        <v>219</v>
      </c>
      <c r="F202" s="121" t="s">
        <v>584</v>
      </c>
      <c r="G202" s="122">
        <v>0</v>
      </c>
      <c r="H202" s="123" t="s">
        <v>228</v>
      </c>
      <c r="I202" s="123" t="s">
        <v>228</v>
      </c>
      <c r="J202" s="123" t="s">
        <v>228</v>
      </c>
      <c r="K202" s="123" t="s">
        <v>228</v>
      </c>
      <c r="L202" s="121" t="s">
        <v>585</v>
      </c>
      <c r="M202" s="122">
        <v>0</v>
      </c>
      <c r="N202" s="123" t="s">
        <v>228</v>
      </c>
      <c r="O202" s="135" t="s">
        <v>228</v>
      </c>
      <c r="P202" s="123" t="s">
        <v>228</v>
      </c>
      <c r="Q202" s="121" t="s">
        <v>275</v>
      </c>
      <c r="R202" s="123" t="s">
        <v>228</v>
      </c>
      <c r="S202" s="121" t="s">
        <v>228</v>
      </c>
      <c r="T202" s="125">
        <v>4</v>
      </c>
      <c r="U202" s="138"/>
    </row>
    <row r="203" spans="1:21" x14ac:dyDescent="0.2">
      <c r="A203" s="121" t="s">
        <v>287</v>
      </c>
      <c r="B203" s="121" t="s">
        <v>288</v>
      </c>
      <c r="C203" s="121" t="s">
        <v>289</v>
      </c>
      <c r="D203" s="121" t="s">
        <v>587</v>
      </c>
      <c r="E203" s="121" t="s">
        <v>219</v>
      </c>
      <c r="F203" s="121" t="s">
        <v>588</v>
      </c>
      <c r="G203" s="122">
        <v>1.9</v>
      </c>
      <c r="H203" s="123">
        <v>8.49</v>
      </c>
      <c r="I203" s="123">
        <v>10.9</v>
      </c>
      <c r="J203" s="123">
        <v>50.15</v>
      </c>
      <c r="K203" s="123">
        <v>103.4</v>
      </c>
      <c r="L203" s="121" t="s">
        <v>447</v>
      </c>
      <c r="M203" s="122">
        <v>1.1000000000000001</v>
      </c>
      <c r="N203" s="123" t="s">
        <v>228</v>
      </c>
      <c r="O203" s="135" t="s">
        <v>228</v>
      </c>
      <c r="P203" s="123" t="s">
        <v>228</v>
      </c>
      <c r="Q203" s="121" t="s">
        <v>453</v>
      </c>
      <c r="R203" s="123" t="s">
        <v>228</v>
      </c>
      <c r="S203" s="121" t="s">
        <v>228</v>
      </c>
      <c r="T203" s="125">
        <v>2</v>
      </c>
      <c r="U203" s="138"/>
    </row>
    <row r="204" spans="1:21" x14ac:dyDescent="0.2">
      <c r="A204" s="121" t="s">
        <v>487</v>
      </c>
      <c r="B204" s="121" t="s">
        <v>488</v>
      </c>
      <c r="C204" s="121" t="s">
        <v>337</v>
      </c>
      <c r="D204" s="121" t="s">
        <v>589</v>
      </c>
      <c r="E204" s="121" t="s">
        <v>219</v>
      </c>
      <c r="F204" s="121" t="s">
        <v>590</v>
      </c>
      <c r="G204" s="122">
        <v>20.3</v>
      </c>
      <c r="H204" s="123">
        <v>8.68</v>
      </c>
      <c r="I204" s="123">
        <v>10.8</v>
      </c>
      <c r="J204" s="123">
        <v>57.1</v>
      </c>
      <c r="K204" s="123">
        <v>1063.32</v>
      </c>
      <c r="L204" s="121" t="s">
        <v>591</v>
      </c>
      <c r="M204" s="122">
        <v>12.8</v>
      </c>
      <c r="N204" s="123">
        <v>8.24</v>
      </c>
      <c r="O204" s="135">
        <v>10.1</v>
      </c>
      <c r="P204" s="123">
        <v>56</v>
      </c>
      <c r="Q204" s="121" t="s">
        <v>453</v>
      </c>
      <c r="R204" s="123" t="s">
        <v>228</v>
      </c>
      <c r="S204" s="121" t="s">
        <v>51</v>
      </c>
      <c r="T204" s="125">
        <v>8</v>
      </c>
      <c r="U204" s="138">
        <f t="shared" si="2"/>
        <v>-0.70000000000000107</v>
      </c>
    </row>
    <row r="205" spans="1:21" x14ac:dyDescent="0.2">
      <c r="A205" s="121" t="s">
        <v>258</v>
      </c>
      <c r="B205" s="121" t="s">
        <v>592</v>
      </c>
      <c r="C205" s="121" t="s">
        <v>593</v>
      </c>
      <c r="D205" s="121" t="s">
        <v>594</v>
      </c>
      <c r="E205" s="121" t="s">
        <v>219</v>
      </c>
      <c r="F205" s="121" t="s">
        <v>578</v>
      </c>
      <c r="G205" s="122">
        <v>16.5</v>
      </c>
      <c r="H205" s="123">
        <v>9.11</v>
      </c>
      <c r="I205" s="123">
        <v>11.6</v>
      </c>
      <c r="J205" s="123">
        <v>53.56</v>
      </c>
      <c r="K205" s="123">
        <v>232.13</v>
      </c>
      <c r="L205" s="121" t="s">
        <v>595</v>
      </c>
      <c r="M205" s="122">
        <v>8.9</v>
      </c>
      <c r="N205" s="123" t="s">
        <v>228</v>
      </c>
      <c r="O205" s="135" t="s">
        <v>228</v>
      </c>
      <c r="P205" s="123" t="s">
        <v>228</v>
      </c>
      <c r="Q205" s="121" t="s">
        <v>268</v>
      </c>
      <c r="R205" s="123" t="s">
        <v>228</v>
      </c>
      <c r="S205" s="121" t="s">
        <v>228</v>
      </c>
      <c r="T205" s="125">
        <v>6</v>
      </c>
      <c r="U205" s="138"/>
    </row>
    <row r="206" spans="1:21" x14ac:dyDescent="0.2">
      <c r="A206" s="121" t="s">
        <v>376</v>
      </c>
      <c r="B206" s="121" t="s">
        <v>596</v>
      </c>
      <c r="C206" s="121" t="s">
        <v>462</v>
      </c>
      <c r="D206" s="121" t="s">
        <v>597</v>
      </c>
      <c r="E206" s="121" t="s">
        <v>219</v>
      </c>
      <c r="F206" s="121" t="s">
        <v>578</v>
      </c>
      <c r="G206" s="122">
        <v>4.4000000000000004</v>
      </c>
      <c r="H206" s="123">
        <v>8.58</v>
      </c>
      <c r="I206" s="123">
        <v>10.7</v>
      </c>
      <c r="J206" s="123">
        <v>42.88</v>
      </c>
      <c r="K206" s="123">
        <v>51.36</v>
      </c>
      <c r="L206" s="121" t="s">
        <v>598</v>
      </c>
      <c r="M206" s="122">
        <v>3.7</v>
      </c>
      <c r="N206" s="123">
        <v>7.93</v>
      </c>
      <c r="O206" s="135">
        <v>9.1999999999999993</v>
      </c>
      <c r="P206" s="123">
        <v>42.88</v>
      </c>
      <c r="Q206" s="121" t="s">
        <v>599</v>
      </c>
      <c r="R206" s="123">
        <v>50.73</v>
      </c>
      <c r="S206" s="121" t="s">
        <v>243</v>
      </c>
      <c r="T206" s="125">
        <v>6</v>
      </c>
      <c r="U206" s="138">
        <f t="shared" si="2"/>
        <v>-1.5</v>
      </c>
    </row>
    <row r="207" spans="1:21" ht="25.5" x14ac:dyDescent="0.2">
      <c r="A207" s="121" t="s">
        <v>600</v>
      </c>
      <c r="B207" s="121" t="s">
        <v>601</v>
      </c>
      <c r="C207" s="121" t="s">
        <v>602</v>
      </c>
      <c r="D207" s="121" t="s">
        <v>603</v>
      </c>
      <c r="E207" s="121" t="s">
        <v>219</v>
      </c>
      <c r="F207" s="121" t="s">
        <v>604</v>
      </c>
      <c r="G207" s="122">
        <v>39.4</v>
      </c>
      <c r="H207" s="123">
        <v>8.14</v>
      </c>
      <c r="I207" s="123">
        <v>10.1</v>
      </c>
      <c r="J207" s="123">
        <v>52.2</v>
      </c>
      <c r="K207" s="123">
        <v>784.32</v>
      </c>
      <c r="L207" s="121" t="s">
        <v>605</v>
      </c>
      <c r="M207" s="122">
        <v>6.2</v>
      </c>
      <c r="N207" s="123">
        <v>7.48</v>
      </c>
      <c r="O207" s="135">
        <v>8.83</v>
      </c>
      <c r="P207" s="123">
        <v>52.2</v>
      </c>
      <c r="Q207" s="121" t="s">
        <v>565</v>
      </c>
      <c r="R207" s="123">
        <v>753.64</v>
      </c>
      <c r="S207" s="121" t="s">
        <v>534</v>
      </c>
      <c r="T207" s="125">
        <v>5</v>
      </c>
      <c r="U207" s="138">
        <f t="shared" si="2"/>
        <v>-1.2699999999999996</v>
      </c>
    </row>
    <row r="208" spans="1:21" x14ac:dyDescent="0.2">
      <c r="A208" s="121" t="s">
        <v>538</v>
      </c>
      <c r="B208" s="121" t="s">
        <v>539</v>
      </c>
      <c r="C208" s="121" t="s">
        <v>540</v>
      </c>
      <c r="D208" s="121" t="s">
        <v>606</v>
      </c>
      <c r="E208" s="121" t="s">
        <v>219</v>
      </c>
      <c r="F208" s="121" t="s">
        <v>607</v>
      </c>
      <c r="G208" s="122">
        <v>10.199999999999999</v>
      </c>
      <c r="H208" s="123">
        <v>8.07</v>
      </c>
      <c r="I208" s="123">
        <v>11</v>
      </c>
      <c r="J208" s="123">
        <v>48.28</v>
      </c>
      <c r="K208" s="123">
        <v>238.7</v>
      </c>
      <c r="L208" s="121" t="s">
        <v>608</v>
      </c>
      <c r="M208" s="122">
        <v>5.8</v>
      </c>
      <c r="N208" s="123">
        <v>7.56</v>
      </c>
      <c r="O208" s="135">
        <v>10</v>
      </c>
      <c r="P208" s="123" t="s">
        <v>228</v>
      </c>
      <c r="Q208" s="121" t="s">
        <v>565</v>
      </c>
      <c r="R208" s="123" t="s">
        <v>228</v>
      </c>
      <c r="S208" s="121" t="s">
        <v>228</v>
      </c>
      <c r="T208" s="125">
        <v>11</v>
      </c>
      <c r="U208" s="138">
        <f t="shared" si="2"/>
        <v>-1</v>
      </c>
    </row>
    <row r="209" spans="1:21" x14ac:dyDescent="0.2">
      <c r="A209" s="121" t="s">
        <v>258</v>
      </c>
      <c r="B209" s="121" t="s">
        <v>410</v>
      </c>
      <c r="C209" s="121" t="s">
        <v>238</v>
      </c>
      <c r="D209" s="121" t="s">
        <v>609</v>
      </c>
      <c r="E209" s="121" t="s">
        <v>219</v>
      </c>
      <c r="F209" s="121" t="s">
        <v>610</v>
      </c>
      <c r="G209" s="122">
        <v>70.2</v>
      </c>
      <c r="H209" s="123">
        <v>8.61</v>
      </c>
      <c r="I209" s="123">
        <v>11.5</v>
      </c>
      <c r="J209" s="123">
        <v>49.99</v>
      </c>
      <c r="K209" s="123">
        <v>687.83</v>
      </c>
      <c r="L209" s="121" t="s">
        <v>611</v>
      </c>
      <c r="M209" s="122">
        <v>53</v>
      </c>
      <c r="N209" s="123" t="s">
        <v>228</v>
      </c>
      <c r="O209" s="135" t="s">
        <v>228</v>
      </c>
      <c r="P209" s="123" t="s">
        <v>228</v>
      </c>
      <c r="Q209" s="121" t="s">
        <v>612</v>
      </c>
      <c r="R209" s="123" t="s">
        <v>228</v>
      </c>
      <c r="S209" s="121" t="s">
        <v>228</v>
      </c>
      <c r="T209" s="125">
        <v>7</v>
      </c>
      <c r="U209" s="138"/>
    </row>
    <row r="210" spans="1:21" x14ac:dyDescent="0.2">
      <c r="A210" s="121" t="s">
        <v>328</v>
      </c>
      <c r="B210" s="121" t="s">
        <v>435</v>
      </c>
      <c r="C210" s="121" t="s">
        <v>436</v>
      </c>
      <c r="D210" s="121" t="s">
        <v>613</v>
      </c>
      <c r="E210" s="121" t="s">
        <v>219</v>
      </c>
      <c r="F210" s="121" t="s">
        <v>614</v>
      </c>
      <c r="G210" s="122">
        <v>45.1</v>
      </c>
      <c r="H210" s="123">
        <v>6.93</v>
      </c>
      <c r="I210" s="123">
        <v>11</v>
      </c>
      <c r="J210" s="123">
        <v>40.64</v>
      </c>
      <c r="K210" s="123">
        <v>2888.72</v>
      </c>
      <c r="L210" s="121" t="s">
        <v>584</v>
      </c>
      <c r="M210" s="122">
        <v>31.4</v>
      </c>
      <c r="N210" s="123" t="s">
        <v>228</v>
      </c>
      <c r="O210" s="135">
        <v>10.5</v>
      </c>
      <c r="P210" s="123" t="s">
        <v>228</v>
      </c>
      <c r="Q210" s="121" t="s">
        <v>228</v>
      </c>
      <c r="R210" s="123" t="s">
        <v>228</v>
      </c>
      <c r="S210" s="121" t="s">
        <v>228</v>
      </c>
      <c r="T210" s="125">
        <v>9</v>
      </c>
      <c r="U210" s="138">
        <f t="shared" si="2"/>
        <v>-0.5</v>
      </c>
    </row>
    <row r="211" spans="1:21" x14ac:dyDescent="0.2">
      <c r="A211" s="121" t="s">
        <v>269</v>
      </c>
      <c r="B211" s="121" t="s">
        <v>315</v>
      </c>
      <c r="C211" s="121" t="s">
        <v>316</v>
      </c>
      <c r="D211" s="121" t="s">
        <v>615</v>
      </c>
      <c r="E211" s="121" t="s">
        <v>219</v>
      </c>
      <c r="F211" s="121" t="s">
        <v>616</v>
      </c>
      <c r="G211" s="122">
        <v>208.7</v>
      </c>
      <c r="H211" s="123" t="s">
        <v>228</v>
      </c>
      <c r="I211" s="123" t="s">
        <v>228</v>
      </c>
      <c r="J211" s="123" t="s">
        <v>228</v>
      </c>
      <c r="K211" s="123">
        <v>2458.5500000000002</v>
      </c>
      <c r="L211" s="121" t="s">
        <v>617</v>
      </c>
      <c r="M211" s="122">
        <v>47.4</v>
      </c>
      <c r="N211" s="123" t="s">
        <v>228</v>
      </c>
      <c r="O211" s="135" t="s">
        <v>228</v>
      </c>
      <c r="P211" s="123" t="s">
        <v>228</v>
      </c>
      <c r="Q211" s="121" t="s">
        <v>314</v>
      </c>
      <c r="R211" s="123">
        <v>2448.52</v>
      </c>
      <c r="S211" s="121" t="s">
        <v>51</v>
      </c>
      <c r="T211" s="125">
        <v>16</v>
      </c>
      <c r="U211" s="138"/>
    </row>
    <row r="212" spans="1:21" x14ac:dyDescent="0.2">
      <c r="A212" s="121" t="s">
        <v>422</v>
      </c>
      <c r="B212" s="121" t="s">
        <v>264</v>
      </c>
      <c r="C212" s="121" t="s">
        <v>106</v>
      </c>
      <c r="D212" s="121" t="s">
        <v>618</v>
      </c>
      <c r="E212" s="121" t="s">
        <v>219</v>
      </c>
      <c r="F212" s="121" t="s">
        <v>619</v>
      </c>
      <c r="G212" s="122">
        <v>15.6</v>
      </c>
      <c r="H212" s="123">
        <v>8.41</v>
      </c>
      <c r="I212" s="123">
        <v>10</v>
      </c>
      <c r="J212" s="123">
        <v>55.7</v>
      </c>
      <c r="K212" s="123">
        <v>59.15</v>
      </c>
      <c r="L212" s="121" t="s">
        <v>620</v>
      </c>
      <c r="M212" s="122">
        <v>15.6</v>
      </c>
      <c r="N212" s="123">
        <v>8.4</v>
      </c>
      <c r="O212" s="135">
        <v>10</v>
      </c>
      <c r="P212" s="123">
        <v>55.7</v>
      </c>
      <c r="Q212" s="121" t="s">
        <v>230</v>
      </c>
      <c r="R212" s="123">
        <v>59.15</v>
      </c>
      <c r="S212" s="121" t="s">
        <v>51</v>
      </c>
      <c r="T212" s="125">
        <v>8</v>
      </c>
      <c r="U212" s="138">
        <f t="shared" si="2"/>
        <v>0</v>
      </c>
    </row>
    <row r="213" spans="1:21" x14ac:dyDescent="0.2">
      <c r="A213" s="121" t="s">
        <v>347</v>
      </c>
      <c r="B213" s="121" t="s">
        <v>352</v>
      </c>
      <c r="C213" s="121" t="s">
        <v>353</v>
      </c>
      <c r="D213" s="121" t="s">
        <v>621</v>
      </c>
      <c r="E213" s="121" t="s">
        <v>219</v>
      </c>
      <c r="F213" s="121" t="s">
        <v>622</v>
      </c>
      <c r="G213" s="122">
        <v>6.5</v>
      </c>
      <c r="H213" s="123">
        <v>9.3000000000000007</v>
      </c>
      <c r="I213" s="123">
        <v>11</v>
      </c>
      <c r="J213" s="123">
        <v>56</v>
      </c>
      <c r="K213" s="123">
        <v>67</v>
      </c>
      <c r="L213" s="121" t="s">
        <v>623</v>
      </c>
      <c r="M213" s="122">
        <v>4.5999999999999996</v>
      </c>
      <c r="N213" s="123">
        <v>8.75</v>
      </c>
      <c r="O213" s="135">
        <v>10.050000000000001</v>
      </c>
      <c r="P213" s="123">
        <v>55.44</v>
      </c>
      <c r="Q213" s="121" t="s">
        <v>565</v>
      </c>
      <c r="R213" s="123">
        <v>65.400000000000006</v>
      </c>
      <c r="S213" s="121" t="s">
        <v>243</v>
      </c>
      <c r="T213" s="125">
        <v>4</v>
      </c>
      <c r="U213" s="138">
        <f t="shared" si="2"/>
        <v>-0.94999999999999929</v>
      </c>
    </row>
    <row r="214" spans="1:21" x14ac:dyDescent="0.2">
      <c r="A214" s="121" t="s">
        <v>376</v>
      </c>
      <c r="B214" s="121" t="s">
        <v>624</v>
      </c>
      <c r="C214" s="121" t="s">
        <v>545</v>
      </c>
      <c r="D214" s="121" t="s">
        <v>625</v>
      </c>
      <c r="E214" s="121" t="s">
        <v>219</v>
      </c>
      <c r="F214" s="121" t="s">
        <v>626</v>
      </c>
      <c r="G214" s="122">
        <v>6.2</v>
      </c>
      <c r="H214" s="123">
        <v>9.08</v>
      </c>
      <c r="I214" s="123">
        <v>10.65</v>
      </c>
      <c r="J214" s="123">
        <v>50.17</v>
      </c>
      <c r="K214" s="123">
        <v>50.8</v>
      </c>
      <c r="L214" s="121" t="s">
        <v>627</v>
      </c>
      <c r="M214" s="122">
        <v>5.0999999999999996</v>
      </c>
      <c r="N214" s="123">
        <v>8.39</v>
      </c>
      <c r="O214" s="135">
        <v>9.4499999999999993</v>
      </c>
      <c r="P214" s="123">
        <v>50.17</v>
      </c>
      <c r="Q214" s="121" t="s">
        <v>599</v>
      </c>
      <c r="R214" s="123">
        <v>49.68</v>
      </c>
      <c r="S214" s="121" t="s">
        <v>243</v>
      </c>
      <c r="T214" s="125">
        <v>6</v>
      </c>
      <c r="U214" s="138">
        <f t="shared" si="2"/>
        <v>-1.2000000000000011</v>
      </c>
    </row>
    <row r="215" spans="1:21" x14ac:dyDescent="0.2">
      <c r="A215" s="121" t="s">
        <v>236</v>
      </c>
      <c r="B215" s="121" t="s">
        <v>237</v>
      </c>
      <c r="C215" s="121" t="s">
        <v>238</v>
      </c>
      <c r="D215" s="121" t="s">
        <v>628</v>
      </c>
      <c r="E215" s="121" t="s">
        <v>219</v>
      </c>
      <c r="F215" s="121" t="s">
        <v>629</v>
      </c>
      <c r="G215" s="122">
        <v>24.4</v>
      </c>
      <c r="H215" s="123">
        <v>8.1</v>
      </c>
      <c r="I215" s="123">
        <v>10.1</v>
      </c>
      <c r="J215" s="123">
        <v>46</v>
      </c>
      <c r="K215" s="123">
        <v>1615.79</v>
      </c>
      <c r="L215" s="121" t="s">
        <v>630</v>
      </c>
      <c r="M215" s="122">
        <v>19</v>
      </c>
      <c r="N215" s="123" t="s">
        <v>228</v>
      </c>
      <c r="O215" s="135" t="s">
        <v>228</v>
      </c>
      <c r="P215" s="123" t="s">
        <v>228</v>
      </c>
      <c r="Q215" s="121" t="s">
        <v>228</v>
      </c>
      <c r="R215" s="123" t="s">
        <v>228</v>
      </c>
      <c r="S215" s="121" t="s">
        <v>228</v>
      </c>
      <c r="T215" s="125">
        <v>5</v>
      </c>
      <c r="U215" s="138"/>
    </row>
    <row r="216" spans="1:21" x14ac:dyDescent="0.2">
      <c r="A216" s="121" t="s">
        <v>460</v>
      </c>
      <c r="B216" s="121" t="s">
        <v>631</v>
      </c>
      <c r="C216" s="121" t="s">
        <v>545</v>
      </c>
      <c r="D216" s="121" t="s">
        <v>632</v>
      </c>
      <c r="E216" s="121" t="s">
        <v>219</v>
      </c>
      <c r="F216" s="121" t="s">
        <v>633</v>
      </c>
      <c r="G216" s="122">
        <v>11.4</v>
      </c>
      <c r="H216" s="123">
        <v>9.1</v>
      </c>
      <c r="I216" s="123">
        <v>11.2</v>
      </c>
      <c r="J216" s="123">
        <v>50</v>
      </c>
      <c r="K216" s="123">
        <v>169.01</v>
      </c>
      <c r="L216" s="121" t="s">
        <v>634</v>
      </c>
      <c r="M216" s="122">
        <v>6.8</v>
      </c>
      <c r="N216" s="123">
        <v>8.33</v>
      </c>
      <c r="O216" s="135" t="s">
        <v>228</v>
      </c>
      <c r="P216" s="123" t="s">
        <v>228</v>
      </c>
      <c r="Q216" s="121" t="s">
        <v>635</v>
      </c>
      <c r="R216" s="123">
        <v>164.3</v>
      </c>
      <c r="S216" s="121" t="s">
        <v>228</v>
      </c>
      <c r="T216" s="125">
        <v>12</v>
      </c>
      <c r="U216" s="138"/>
    </row>
    <row r="217" spans="1:21" x14ac:dyDescent="0.2">
      <c r="A217" s="121" t="s">
        <v>392</v>
      </c>
      <c r="B217" s="121" t="s">
        <v>288</v>
      </c>
      <c r="C217" s="121" t="s">
        <v>289</v>
      </c>
      <c r="D217" s="121" t="s">
        <v>636</v>
      </c>
      <c r="E217" s="121" t="s">
        <v>219</v>
      </c>
      <c r="F217" s="121" t="s">
        <v>637</v>
      </c>
      <c r="G217" s="122">
        <v>5.4</v>
      </c>
      <c r="H217" s="123">
        <v>8.61</v>
      </c>
      <c r="I217" s="123">
        <v>10.9</v>
      </c>
      <c r="J217" s="123">
        <v>50.76</v>
      </c>
      <c r="K217" s="123">
        <v>148.41999999999999</v>
      </c>
      <c r="L217" s="121" t="s">
        <v>634</v>
      </c>
      <c r="M217" s="122">
        <v>3</v>
      </c>
      <c r="N217" s="123">
        <v>8</v>
      </c>
      <c r="O217" s="135">
        <v>10.1</v>
      </c>
      <c r="P217" s="123">
        <v>50</v>
      </c>
      <c r="Q217" s="121" t="s">
        <v>314</v>
      </c>
      <c r="R217" s="123">
        <v>137.19999999999999</v>
      </c>
      <c r="S217" s="121" t="s">
        <v>51</v>
      </c>
      <c r="T217" s="125">
        <v>5</v>
      </c>
      <c r="U217" s="138">
        <f t="shared" si="2"/>
        <v>-0.80000000000000071</v>
      </c>
    </row>
    <row r="218" spans="1:21" x14ac:dyDescent="0.2">
      <c r="A218" s="121" t="s">
        <v>363</v>
      </c>
      <c r="B218" s="121" t="s">
        <v>638</v>
      </c>
      <c r="C218" s="121" t="s">
        <v>427</v>
      </c>
      <c r="D218" s="121" t="s">
        <v>639</v>
      </c>
      <c r="E218" s="121" t="s">
        <v>219</v>
      </c>
      <c r="F218" s="121" t="s">
        <v>640</v>
      </c>
      <c r="G218" s="122">
        <v>4.7</v>
      </c>
      <c r="H218" s="123">
        <v>9.69</v>
      </c>
      <c r="I218" s="123">
        <v>11.25</v>
      </c>
      <c r="J218" s="123">
        <v>51.58</v>
      </c>
      <c r="K218" s="123">
        <v>109.24</v>
      </c>
      <c r="L218" s="121" t="s">
        <v>641</v>
      </c>
      <c r="M218" s="122">
        <v>3.7</v>
      </c>
      <c r="N218" s="123" t="s">
        <v>228</v>
      </c>
      <c r="O218" s="135" t="s">
        <v>228</v>
      </c>
      <c r="P218" s="123" t="s">
        <v>228</v>
      </c>
      <c r="Q218" s="121" t="s">
        <v>228</v>
      </c>
      <c r="R218" s="123" t="s">
        <v>228</v>
      </c>
      <c r="S218" s="121" t="s">
        <v>228</v>
      </c>
      <c r="T218" s="125">
        <v>8</v>
      </c>
      <c r="U218" s="138"/>
    </row>
    <row r="219" spans="1:21" x14ac:dyDescent="0.2">
      <c r="A219" s="121" t="s">
        <v>231</v>
      </c>
      <c r="B219" s="121" t="s">
        <v>642</v>
      </c>
      <c r="C219" s="121" t="s">
        <v>475</v>
      </c>
      <c r="D219" s="121" t="s">
        <v>643</v>
      </c>
      <c r="E219" s="121" t="s">
        <v>219</v>
      </c>
      <c r="F219" s="121" t="s">
        <v>644</v>
      </c>
      <c r="G219" s="122">
        <v>11.9</v>
      </c>
      <c r="H219" s="123">
        <v>8.27</v>
      </c>
      <c r="I219" s="123">
        <v>10.5</v>
      </c>
      <c r="J219" s="123">
        <v>51.26</v>
      </c>
      <c r="K219" s="123">
        <v>244.86</v>
      </c>
      <c r="L219" s="121" t="s">
        <v>645</v>
      </c>
      <c r="M219" s="122">
        <v>9</v>
      </c>
      <c r="N219" s="123" t="s">
        <v>228</v>
      </c>
      <c r="O219" s="135" t="s">
        <v>228</v>
      </c>
      <c r="P219" s="123" t="s">
        <v>228</v>
      </c>
      <c r="Q219" s="121" t="s">
        <v>599</v>
      </c>
      <c r="R219" s="123" t="s">
        <v>228</v>
      </c>
      <c r="S219" s="121" t="s">
        <v>228</v>
      </c>
      <c r="T219" s="125">
        <v>7</v>
      </c>
      <c r="U219" s="138"/>
    </row>
    <row r="220" spans="1:21" x14ac:dyDescent="0.2">
      <c r="A220" s="121" t="s">
        <v>223</v>
      </c>
      <c r="B220" s="121" t="s">
        <v>397</v>
      </c>
      <c r="C220" s="121" t="s">
        <v>246</v>
      </c>
      <c r="D220" s="121" t="s">
        <v>646</v>
      </c>
      <c r="E220" s="121" t="s">
        <v>219</v>
      </c>
      <c r="F220" s="121" t="s">
        <v>647</v>
      </c>
      <c r="G220" s="122">
        <v>5</v>
      </c>
      <c r="H220" s="123">
        <v>8.57</v>
      </c>
      <c r="I220" s="123">
        <v>11.25</v>
      </c>
      <c r="J220" s="123">
        <v>53.62</v>
      </c>
      <c r="K220" s="123">
        <v>357.83</v>
      </c>
      <c r="L220" s="121" t="s">
        <v>648</v>
      </c>
      <c r="M220" s="122">
        <v>-8.3000000000000007</v>
      </c>
      <c r="N220" s="123">
        <v>7.72</v>
      </c>
      <c r="O220" s="135">
        <v>10.3</v>
      </c>
      <c r="P220" s="123">
        <v>51.65</v>
      </c>
      <c r="Q220" s="121" t="s">
        <v>314</v>
      </c>
      <c r="R220" s="123">
        <v>346.67</v>
      </c>
      <c r="S220" s="121" t="s">
        <v>51</v>
      </c>
      <c r="T220" s="125">
        <v>9</v>
      </c>
      <c r="U220" s="138">
        <f t="shared" si="2"/>
        <v>-0.94999999999999929</v>
      </c>
    </row>
    <row r="221" spans="1:21" x14ac:dyDescent="0.2">
      <c r="A221" s="121" t="s">
        <v>223</v>
      </c>
      <c r="B221" s="121" t="s">
        <v>224</v>
      </c>
      <c r="C221" s="121" t="s">
        <v>225</v>
      </c>
      <c r="D221" s="121" t="s">
        <v>649</v>
      </c>
      <c r="E221" s="121" t="s">
        <v>219</v>
      </c>
      <c r="F221" s="121" t="s">
        <v>650</v>
      </c>
      <c r="G221" s="122">
        <v>4.4000000000000004</v>
      </c>
      <c r="H221" s="123">
        <v>8.77</v>
      </c>
      <c r="I221" s="123">
        <v>10.4</v>
      </c>
      <c r="J221" s="123">
        <v>57.27</v>
      </c>
      <c r="K221" s="123">
        <v>137.1</v>
      </c>
      <c r="L221" s="121" t="s">
        <v>651</v>
      </c>
      <c r="M221" s="122">
        <v>1.9</v>
      </c>
      <c r="N221" s="123">
        <v>8.8000000000000007</v>
      </c>
      <c r="O221" s="135">
        <v>10.3</v>
      </c>
      <c r="P221" s="123">
        <v>58.06</v>
      </c>
      <c r="Q221" s="121" t="s">
        <v>314</v>
      </c>
      <c r="R221" s="123">
        <v>128.29</v>
      </c>
      <c r="S221" s="121" t="s">
        <v>51</v>
      </c>
      <c r="T221" s="125">
        <v>8</v>
      </c>
      <c r="U221" s="138">
        <f t="shared" si="2"/>
        <v>-9.9999999999999645E-2</v>
      </c>
    </row>
    <row r="222" spans="1:21" x14ac:dyDescent="0.2">
      <c r="A222" s="121" t="s">
        <v>328</v>
      </c>
      <c r="B222" s="121" t="s">
        <v>652</v>
      </c>
      <c r="C222" s="121" t="s">
        <v>653</v>
      </c>
      <c r="D222" s="121" t="s">
        <v>654</v>
      </c>
      <c r="E222" s="121" t="s">
        <v>219</v>
      </c>
      <c r="F222" s="121" t="s">
        <v>655</v>
      </c>
      <c r="G222" s="122">
        <v>19.8</v>
      </c>
      <c r="H222" s="123">
        <v>7.5</v>
      </c>
      <c r="I222" s="123">
        <v>11</v>
      </c>
      <c r="J222" s="123">
        <v>49.04</v>
      </c>
      <c r="K222" s="123">
        <v>421.99</v>
      </c>
      <c r="L222" s="121" t="s">
        <v>656</v>
      </c>
      <c r="M222" s="122">
        <v>8.1</v>
      </c>
      <c r="N222" s="123">
        <v>7.19</v>
      </c>
      <c r="O222" s="135">
        <v>10.35</v>
      </c>
      <c r="P222" s="123" t="s">
        <v>228</v>
      </c>
      <c r="Q222" s="121" t="s">
        <v>228</v>
      </c>
      <c r="R222" s="123" t="s">
        <v>228</v>
      </c>
      <c r="S222" s="121" t="s">
        <v>228</v>
      </c>
      <c r="T222" s="125">
        <v>6</v>
      </c>
      <c r="U222" s="138">
        <f t="shared" si="2"/>
        <v>-0.65000000000000036</v>
      </c>
    </row>
    <row r="224" spans="1:21" ht="14.25" x14ac:dyDescent="0.2">
      <c r="M224" s="139"/>
      <c r="N224" s="146" t="s">
        <v>660</v>
      </c>
      <c r="O224" s="147">
        <f>AVERAGE(O192:O222)</f>
        <v>9.9175000000000004</v>
      </c>
      <c r="P224" s="55"/>
      <c r="Q224" s="55"/>
      <c r="R224" s="55"/>
      <c r="S224" s="55"/>
      <c r="T224" s="55"/>
      <c r="U224" s="147">
        <f>AVERAGE(U192:U222)</f>
        <v>-0.82937499999999997</v>
      </c>
    </row>
    <row r="225" spans="13:21" ht="14.25" x14ac:dyDescent="0.2">
      <c r="M225" s="148"/>
      <c r="N225" s="146" t="s">
        <v>661</v>
      </c>
      <c r="O225" s="147">
        <f>+O192</f>
        <v>10.4</v>
      </c>
      <c r="P225" s="55"/>
      <c r="Q225" s="55"/>
      <c r="R225" s="55"/>
      <c r="S225" s="55"/>
      <c r="T225" s="55"/>
      <c r="U225" s="147">
        <f>+U195</f>
        <v>-1.5</v>
      </c>
    </row>
    <row r="226" spans="13:21" ht="14.25" x14ac:dyDescent="0.2">
      <c r="M226" s="148"/>
      <c r="N226" s="139" t="s">
        <v>662</v>
      </c>
      <c r="O226" s="147">
        <f>+O207</f>
        <v>8.83</v>
      </c>
      <c r="P226" s="55"/>
      <c r="Q226" s="55"/>
      <c r="R226" s="55"/>
      <c r="S226" s="55"/>
      <c r="T226" s="55"/>
      <c r="U226" s="147">
        <f>+U212</f>
        <v>0</v>
      </c>
    </row>
  </sheetData>
  <mergeCells count="5">
    <mergeCell ref="F4:K4"/>
    <mergeCell ref="L4:S4"/>
    <mergeCell ref="P67:Q67"/>
    <mergeCell ref="F72:K72"/>
    <mergeCell ref="L72:S72"/>
  </mergeCells>
  <printOptions horizontalCentered="1"/>
  <pageMargins left="0.7" right="0.7" top="0.75" bottom="0.75" header="0.3" footer="0.3"/>
  <pageSetup scale="59" fitToHeight="2" orientation="landscape" r:id="rId1"/>
  <headerFooter>
    <oddHeader>&amp;RDivision of Public Utilities
Docket No. 19-057-02
DPU Exhibit 3.09
&amp;P of &amp;N</oddHeader>
  </headerFooter>
  <rowBreaks count="1" manualBreakCount="1">
    <brk id="13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DPU 3.01 Value Line Data</vt:lpstr>
      <vt:lpstr>DPU 3.02 ROE Summary</vt:lpstr>
      <vt:lpstr>DPU 3.03 WACC</vt:lpstr>
      <vt:lpstr>DPU 3.04 Constant Growth DCF</vt:lpstr>
      <vt:lpstr>DPU 3.05 Beta Report</vt:lpstr>
      <vt:lpstr>DPU 3.06 CAPM</vt:lpstr>
      <vt:lpstr>DPU 3.07 RP on Bond Yields</vt:lpstr>
      <vt:lpstr>DPU 3.08 Cost of Debt</vt:lpstr>
      <vt:lpstr>DPU 3.09 Historical Allowed ROE</vt:lpstr>
      <vt:lpstr>DPU 3.10 Current Allowed ROE</vt:lpstr>
      <vt:lpstr>DPU 3.11 VL Fin Strength</vt:lpstr>
      <vt:lpstr>DPU 3.12 30 day avg Stck Price</vt:lpstr>
      <vt:lpstr>VL Data</vt:lpstr>
      <vt:lpstr>'DPU 3.01 Value Line Data'!Print_Area</vt:lpstr>
      <vt:lpstr>'DPU 3.02 ROE Summary'!Print_Area</vt:lpstr>
      <vt:lpstr>'DPU 3.03 WACC'!Print_Area</vt:lpstr>
      <vt:lpstr>'DPU 3.04 Constant Growth DCF'!Print_Area</vt:lpstr>
      <vt:lpstr>'DPU 3.05 Beta Report'!Print_Area</vt:lpstr>
      <vt:lpstr>'DPU 3.06 CAPM'!Print_Area</vt:lpstr>
      <vt:lpstr>'DPU 3.07 RP on Bond Yields'!Print_Area</vt:lpstr>
      <vt:lpstr>'DPU 3.08 Cost of Debt'!Print_Area</vt:lpstr>
      <vt:lpstr>'DPU 3.09 Historical Allowed ROE'!Print_Area</vt:lpstr>
      <vt:lpstr>'DPU 3.11 VL Fin Strength'!Print_Area</vt:lpstr>
      <vt:lpstr>'DPU 3.09 Historical Allowed ROE'!Print_Titles</vt:lpstr>
      <vt:lpstr>'DPU 3.10 Current Allowed ROE'!Print_Titles</vt:lpstr>
    </vt:vector>
  </TitlesOfParts>
  <Company>State of Utah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Casey Coleman</dc:creator>
  <cp:lastModifiedBy>Fred Nass</cp:lastModifiedBy>
  <cp:lastPrinted>2019-10-17T21:09:01Z</cp:lastPrinted>
  <dcterms:created xsi:type="dcterms:W3CDTF">2019-10-09T17:03:43Z</dcterms:created>
  <dcterms:modified xsi:type="dcterms:W3CDTF">2019-10-18T14:01:55Z</dcterms:modified>
</cp:coreProperties>
</file>