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0docs\2005721\"/>
    </mc:Choice>
  </mc:AlternateContent>
  <bookViews>
    <workbookView xWindow="0" yWindow="0" windowWidth="19200" windowHeight="11595" tabRatio="851"/>
  </bookViews>
  <sheets>
    <sheet name="Calculations" sheetId="4" r:id="rId1"/>
    <sheet name="Exhibit 1.1" sheetId="6" r:id="rId2"/>
    <sheet name="Exhibit 1.1 Page 4" sheetId="7" r:id="rId3"/>
    <sheet name="Exhibit 1.2 COS" sheetId="8" r:id="rId4"/>
    <sheet name="Exhibit 1.3 Tracker Rates" sheetId="11" r:id="rId5"/>
    <sheet name="Exhibit 1.4 Typical Bill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djustments">'[1]Control Panel'!$A$25:$F$104</definedName>
    <definedName name="Advertisingscenario">[1]Advertising!$C$10:$F$52</definedName>
    <definedName name="Alloc_Cust_Assist">'[1]COS Input'!$C$88:$K$89</definedName>
    <definedName name="Alloc_Dist_Throu">'[1]COS Input'!$C$73:$K$74</definedName>
    <definedName name="Alloc_Meters_Regs">'[1]COS Input'!$C$85:$K$86</definedName>
    <definedName name="Alloc_Peak_Day">'[1]COS Input'!$C$76:$K$77</definedName>
    <definedName name="Alloc_SD_Mains">'[1]COS Input'!$C$79:$K$80</definedName>
    <definedName name="Alloc_Serv_Lines">'[1]COS Input'!$C$82:$K$83</definedName>
    <definedName name="ALLOCATIONS">'[1]ALLOCATIONS&amp;PRETAX'!$B$6:$F$41</definedName>
    <definedName name="ANNUALIZEDDEPEXP">'[1]WYO DEPR EXP'!$C$16:$J$26</definedName>
    <definedName name="AVG_INCENTIVE">[1]Incentive!$AG$12:$AK$490</definedName>
    <definedName name="BadDebtScenario">'[1]Utah Bad Debt'!$C$5:$F$39</definedName>
    <definedName name="Bill_Block_FT1Existing">'[1]Full GS, Existing FT-1'!$A$3:$AB$600</definedName>
    <definedName name="Bill_Block_FT1New">'[1]Full GS, New FT-1'!$A$3:$AB$435</definedName>
    <definedName name="CapStr">'[1]Capital Str'!$C$22:$K$62</definedName>
    <definedName name="CET">[2]CET!$A$1:$B$179</definedName>
    <definedName name="CET_PER1">[3]CRITERIA!$J$163:$Q$164</definedName>
    <definedName name="CET_PER10">[3]CRITERIA!$CM$163:$CT$164</definedName>
    <definedName name="CET_PER11">[3]CRITERIA!$CV$163:$DC$164</definedName>
    <definedName name="CET_PER12">[3]CRITERIA!$DE$163:$DL$164</definedName>
    <definedName name="CET_PER2">[3]CRITERIA!$S$163:$Z$164</definedName>
    <definedName name="CET_PER3">[3]CRITERIA!$AB$163:$AI$164</definedName>
    <definedName name="CET_PER4">[3]CRITERIA!$AK$163:$AR$164</definedName>
    <definedName name="CET_PER5">[3]CRITERIA!$AT$163:$BA$164</definedName>
    <definedName name="CET_PER6">[3]CRITERIA!$BC$163:$BJ$164</definedName>
    <definedName name="CET_PER7">[3]CRITERIA!$BL$163:$BS$164</definedName>
    <definedName name="CET_PER8">[3]CRITERIA!$BU$163:$CB$164</definedName>
    <definedName name="CET_PER9">[3]CRITERIA!$CD$163:$CK$164</definedName>
    <definedName name="CO_I4">[4]Criteria!$Q$26:$R$27</definedName>
    <definedName name="COI4CUSTOMERS">[5]CRITERIA!$B$685:$D$686</definedName>
    <definedName name="COI4DNG">[6]CRITERIA!$B$533:$D$534</definedName>
    <definedName name="COI4DTH">[6]CRITERIA!$B$530:$D$531</definedName>
    <definedName name="COI4GAS">[6]CRITERIA!$B$536:$D$537</definedName>
    <definedName name="COICCUSTOMERS">[5]CRITERIA!$B$699:$D$701</definedName>
    <definedName name="COICDNG">[6]CRITERIA!$B$544:$D$546</definedName>
    <definedName name="COICDTH">[6]CRITERIA!$B$540:$D$542</definedName>
    <definedName name="COICGAS">[6]CRITERIA!$B$548:$D$550</definedName>
    <definedName name="COMM_REV_CO">[1]Revenue!$F$354</definedName>
    <definedName name="COMM_REV_ID">[1]Revenue!$F$230</definedName>
    <definedName name="COMM_REV_UT">[1]Revenue!$F$201</definedName>
    <definedName name="COMM_REV_WY">[1]Revenue!$F$325</definedName>
    <definedName name="Cumulative_Investment">'Exhibit 1.1'!$A$2:$O$139</definedName>
    <definedName name="dblink">'[2]QUERY_FOR PIVOT'!$A$1:$H$2559</definedName>
    <definedName name="DONATIONSSCENARIO">[1]Donations!$G$6:$L$40</definedName>
    <definedName name="DSM_PER1">[3]CRITERIA!$J$166:$Q$167</definedName>
    <definedName name="DSM_PER10">[3]CRITERIA!$CM$166:$CT$167</definedName>
    <definedName name="DSM_PER11">[3]CRITERIA!$CV$166:$DC$167</definedName>
    <definedName name="DSM_PER12">[3]CRITERIA!$DE$166:$DL$167</definedName>
    <definedName name="DSM_PER2">[3]CRITERIA!$S$166:$Z$167</definedName>
    <definedName name="DSM_PER3">[3]CRITERIA!$AB$166:$AI$167</definedName>
    <definedName name="DSM_PER4">[3]CRITERIA!$AK$166:$AR$167</definedName>
    <definedName name="DSM_PER5">[3]CRITERIA!$AT$166:$BA$167</definedName>
    <definedName name="DSM_PER6">[3]CRITERIA!$BC$166:$BJ$167</definedName>
    <definedName name="DSM_PER7">[3]CRITERIA!$BL$166:$BS$167</definedName>
    <definedName name="DSM_PER8">[3]CRITERIA!$BU$166:$CB$167</definedName>
    <definedName name="DSM_PER9">[3]CRITERIA!$CD$166:$CK$167</definedName>
    <definedName name="Energy_Efficiency">'[1]ENERGY EFFICIENCY SERVICES ADJ'!$E$7:$H$35</definedName>
    <definedName name="events">'[1]Sporting Events'!$B$7:$F$16</definedName>
    <definedName name="EXPENSESCENARIO">[1]EXPENSES!$F$6:$J$583</definedName>
    <definedName name="F1T_DNG_WY_PER1">[7]CRITERIA!$J$175:$Q$176</definedName>
    <definedName name="F1T_DNG_WY_PER10">[7]CRITERIA!$CM$175:$CT$176</definedName>
    <definedName name="F1T_DNG_WY_PER11">[7]CRITERIA!$CV$175:$DC$176</definedName>
    <definedName name="F1T_DNG_WY_PER12">[7]CRITERIA!$DE$175:$DL$176</definedName>
    <definedName name="F1T_DNG_WY_PER2">[7]CRITERIA!$S$175:$Z$176</definedName>
    <definedName name="F1T_DNG_WY_PER3">[7]CRITERIA!$AB$175:$AI$176</definedName>
    <definedName name="F1T_DNG_WY_PER4">[7]CRITERIA!$AK$175:$AR$176</definedName>
    <definedName name="F1T_DNG_WY_PER5">[7]CRITERIA!$AT$175:$BA$176</definedName>
    <definedName name="F1T_DNG_WY_PER6">[7]CRITERIA!$BC$175:$BJ$176</definedName>
    <definedName name="F1T_DNG_WY_PER7">[7]CRITERIA!$BL$175:$BS$176</definedName>
    <definedName name="F1T_DNG_WY_PER8">[7]CRITERIA!$BU$175:$CB$176</definedName>
    <definedName name="F1T_DNG_WY_PER9">[7]CRITERIA!$CD$175:$CK$176</definedName>
    <definedName name="FS_FL_UT_PER1">[8]CRITERIA!$J$196:$Q$197</definedName>
    <definedName name="FS_FL_UT_PER10">[8]CRITERIA!$CM$196:$CT$197</definedName>
    <definedName name="FS_FL_UT_PER11">[8]CRITERIA!$CV$196:$DC$197</definedName>
    <definedName name="FS_FL_UT_PER12">[8]CRITERIA!$DE$196:$DL$197</definedName>
    <definedName name="FS_FL_UT_PER2">[8]CRITERIA!$S$196:$Z$197</definedName>
    <definedName name="FS_FL_UT_PER3">[8]CRITERIA!$AB$196:$AI$197</definedName>
    <definedName name="FS_FL_UT_PER4">[8]CRITERIA!$AK$196:$AR$197</definedName>
    <definedName name="FS_FL_UT_PER5">[8]CRITERIA!$AT$196:$BA$197</definedName>
    <definedName name="FS_FL_UT_PER6">[8]CRITERIA!$BC$196:$BJ$197</definedName>
    <definedName name="FS_FL_UT_PER7">[8]CRITERIA!$BL$196:$BS$197</definedName>
    <definedName name="FS_FL_UT_PER8">[8]CRITERIA!$BU$196:$CB$197</definedName>
    <definedName name="FS_FL_UT_PER9">[8]CRITERIA!$CD$196:$CK$197</definedName>
    <definedName name="FT_FL_UT_PER1">[8]CRITERIA!$J$202:$Q$203</definedName>
    <definedName name="FT_FL_UT_PER10">[8]CRITERIA!$CM$202:$CT$203</definedName>
    <definedName name="FT_FL_UT_PER11">[8]CRITERIA!$CV$202:$DC$203</definedName>
    <definedName name="FT_FL_UT_PER12">[8]CRITERIA!$DE$202:$DL$203</definedName>
    <definedName name="FT_FL_UT_PER2">[8]CRITERIA!$S$202:$Z$203</definedName>
    <definedName name="FT_FL_UT_PER3">[8]CRITERIA!$AB$202:$AI$203</definedName>
    <definedName name="FT_FL_UT_PER4">[8]CRITERIA!$AK$202:$AR$203</definedName>
    <definedName name="FT_FL_UT_PER5">[8]CRITERIA!$AT$202:$BA$203</definedName>
    <definedName name="FT_FL_UT_PER6">[8]CRITERIA!$BC$202:$BJ$203</definedName>
    <definedName name="FT_FL_UT_PER7">[8]CRITERIA!$BL$202:$BS$203</definedName>
    <definedName name="FT_FL_UT_PER8">[8]CRITERIA!$BU$202:$CB$203</definedName>
    <definedName name="FT_FL_UT_PER9">[8]CRITERIA!$CD$202:$CK$203</definedName>
    <definedName name="FT2_COMM_UT_PER1">[3]CRITERIA!$J$89:$Q$90</definedName>
    <definedName name="FT2_COMM_UT_PER10">[3]CRITERIA!$CM$89:$CT$90</definedName>
    <definedName name="FT2_COMM_UT_PER11">[3]CRITERIA!$CV$89:$DC$90</definedName>
    <definedName name="FT2_COMM_UT_PER12">[3]CRITERIA!$DE$89:$DL$90</definedName>
    <definedName name="FT2_COMM_UT_PER2">[3]CRITERIA!$S$89:$Z$90</definedName>
    <definedName name="FT2_COMM_UT_PER3">[3]CRITERIA!$AB$89:$AI$90</definedName>
    <definedName name="FT2_COMM_UT_PER4">[3]CRITERIA!$AK$89:$AR$90</definedName>
    <definedName name="FT2_COMM_UT_PER5">[3]CRITERIA!$AT$89:$BA$90</definedName>
    <definedName name="FT2_COMM_UT_PER6">[3]CRITERIA!$BC$89:$BJ$90</definedName>
    <definedName name="FT2_COMM_UT_PER7">[3]CRITERIA!$BL$89:$BS$90</definedName>
    <definedName name="FT2_COMM_UT_PER8">[3]CRITERIA!$BU$89:$CB$90</definedName>
    <definedName name="FT2_COMM_UT_PER9">[3]CRITERIA!$CD$89:$CK$90</definedName>
    <definedName name="FT2C_PER1">[7]CRITERIA!$J$172:$Q$173</definedName>
    <definedName name="FT2C_PER10">[7]CRITERIA!$CM$172:$CT$173</definedName>
    <definedName name="FT2C_PER11">[7]CRITERIA!$CV$172:$DC$173</definedName>
    <definedName name="FT2C_PER12">[7]CRITERIA!$DE$172:$DL$173</definedName>
    <definedName name="FT2C_PER2">[7]CRITERIA!$S$172:$Z$173</definedName>
    <definedName name="FT2C_PER3">[7]CRITERIA!$AB$172:$AI$173</definedName>
    <definedName name="FT2C_PER4">[7]CRITERIA!$AK$172:$AR$173</definedName>
    <definedName name="FT2C_PER5">[7]CRITERIA!$AT$172:$BA$173</definedName>
    <definedName name="FT2C_PER6">[7]CRITERIA!$BC$172:$BJ$173</definedName>
    <definedName name="FT2C_PER7">[7]CRITERIA!$BL$172:$BS$173</definedName>
    <definedName name="FT2C_PER8">[7]CRITERIA!$BU$172:$CB$173</definedName>
    <definedName name="FT2C_PER9">[7]CRITERIA!$CD$172:$CK$173</definedName>
    <definedName name="FT2RB1">'[9]Rates-Meter Categories-Charges'!$E$53</definedName>
    <definedName name="FT2RB2">'[9]Rates-Meter Categories-Charges'!$E$54</definedName>
    <definedName name="FT2RB3">'[9]Rates-Meter Categories-Charges'!$E$55</definedName>
    <definedName name="FT2RB4">'[9]Rates-Meter Categories-Charges'!$E$56</definedName>
    <definedName name="GS_FL_UT_PER1">[8]CRITERIA!$J$193:$Q$194</definedName>
    <definedName name="GS_FL_UT_PER10">[8]CRITERIA!$CM$193:$CT$194</definedName>
    <definedName name="GS_FL_UT_PER11">[8]CRITERIA!$CV$193:$DC$194</definedName>
    <definedName name="GS_FL_UT_PER12">[8]CRITERIA!$DE$193:$DL$194</definedName>
    <definedName name="GS_FL_UT_PER2">[8]CRITERIA!$S$193:$Z$194</definedName>
    <definedName name="GS_FL_UT_PER3">[8]CRITERIA!$AB$193:$AI$194</definedName>
    <definedName name="GS_FL_UT_PER4">[8]CRITERIA!$AK$193:$AR$194</definedName>
    <definedName name="GS_FL_UT_PER5">[8]CRITERIA!$AT$193:$BA$194</definedName>
    <definedName name="GS_FL_UT_PER6">[8]CRITERIA!$BC$193:$BJ$194</definedName>
    <definedName name="GS_FL_UT_PER7">[8]CRITERIA!$BL$193:$BS$194</definedName>
    <definedName name="GS_FL_UT_PER8">[8]CRITERIA!$BU$193:$CB$194</definedName>
    <definedName name="GS_FL_UT_PER9">[8]CRITERIA!$CD$193:$CK$194</definedName>
    <definedName name="GSW_WNA_PER1">[3]CRITERIA!$J$135:$Q$136</definedName>
    <definedName name="GSW_WNA_PER10">[3]CRITERIA!$CM$135:$CT$136</definedName>
    <definedName name="GSW_WNA_PER11">[3]CRITERIA!$CV$135:$DC$136</definedName>
    <definedName name="GSW_WNA_PER12">[3]CRITERIA!$DE$135:$DL$136</definedName>
    <definedName name="GSW_WNA_PER2">[3]CRITERIA!$S$135:$Z$136</definedName>
    <definedName name="GSW_WNA_PER3">[3]CRITERIA!$AB$135:$AI$136</definedName>
    <definedName name="GSW_WNA_PER4">[3]CRITERIA!$AK$135:$AR$136</definedName>
    <definedName name="GSW_WNA_PER5">[3]CRITERIA!$AT$135:$BA$136</definedName>
    <definedName name="GSW_WNA_PER6">[3]CRITERIA!$BC$135:$BJ$136</definedName>
    <definedName name="GSW_WNA_PER7">[3]CRITERIA!$BL$135:$BS$136</definedName>
    <definedName name="GSW_WNA_PER8">[3]CRITERIA!$BU$135:$CB$136</definedName>
    <definedName name="GSW_WNA_PER9">[3]CRITERIA!$CD$135:$CK$136</definedName>
    <definedName name="HIST_403_GEN">[1]EXPENSES!$F$391</definedName>
    <definedName name="HIST_403_PROD">[1]EXPENSES!$F$388</definedName>
    <definedName name="HIST_403_UT">[1]EXPENSES!$F$390</definedName>
    <definedName name="HIST_403_WY">[1]EXPENSES!$F$389</definedName>
    <definedName name="IDGSDNG">[6]CRITERIA!$B$362:$D$363</definedName>
    <definedName name="IDGSDTH">[6]CRITERIA!$B$359:$D$360</definedName>
    <definedName name="IDGSGAS">[6]CRITERIA!$B$368:$D$369</definedName>
    <definedName name="IDGSSNG">[6]CRITERIA!$B$365:$D$366</definedName>
    <definedName name="IDIS2DNG">[6]CRITERIA!$B$376:$D$378</definedName>
    <definedName name="IDIS2DTH">[6]CRITERIA!$B$372:$D$374</definedName>
    <definedName name="IDIS2GAS">[6]CRITERIA!$B$384:$D$386</definedName>
    <definedName name="IDIS2SNG">[6]CRITERIA!$B$380:$D$382</definedName>
    <definedName name="INSENTIVESCENARIO">[1]Incentive!$D$3:$H$43</definedName>
    <definedName name="IS_FL_UT_PER1">[8]CRITERIA!$J$199:$Q$200</definedName>
    <definedName name="IS_FL_UT_PER10">[8]CRITERIA!$CM$199:$CT$200</definedName>
    <definedName name="IS_FL_UT_PER11">[8]CRITERIA!$CV$199:$DC$200</definedName>
    <definedName name="IS_FL_UT_PER12">[8]CRITERIA!$DE$199:$DL$200</definedName>
    <definedName name="IS_FL_UT_PER2">[8]CRITERIA!$S$199:$Z$200</definedName>
    <definedName name="IS_FL_UT_PER3">[8]CRITERIA!$AB$199:$AI$200</definedName>
    <definedName name="IS_FL_UT_PER4">[8]CRITERIA!$AK$199:$AR$200</definedName>
    <definedName name="IS_FL_UT_PER5">[8]CRITERIA!$AT$199:$BA$200</definedName>
    <definedName name="IS_FL_UT_PER6">[8]CRITERIA!$BC$199:$BJ$200</definedName>
    <definedName name="IS_FL_UT_PER7">[8]CRITERIA!$BL$199:$BS$200</definedName>
    <definedName name="IS_FL_UT_PER8">[8]CRITERIA!$BU$199:$CB$200</definedName>
    <definedName name="IS_FL_UT_PER9">[8]CRITERIA!$CD$199:$CK$200</definedName>
    <definedName name="IT_COMM_UT_PER1">[3]CRITERIA!$J$104:$Q$105</definedName>
    <definedName name="IT_COMM_UT_PER10">[3]CRITERIA!$CM$104:$CT$105</definedName>
    <definedName name="IT_COMM_UT_PER11">[3]CRITERIA!$CV$104:$DC$105</definedName>
    <definedName name="IT_COMM_UT_PER12">[3]CRITERIA!$DE$104:$DL$105</definedName>
    <definedName name="IT_COMM_UT_PER2">[3]CRITERIA!$S$104:$Z$105</definedName>
    <definedName name="IT_COMM_UT_PER3">[3]CRITERIA!$AB$104:$AI$105</definedName>
    <definedName name="IT_COMM_UT_PER4">[3]CRITERIA!$AK$104:$AR$105</definedName>
    <definedName name="IT_COMM_UT_PER5">[3]CRITERIA!$AT$104:$BA$105</definedName>
    <definedName name="IT_COMM_UT_PER6">[3]CRITERIA!$BC$104:$BJ$105</definedName>
    <definedName name="IT_COMM_UT_PER7">[3]CRITERIA!$BL$104:$BS$105</definedName>
    <definedName name="IT_COMM_UT_PER8">[3]CRITERIA!$BU$104:$CB$105</definedName>
    <definedName name="IT_COMM_UT_PER9">[3]CRITERIA!$CD$104:$CK$105</definedName>
    <definedName name="JJIONJI">[10]Expenses!$G$372</definedName>
    <definedName name="JurisRORNumber">[1]Taxes!$F$42</definedName>
    <definedName name="MT_FL_UT_PER1">[8]CRITERIA!$J$208:$Q$209</definedName>
    <definedName name="MT_FL_UT_PER10">[8]CRITERIA!$CM$208:$CT$209</definedName>
    <definedName name="MT_FL_UT_PER11">[8]CRITERIA!$CV$208:$DC$209</definedName>
    <definedName name="MT_FL_UT_PER12">[8]CRITERIA!$DE$208:$DL$209</definedName>
    <definedName name="MT_FL_UT_PER2">[8]CRITERIA!$S$208:$Z$209</definedName>
    <definedName name="MT_FL_UT_PER3">[8]CRITERIA!$AB$208:$AI$209</definedName>
    <definedName name="MT_FL_UT_PER4">[8]CRITERIA!$AK$208:$AR$209</definedName>
    <definedName name="MT_FL_UT_PER5">[8]CRITERIA!$AT$208:$BA$209</definedName>
    <definedName name="MT_FL_UT_PER6">[8]CRITERIA!$BC$208:$BJ$209</definedName>
    <definedName name="MT_FL_UT_PER7">[8]CRITERIA!$BL$208:$BS$209</definedName>
    <definedName name="MT_FL_UT_PER8">[8]CRITERIA!$BU$208:$CB$209</definedName>
    <definedName name="MT_FL_UT_PER9">[8]CRITERIA!$CD$208:$CK$209</definedName>
    <definedName name="MT_SNG_UT_PER1">[3]CRITERIA!$J$98:$Q$99</definedName>
    <definedName name="MT_SNG_UT_PER10">[3]CRITERIA!$CM$98:$CT$99</definedName>
    <definedName name="MT_SNG_UT_PER11">[3]CRITERIA!$CV$98:$DC$99</definedName>
    <definedName name="MT_SNG_UT_PER12">[3]CRITERIA!$DE$98:$DL$99</definedName>
    <definedName name="MT_SNG_UT_PER2">[3]CRITERIA!$S$98:$Z$99</definedName>
    <definedName name="MT_SNG_UT_PER3">[3]CRITERIA!$AB$98:$AI$99</definedName>
    <definedName name="MT_SNG_UT_PER4">[3]CRITERIA!$AK$98:$AR$99</definedName>
    <definedName name="MT_SNG_UT_PER5">[3]CRITERIA!$AT$98:$BA$99</definedName>
    <definedName name="MT_SNG_UT_PER6">[3]CRITERIA!$BC$98:$BJ$99</definedName>
    <definedName name="MT_SNG_UT_PER7">[3]CRITERIA!$BL$98:$BS$99</definedName>
    <definedName name="MT_SNG_UT_PER8">[3]CRITERIA!$BU$98:$CB$99</definedName>
    <definedName name="MT_SNG_UT_PER9">[3]CRITERIA!$CD$98:$CK$99</definedName>
    <definedName name="NGV_DATA">'[2]NGV REVENUES'!$BV$6:$IV$34</definedName>
    <definedName name="NGV_per1">[3]CRITERIA!$J$169:$Q$170</definedName>
    <definedName name="NGV_PER10">[3]CRITERIA!$CM$169:$CT$170</definedName>
    <definedName name="NGV_PER11">[3]CRITERIA!$CV$169:$DC$170</definedName>
    <definedName name="NGV_PER12">[3]CRITERIA!$DE$169:$DL$170</definedName>
    <definedName name="NGV_PER2">[3]CRITERIA!$S$169:$Z$170</definedName>
    <definedName name="NGV_PER3">[3]CRITERIA!$AB$169:$AI$170</definedName>
    <definedName name="NGV_PER4">[3]CRITERIA!$AK$169:$AR$170</definedName>
    <definedName name="NGV_PER5">[3]CRITERIA!$AT$169:$BA$170</definedName>
    <definedName name="NGV_PER6">[3]CRITERIA!$BC$169:$BJ$170</definedName>
    <definedName name="NGV_PER7">[3]CRITERIA!$BL$169:$BS$170</definedName>
    <definedName name="NGV_PER8">[3]CRITERIA!$BU$169:$CB$170</definedName>
    <definedName name="NGV_PER9">[3]CRITERIA!$CD$169:$CK$170</definedName>
    <definedName name="NGV_QUERY">'[3]NGV Query'!$A$1:$H$65536</definedName>
    <definedName name="NGVWY_PER1">[3]CRITERIA!$J$172:$Q$174</definedName>
    <definedName name="NGVWY_PER10">[3]CRITERIA!$CM$172:$CT$174</definedName>
    <definedName name="NGVWY_PER11">[3]CRITERIA!$CV$172:$DC$174</definedName>
    <definedName name="NGVWY_PER12">[3]CRITERIA!$DE$172:$DL$174</definedName>
    <definedName name="NGVWY_PER2">[3]CRITERIA!$S$172:$Z$174</definedName>
    <definedName name="NGVWY_PER3">[3]CRITERIA!$AB$172:$AI$174</definedName>
    <definedName name="NGVWY_PER4">[3]CRITERIA!$AK$172:$AR$174</definedName>
    <definedName name="NGVWY_PER5">[3]CRITERIA!$AT$172:$BA$174</definedName>
    <definedName name="NGVWY_PER6">[3]CRITERIA!$BC$172:$BJ$174</definedName>
    <definedName name="NGVWY_PER7">[3]CRITERIA!$BL$172:$BS$174</definedName>
    <definedName name="NGVWY_PER8">[3]CRITERIA!$BU$172:$CB$174</definedName>
    <definedName name="NGVWY_PER9">[3]CRITERIA!$CD$172:$CK$174</definedName>
    <definedName name="OAKSCENARIO">[1]OakCity!$E$9:$E$46</definedName>
    <definedName name="OtherRevScenarios">'[1]Other Rev'!$H$7:$I$145</definedName>
    <definedName name="PHANTOMSCENARIO">'[1]Stock Incentives'!$D$12:$G$82</definedName>
    <definedName name="PIPELINEINTEGRITY">'[1]PIPELINE INTEGRITY'!$D$4:$G$21</definedName>
    <definedName name="_xlnm.Print_Area" localSheetId="1">'Exhibit 1.1'!$A$1:$DG$157</definedName>
    <definedName name="_xlnm.Print_Area" localSheetId="2">'Exhibit 1.1 Page 4'!$A$1:$J$31</definedName>
    <definedName name="_xlnm.Print_Area" localSheetId="3">'Exhibit 1.2 COS'!$B$1:$J$21</definedName>
    <definedName name="_xlnm.Print_Area" localSheetId="4">'Exhibit 1.3 Tracker Rates'!$A$1:$P$70</definedName>
    <definedName name="_xlnm.Print_Area" localSheetId="5">'Exhibit 1.4 Typical Bill'!$A$1:$J$26</definedName>
    <definedName name="_xlnm.Print_Titles" localSheetId="1">'Exhibit 1.1'!$A:$C,'Exhibit 1.1'!$1:$2</definedName>
    <definedName name="PT_OTH_REV_UT">'[1]Other Rev'!$H$136</definedName>
    <definedName name="PT_OTH_REV_WY">'[1]Other Rev'!$H$140</definedName>
    <definedName name="range">'[1]COS Alloc Factors'!$C$11:$K$78</definedName>
    <definedName name="RateBaseScenarios">'[1]Rate Base'!$AJ$8:$AQ$282</definedName>
    <definedName name="rates">[1]Rates!$T$4:$IV$65538</definedName>
    <definedName name="rates2">[1]Rates!$I$8:$O$319</definedName>
    <definedName name="RESERVEACCRUALSCENARIO">'[1]RESERVE ACCRUAL'!$D$6:$G$75</definedName>
    <definedName name="RevenueScenarios">[1]Revenue!$F$8:$S$452</definedName>
    <definedName name="Scenarios">'[1]Control Panel'!$H$10:$AI$104</definedName>
    <definedName name="se5ry">'[7]QUERY_FOR PIVOT'!$A$1:$H$15062</definedName>
    <definedName name="SNG_REV_ID">[1]Revenue!$F$229</definedName>
    <definedName name="SNG_REV_UT">[1]Revenue!$F$200</definedName>
    <definedName name="SNG_REV_WY">[1]Revenue!$F$323</definedName>
    <definedName name="SUMMER_UT_F1">[1]Criteria!$A$26:$C$27</definedName>
    <definedName name="Summer_UT_GSR">[1]Criteria!$A$6:$C$7</definedName>
    <definedName name="taxes">[1]Taxes!$C$9:$E$75</definedName>
    <definedName name="TS_COMM_UT_PER1">[7]CRITERIA!$J$89:$Q$90</definedName>
    <definedName name="TS_COMM_UT_PER10">[7]CRITERIA!$CM$89:$CT$90</definedName>
    <definedName name="TS_COMM_UT_PER11">[7]CRITERIA!$CV$89:$DC$90</definedName>
    <definedName name="TS_COMM_UT_PER12">[7]CRITERIA!$DE$89:$DL$90</definedName>
    <definedName name="TS_COMM_UT_PER2">[7]CRITERIA!$S$89:$Z$90</definedName>
    <definedName name="TS_COMM_UT_PER3">[7]CRITERIA!$AB$89:$AI$90</definedName>
    <definedName name="TS_COMM_UT_PER4">[7]CRITERIA!$AK$89:$AR$90</definedName>
    <definedName name="TS_COMM_UT_PER5">[7]CRITERIA!$AT$89:$BA$90</definedName>
    <definedName name="TS_COMM_UT_PER6">[7]CRITERIA!$BC$89:$BJ$90</definedName>
    <definedName name="TS_COMM_UT_PER7">[7]CRITERIA!$BL$89:$BS$90</definedName>
    <definedName name="TS_COMM_UT_PER8">[7]CRITERIA!$BU$89:$CB$90</definedName>
    <definedName name="TS_COMM_UT_PER9">[7]CRITERIA!$CD$89:$CK$90</definedName>
    <definedName name="TS_DNG_UT_PER1">[7]CRITERIA!$J$92:$Q$93</definedName>
    <definedName name="TS_DNG_UT_PER10">[7]CRITERIA!$CM$92:$CT$93</definedName>
    <definedName name="TS_DNG_UT_PER11">[7]CRITERIA!$CV$92:$DC$93</definedName>
    <definedName name="TS_DNG_UT_PER12">[7]CRITERIA!$DE$92:$DL$93</definedName>
    <definedName name="TS_DNG_UT_PER2">[7]CRITERIA!$S$92:$Z$93</definedName>
    <definedName name="TS_DNG_UT_PER3">[7]CRITERIA!$AB$92:$AI$93</definedName>
    <definedName name="TS_DNG_UT_PER4">[7]CRITERIA!$AK$92:$AR$93</definedName>
    <definedName name="TS_DNG_UT_PER5">[7]CRITERIA!$AT$92:$BA$93</definedName>
    <definedName name="TS_DNG_UT_PER6">[7]CRITERIA!$BC$92:$BJ$93</definedName>
    <definedName name="TS_DNG_UT_PER7">[7]CRITERIA!$BL$92:$BS$93</definedName>
    <definedName name="TS_DNG_UT_PER8">[7]CRITERIA!$BU$92:$CB$93</definedName>
    <definedName name="TS_DNG_UT_PER9">[7]CRITERIA!$CD$92:$CK$93</definedName>
    <definedName name="TS_FL_UT_PER1">[8]CRITERIA!$J$205:$Q$206</definedName>
    <definedName name="TS_FL_UT_PER10">[8]CRITERIA!$CM$205:$CT$206</definedName>
    <definedName name="TS_FL_UT_PER11">[8]CRITERIA!$CV$205:$DC$206</definedName>
    <definedName name="TS_FL_UT_PER12">[8]CRITERIA!$DE$205:$DL$206</definedName>
    <definedName name="TS_FL_UT_PER2">[8]CRITERIA!$S$205:$Z$206</definedName>
    <definedName name="TS_FL_UT_PER3">[8]CRITERIA!$AB$205:$AI$206</definedName>
    <definedName name="TS_FL_UT_PER4">[8]CRITERIA!$AK$205:$AR$206</definedName>
    <definedName name="TS_FL_UT_PER5">[8]CRITERIA!$AT$205:$BA$206</definedName>
    <definedName name="TS_FL_UT_PER6">[8]CRITERIA!$BC$205:$BJ$206</definedName>
    <definedName name="TS_FL_UT_PER7">[8]CRITERIA!$BL$205:$BS$206</definedName>
    <definedName name="TS_FL_UT_PER8">[8]CRITERIA!$BU$205:$CB$206</definedName>
    <definedName name="TS_FL_UT_PER9">[8]CRITERIA!$CD$205:$CK$206</definedName>
    <definedName name="UT_CIS_PER1">[7]CRITERIA!$J$190:$Q$191</definedName>
    <definedName name="UT_CIS_PER10">[7]CRITERIA!$CM$190:$CT$191</definedName>
    <definedName name="UT_CIS_PER11">[7]CRITERIA!$CV$190:$DC$191</definedName>
    <definedName name="UT_CIS_PER12">[7]CRITERIA!$DE$190:$DL$191</definedName>
    <definedName name="UT_CIS_PER2">[7]CRITERIA!$S$190:$Z$191</definedName>
    <definedName name="UT_CIS_PER3">[7]CRITERIA!$AB$190:$AI$191</definedName>
    <definedName name="UT_CIS_PER4">[7]CRITERIA!$AK$190:$AR$191</definedName>
    <definedName name="UT_CIS_PER5">[7]CRITERIA!$AT$190:$BA$191</definedName>
    <definedName name="UT_CIS_PER6">[7]CRITERIA!$BC$190:$BJ$191</definedName>
    <definedName name="UT_CIS_PER7">[7]CRITERIA!$BL$190:$BS$191</definedName>
    <definedName name="UT_CIS_PER8">[7]CRITERIA!$BU$190:$CB$191</definedName>
    <definedName name="UT_CIS_PER9">[7]CRITERIA!$CD$190:$CK$191</definedName>
    <definedName name="UT_E1">[1]Criteria!$H$27:$I$28</definedName>
    <definedName name="UT_F1">[1]Criteria!$A$30:$C$31</definedName>
    <definedName name="UT_F1_SUMMER">[4]Criteria!$E$10:$G$17</definedName>
    <definedName name="UT_F1_WINTER">[4]Criteria!$E$2:$G$7</definedName>
    <definedName name="UT_F1E_SUMMER">[4]Criteria!$E$28:$G$35</definedName>
    <definedName name="UT_F1E_WINTER">[4]Criteria!$E$20:$G$25</definedName>
    <definedName name="UT_FT1">[1]Criteria!$E$20:$F$21</definedName>
    <definedName name="UT_FT1L">[1]Criteria!$H$35:$I$36</definedName>
    <definedName name="UT_GS_SUMMER">[4]Criteria!$A$10:$C$17</definedName>
    <definedName name="UT_GS_WINTER">[4]Criteria!$A$2:$C$7</definedName>
    <definedName name="UT_GSC_SUMMER">[11]Criteria!$E$38:$G$45</definedName>
    <definedName name="UT_GSC_WINTER">[11]Criteria!$A$38:$C$43</definedName>
    <definedName name="UT_GSR">[1]Criteria!$A$10:$C$11</definedName>
    <definedName name="UT_GSR_SUMMER">[11]Criteria!$A$10:$C$17</definedName>
    <definedName name="UT_GSR_WINTER">[11]Criteria!$A$2:$C$7</definedName>
    <definedName name="UT_GSS_SUMMER">[4]Criteria!$A$28:$C$35</definedName>
    <definedName name="UT_GSS_WINTER">[4]Criteria!$A$20:$C$25</definedName>
    <definedName name="UT_I2">[4]Criteria!$L$2:$M$3</definedName>
    <definedName name="UT_I2I4">[1]Criteria!$E$10:$F$12</definedName>
    <definedName name="UT_I4">[4]Criteria!$L$6:$M$7</definedName>
    <definedName name="UT_IS2">[4]Criteria!$L$10:$M$11</definedName>
    <definedName name="UT_IS4">[4]Criteria!$L$14:$M$15</definedName>
    <definedName name="UT_IT">[1]Criteria!$H$10:$I$15</definedName>
    <definedName name="UT_IT2">[4]Criteria!$L$22:$M$23</definedName>
    <definedName name="UT_MT">[1]Criteria!$H$6:$I$7</definedName>
    <definedName name="UT_NGV">[1]Criteria!$E$6:$F$7</definedName>
    <definedName name="UT_TSP">[1]Criteria!$H$39:$I$40</definedName>
    <definedName name="Utah_Rates">'[3]NGV RATES'!$B$3:$U$6</definedName>
    <definedName name="UTCUSTOMERS">[5]CRITERIA!$B$447:$D$448</definedName>
    <definedName name="UTE1CUSTOMERS">[5]CRITERIA!$B$354:$D$355</definedName>
    <definedName name="UTE1DNG">[6]CRITERIA!$B$285:$D$286</definedName>
    <definedName name="UTE1DTH">[6]CRITERIA!$B$282:$D$283</definedName>
    <definedName name="UTE1GAS">[6]CRITERIA!$B$291:$D$292</definedName>
    <definedName name="UTE1SNG">[6]CRITERIA!$B$288:$D$289</definedName>
    <definedName name="UTF1CUSTOMERS">[5]CRITERIA!$B$61:$D$65</definedName>
    <definedName name="UTF1DNG">[6]CRITERIA!$B$71:$D$72</definedName>
    <definedName name="UTF1DTH">[6]CRITERIA!$B$68:$D$69</definedName>
    <definedName name="UTF1EDNG">[6]CRITERIA!$B$178:$D$179</definedName>
    <definedName name="UTF1EDTH">[6]CRITERIA!$B$175:$D$176</definedName>
    <definedName name="UTF1EGAS">[6]CRITERIA!$B$184:$D$185</definedName>
    <definedName name="UTF1ESNG">[6]CRITERIA!$B$181:$D$182</definedName>
    <definedName name="UTF1GAS">[6]CRITERIA!$B$77:$D$78</definedName>
    <definedName name="UTF1SNG">[6]CRITERIA!$B$74:$D$75</definedName>
    <definedName name="UTF3CUSTOMERS">[5]CRITERIA!$B$106:$D$107</definedName>
    <definedName name="UTF3DNG">[6]CRITERIA!$B$105:$D$106</definedName>
    <definedName name="UTF3DTH">[6]CRITERIA!$B$102:$D$103</definedName>
    <definedName name="UTF3GAS">[6]CRITERIA!$B$111:$D$112</definedName>
    <definedName name="UTF3SNG">[6]CRITERIA!$B$108:$D$109</definedName>
    <definedName name="UTF4CUSTOMERS">[5]CRITERIA!$B$122:$D$123</definedName>
    <definedName name="UTF4DNG">[5]CRITERIA!$B$125:$D$126</definedName>
    <definedName name="UTF4DTH">[5]CRITERIA!$B$119:$D$120</definedName>
    <definedName name="UTF4GAS">[5]CRITERIA!$B$131:$D$132</definedName>
    <definedName name="UTF4SNG">[5]CRITERIA!$B$128:$D$129</definedName>
    <definedName name="UTFT1CUSTOMERS">[5]CRITERIA!$B$254:$D$256</definedName>
    <definedName name="UTFT1DNG">[6]CRITERIA!$B$230:$D$232</definedName>
    <definedName name="UTFT1DTH">[6]CRITERIA!$B$226:$D$228</definedName>
    <definedName name="UTFT1GAS">[6]CRITERIA!$B$238:$D$240</definedName>
    <definedName name="UTFT1LDNG">[5]CRITERIA!$B$277:$D$278</definedName>
    <definedName name="UTFT1LDTH">[5]CRITERIA!$B$271:$D$272</definedName>
    <definedName name="UTFT1LGAS">[5]CRITERIA!$B$283:$D$284</definedName>
    <definedName name="UTFT1LSNG">[5]CRITERIA!$B$280:$D$281</definedName>
    <definedName name="UTFT1SNG">[6]CRITERIA!$B$234:$D$236</definedName>
    <definedName name="UTFT2CCUSTOMERS">[5]CRITERIA!$B$306:$D$307</definedName>
    <definedName name="UTFT2CDNG">[5]CRITERIA!$B$309:$D$310</definedName>
    <definedName name="UTFT2CDTH">[5]CRITERIA!$B$303:$D$304</definedName>
    <definedName name="UTFT2CGAS">[5]CRITERIA!$B$315:$D$316</definedName>
    <definedName name="UTFT2CSNG">[5]CRITERIA!$B$312:$D$313</definedName>
    <definedName name="UTFT2CUSTOMERS">[5]CRITERIA!$B$290:$D$291</definedName>
    <definedName name="UTFT2DNG">[6]CRITERIA!$B$246:$D$247</definedName>
    <definedName name="UTFT2DTH">[6]CRITERIA!$B$243:$D$244</definedName>
    <definedName name="UTFT2GAS">[6]CRITERIA!$B$252:$D$253</definedName>
    <definedName name="UTFT2SNG">[6]CRITERIA!$B$249:$D$250</definedName>
    <definedName name="UTFTECUSTOMERS">[5]CRITERIA!$B$322:$D$323</definedName>
    <definedName name="UTFTEDNG">[6]CRITERIA!$B$259:$D$260</definedName>
    <definedName name="UTFTEDTH">[6]CRITERIA!$B$256:$D$257</definedName>
    <definedName name="UTFTEGAS">[6]CRITERIA!$B$265:$D$266</definedName>
    <definedName name="UTFTESNG">[6]CRITERIA!$B$262:$D$263</definedName>
    <definedName name="UTGSCDNG">[5]CRITERIA!$B$29:$D$30</definedName>
    <definedName name="UTGSCDTH">[5]CRITERIA!$B$23:$D$24</definedName>
    <definedName name="UTGSCGAS">[5]CRITERIA!$B$35:$D$36</definedName>
    <definedName name="UTGSCSNG">[5]CRITERIA!$B$32:$D$33</definedName>
    <definedName name="UTGSCST">[6]CRITERIA!$B$10:$D$11</definedName>
    <definedName name="UTGSCUSTOMERS">[5]CRITERIA!$B$10:$D$11</definedName>
    <definedName name="UTGSDNG">[6]CRITERIA!$B$13:$D$14</definedName>
    <definedName name="UTGSDTH">[6]CRITERIA!$B$7:$D$8</definedName>
    <definedName name="UTGSECST">[6]CRITERIA!$B$31:$D$32</definedName>
    <definedName name="UTGSEDNG">[6]CRITERIA!$B$34:$D$35</definedName>
    <definedName name="UTGSEDTH">[6]CRITERIA!$B$28:$D$29</definedName>
    <definedName name="UTGSEGAS">[6]CRITERIA!$B$40:$D$41</definedName>
    <definedName name="UTGSESIF">[6]CRITERIA!$B$43:$D$44</definedName>
    <definedName name="UTGSESNG">[6]CRITERIA!$B$37:$D$38</definedName>
    <definedName name="UTGSGAS">[6]CRITERIA!$B$19:$D$20</definedName>
    <definedName name="UTGSRDNG">[5]CRITERIA!$F$13:$H$14</definedName>
    <definedName name="UTGSRDTH">[5]CRITERIA!$F$7:$H$8</definedName>
    <definedName name="UTGSRGAS">[5]CRITERIA!$F$19:$H$20</definedName>
    <definedName name="UTGSRSNG">[5]CRITERIA!$F$16:$H$17</definedName>
    <definedName name="UTGSSCST">[6]CRITERIA!$B$51:$D$52</definedName>
    <definedName name="UTGSSCUSTOMERS">[5]CRITERIA!$B$42:$D$43</definedName>
    <definedName name="UTGSSDNG">[6]CRITERIA!$B$54:$D$55</definedName>
    <definedName name="UTGSSDTH">[6]CRITERIA!$B$48:$D$49</definedName>
    <definedName name="UTGSSGAS">[6]CRITERIA!$B$60:$D$61</definedName>
    <definedName name="UTGSSIF">[6]CRITERIA!$B$23:$D$24</definedName>
    <definedName name="UTGSSNG">[6]CRITERIA!$B$16:$D$17</definedName>
    <definedName name="UTGSSSIF">[6]CRITERIA!$B$63:$D$64</definedName>
    <definedName name="UTGSSSNG">[6]CRITERIA!$B$57:$D$58</definedName>
    <definedName name="UTI2CUSTOMERS">[5]CRITERIA!$B$139:$D$140</definedName>
    <definedName name="UTI2DNG">[6]CRITERIA!$B$132:$D$134</definedName>
    <definedName name="UTI2DTH">[6]CRITERIA!$B$128:$D$130</definedName>
    <definedName name="UTI2GAS">[6]CRITERIA!$B$140:$D$142</definedName>
    <definedName name="UTI2SNG">[6]CRITERIA!$B$136:$D$138</definedName>
    <definedName name="UTI4CUSTOMERS">[5]CRITERIA!$B$420:$D$423</definedName>
    <definedName name="UTI4DNG">[6]CRITERIA!$B$342:$D$343</definedName>
    <definedName name="UTI4DTH">[6]CRITERIA!$B$339:$D$340</definedName>
    <definedName name="UTI4GAS">[6]CRITERIA!$B$348:$D$349</definedName>
    <definedName name="UTI4SNG">[6]CRITERIA!$B$345:$D$346</definedName>
    <definedName name="UTIS2CUSTOMERS">[5]CRITERIA!$B$159:$D$161</definedName>
    <definedName name="UTIS2DNG">[6]CRITERIA!$B$149:$D$151</definedName>
    <definedName name="UTIS2DTH">[6]CRITERIA!$B$145:$D$147</definedName>
    <definedName name="UTIS2GAS">[6]CRITERIA!$B$157:$D$159</definedName>
    <definedName name="UTIS2SNG">[6]CRITERIA!$B$153:$D$155</definedName>
    <definedName name="UTIS4CUSTOMERS">[5]CRITERIA!$B$179:$D$180</definedName>
    <definedName name="UTIS4DNG">[6]CRITERIA!$B$165:$D$166</definedName>
    <definedName name="UTIS4DTH">[6]CRITERIA!$B$162:$D$163</definedName>
    <definedName name="UTIS4GAS">[6]CRITERIA!$B$171:$D$172</definedName>
    <definedName name="UTIS4SNG">[6]CRITERIA!$B$168:$D$169</definedName>
    <definedName name="UTITCUSTOMERS">[5]CRITERIA!$B$213:$D$216</definedName>
    <definedName name="UTITDNG">[6]CRITERIA!$B$196:$D$198</definedName>
    <definedName name="UTITDTH">[6]CRITERIA!$B$192:$D$194</definedName>
    <definedName name="UTITGAS">[6]CRITERIA!$B$204:$D$206</definedName>
    <definedName name="UTITSCUSTOMERS">[5]CRITERIA!$B$237:$D$238</definedName>
    <definedName name="UTITSDNG">[6]CRITERIA!$B$213:$D$215</definedName>
    <definedName name="UTITSDTH">[6]CRITERIA!$B$209:$D$211</definedName>
    <definedName name="UTITSGAS">[6]CRITERIA!$B$221:$D$223</definedName>
    <definedName name="UTITSNG">[6]CRITERIA!$B$200:$D$202</definedName>
    <definedName name="UTITSSNG">[6]CRITERIA!$B$217:$D$219</definedName>
    <definedName name="UTMTCUSTOMERS">[5]CRITERIA!$B$338:$D$339</definedName>
    <definedName name="UTMTDNG">[6]CRITERIA!$B$272:$D$273</definedName>
    <definedName name="UTMTDTH">[6]CRITERIA!$B$269:$D$270</definedName>
    <definedName name="UTMTGAS">[6]CRITERIA!$B$278:$D$279</definedName>
    <definedName name="UTMTSNG">[6]CRITERIA!$B$275:$D$276</definedName>
    <definedName name="UTNGVCUSTOMERS">[5]CRITERIA!$B$90:$D$91</definedName>
    <definedName name="UTNGVDNG">[6]CRITERIA!$B$88:$D$89</definedName>
    <definedName name="UTNGVDTH">[6]CRITERIA!$B$85:$D$86</definedName>
    <definedName name="UTNGVGAS">[6]CRITERIA!$B$94:$D$95</definedName>
    <definedName name="UTNGVSNG">[6]CRITERIA!$B$91:$D$92</definedName>
    <definedName name="UTP1CUSTOMERS">[5]CRITERIA!$B$370:$D$371</definedName>
    <definedName name="UTP1DNG">[6]CRITERIA!$B$303:$D$304</definedName>
    <definedName name="UTP1DTH">[6]CRITERIA!$B$300:$D$301</definedName>
    <definedName name="UTP1GAS">[6]CRITERIA!$B$309:$D$310</definedName>
    <definedName name="UTP1SNG">[6]CRITERIA!$B$306:$D$307</definedName>
    <definedName name="WEX_ADJ_108_PROD">[1]Wexpro!$H$22</definedName>
    <definedName name="WEX_ADJ_111_PROD">[1]Wexpro!$H$23</definedName>
    <definedName name="WINTER_UT_F1">[1]Criteria!$A$22:$C$23</definedName>
    <definedName name="Winter_UT_GSR">[1]Criteria!$A$2:$C$3</definedName>
    <definedName name="WY_CET_PER1">[7]CRITERIA!$J$184:$Q$185</definedName>
    <definedName name="WY_CET_PER10">[7]CRITERIA!$CM$184:$CT$185</definedName>
    <definedName name="WY_CET_PER11">[7]CRITERIA!$CV$184:$DC$185</definedName>
    <definedName name="WY_CET_PER12">[7]CRITERIA!$DE$184:$DL$185</definedName>
    <definedName name="WY_CET_PER2">[7]CRITERIA!$S$184:$Z$185</definedName>
    <definedName name="WY_CET_PER3">[7]CRITERIA!$AB$184:$AI$185</definedName>
    <definedName name="WY_CET_PER4">[7]CRITERIA!$AK$184:$AR$185</definedName>
    <definedName name="WY_CET_PER5">[7]CRITERIA!$AT$184:$BA$185</definedName>
    <definedName name="WY_CET_PER6">[7]CRITERIA!$BC$184:$BJ$185</definedName>
    <definedName name="WY_CET_PER7">[7]CRITERIA!$BL$184:$BS$185</definedName>
    <definedName name="WY_CET_PER8">[7]CRITERIA!$BU$184:$CB$185</definedName>
    <definedName name="WY_CET_PER9">[7]CRITERIA!$CD$184:$CK$185</definedName>
    <definedName name="WY_CIS_PER1">[8]CRITERIA!$J$211:$Q$212</definedName>
    <definedName name="WY_CIS_PER10">[8]CRITERIA!$CM$211:$CT$212</definedName>
    <definedName name="WY_CIS_PER11">[8]CRITERIA!$CV$211:$DC$212</definedName>
    <definedName name="WY_CIS_PER12">[8]CRITERIA!$DE$211:$DL$212</definedName>
    <definedName name="WY_CIS_PER2">[8]CRITERIA!$S$211:$Z$212</definedName>
    <definedName name="WY_CIS_PER3">[8]CRITERIA!$AB$211:$AI$212</definedName>
    <definedName name="WY_CIS_PER4">[8]CRITERIA!$AK$211:$AR$212</definedName>
    <definedName name="WY_CIS_PER5">[8]CRITERIA!$AT$211:$BA$212</definedName>
    <definedName name="WY_CIS_PER6">[8]CRITERIA!$BC$211:$BJ$212</definedName>
    <definedName name="WY_CIS_PER7">[8]CRITERIA!$BL$211:$BS$212</definedName>
    <definedName name="WY_CIS_PER8">[8]CRITERIA!$BU$211:$CB$212</definedName>
    <definedName name="WY_CIS_PER9">[8]CRITERIA!$CD$211:$CK$212</definedName>
    <definedName name="WY_DSM_PER1">[7]CRITERIA!$J$187:$Q$188</definedName>
    <definedName name="WY_DSM_PER10">[7]CRITERIA!$CM$187:$CT$188</definedName>
    <definedName name="WY_DSM_PER11">[7]CRITERIA!$CV$187:$DC$188</definedName>
    <definedName name="WY_DSM_PER12">[7]CRITERIA!$DE$187:$DL$188</definedName>
    <definedName name="WY_DSM_PER2">[7]CRITERIA!$S$187:$Z$188</definedName>
    <definedName name="WY_DSM_PER3">[7]CRITERIA!$AB$187:$AI$188</definedName>
    <definedName name="WY_DSM_PER4">[7]CRITERIA!$AK$187:$AR$188</definedName>
    <definedName name="WY_DSM_PER5">[7]CRITERIA!$AT$187:$BA$188</definedName>
    <definedName name="WY_DSM_PER6">[7]CRITERIA!$BC$187:$BJ$188</definedName>
    <definedName name="WY_DSM_PER7">[7]CRITERIA!$BL$187:$BS$188</definedName>
    <definedName name="WY_DSM_PER8">[7]CRITERIA!$BU$187:$CB$188</definedName>
    <definedName name="WY_DSM_PER9">[7]CRITERIA!$CD$187:$CK$188</definedName>
    <definedName name="WY_F1">[4]Criteria!$O$10:$P$11</definedName>
    <definedName name="WY_GS">[4]Criteria!$O$2:$P$3</definedName>
    <definedName name="WY_GSW">[4]Criteria!$O$14:$P$15</definedName>
    <definedName name="WY_I2">[4]Criteria!$Q$2:$R$3</definedName>
    <definedName name="WY_I4">[4]Criteria!$Q$6:$R$7</definedName>
    <definedName name="WY_IC">[4]Criteria!$Q$10:$R$11</definedName>
    <definedName name="WY_IC1">[4]Criteria!$Q$14:$R$15</definedName>
    <definedName name="WY_IC2">[4]Criteria!$Q$18:$R$19</definedName>
    <definedName name="WY_IC3">[4]Criteria!$Q$14:$R$15</definedName>
    <definedName name="WY_IC8">[4]Criteria!$Q$18:$R$19</definedName>
    <definedName name="WY_IT">[4]Criteria!$Q$22:$R$23</definedName>
    <definedName name="WY_NGV">[4]Criteria!$O$6:$P$7</definedName>
    <definedName name="WYCUSTOMERS">[5]CRITERIA!$B$677:$D$678</definedName>
    <definedName name="WYF1CUSTOMERS">[5]CRITERIA!$B$515:$D$519</definedName>
    <definedName name="WYF1DNG">[6]CRITERIA!$B$413:$D$414</definedName>
    <definedName name="WYF1DTH">[6]CRITERIA!$B$410:$D$411</definedName>
    <definedName name="WYF1GAS">[6]CRITERIA!$B$416:$D$417</definedName>
    <definedName name="WYGSCUSTOMERS">[5]CRITERIA!$B$499:$D$500</definedName>
    <definedName name="WYGSDNG">[6]CRITERIA!$B$400:$D$401</definedName>
    <definedName name="WYGSDTH">[6]CRITERIA!$B$397:$D$398</definedName>
    <definedName name="WYGSGAS">[6]CRITERIA!$B$403:$D$404</definedName>
    <definedName name="WYGSSIF">[6]CRITERIA!$B$406:$D$407</definedName>
    <definedName name="WYGSWCUSTOMERS">[5]CRITERIA!$B$550:$D$551</definedName>
    <definedName name="WYGSWDNG">[6]CRITERIA!$B$433:$D$434</definedName>
    <definedName name="WYGSWDTH">[6]CRITERIA!$B$430:$D$431</definedName>
    <definedName name="WYGSWGAS">[6]CRITERIA!$B$436:$D$437</definedName>
    <definedName name="WYI2CUSTOMERS">[5]CRITERIA!$B$589:$D$590</definedName>
    <definedName name="WYI2DNG">[6]CRITERIA!$B$463:$D$464</definedName>
    <definedName name="WYI2DTH">[6]CRITERIA!$B$460:$D$461</definedName>
    <definedName name="WYI2GAS">[6]CRITERIA!$B$469:$D$470</definedName>
    <definedName name="WYI2SNG">[6]CRITERIA!$B$466:$D$467</definedName>
    <definedName name="WYI4CUSTOMERS">[5]CRITERIA!$B$606:$D$608</definedName>
    <definedName name="WYI4DNG">[6]CRITERIA!$B$476:$D$477</definedName>
    <definedName name="WYI4DTH">[6]CRITERIA!$B$473:$D$474</definedName>
    <definedName name="WYI4GAS">[6]CRITERIA!$B$482:$D$483</definedName>
    <definedName name="WYI4SNG">[6]CRITERIA!$B$479:$D$480</definedName>
    <definedName name="WYICCUSTOMERS">[5]CRITERIA!$B$647:$D$652</definedName>
    <definedName name="WYICDNG">[6]CRITERIA!$B$506:$D$511</definedName>
    <definedName name="WYICDTH">[6]CRITERIA!$B$499:$D$504</definedName>
    <definedName name="WYICGAS">[6]CRITERIA!$B$513:$D$520</definedName>
    <definedName name="WYICSDNG">[6]CRITERIA!$B$453:$D$454</definedName>
    <definedName name="WYICSDTH">[6]CRITERIA!$B$450:$D$451</definedName>
    <definedName name="WYICSGAS">[6]CRITERIA!$B$456:$D$457</definedName>
    <definedName name="WYITCUSTOMERS">[5]CRITERIA!$B$627:$D$629</definedName>
    <definedName name="WYITDNG">[6]CRITERIA!$B$490:$D$492</definedName>
    <definedName name="WYITDTH">[6]CRITERIA!$B$486:$D$488</definedName>
    <definedName name="WYITGAS">[6]CRITERIA!$B$494:$D$496</definedName>
    <definedName name="Wym_Rates">'[3]NGV RATES'!$B$11:$U$13</definedName>
    <definedName name="WYNGVCUSTOMERS">[5]CRITERIA!$B$537:$D$538</definedName>
    <definedName name="WYNGVDNG">[6]CRITERIA!$B$423:$D$424</definedName>
    <definedName name="WYNGVDTH">[6]CRITERIA!$B$420:$D$421</definedName>
    <definedName name="WYNGVGAS">[6]CRITERIA!$B$426:$D$427</definedName>
    <definedName name="X">[3]CRITERIA!$J$3:$Q$4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7" l="1"/>
  <c r="DK147" i="4" l="1"/>
  <c r="DK136" i="4"/>
  <c r="DG145" i="6"/>
  <c r="DG141" i="6"/>
  <c r="DG136" i="6"/>
  <c r="CT141" i="6" l="1"/>
  <c r="B33" i="6" l="1"/>
  <c r="CT33" i="6" s="1"/>
  <c r="B38" i="6"/>
  <c r="CT38" i="6" s="1"/>
  <c r="CT8" i="4"/>
  <c r="CX8" i="4"/>
  <c r="CY8" i="4"/>
  <c r="CZ8" i="4"/>
  <c r="DA8" i="4"/>
  <c r="DB8" i="4"/>
  <c r="DC8" i="4"/>
  <c r="DD8" i="4"/>
  <c r="DE8" i="4"/>
  <c r="CT9" i="4"/>
  <c r="CX9" i="4"/>
  <c r="CY9" i="4"/>
  <c r="CZ9" i="4"/>
  <c r="DA9" i="4"/>
  <c r="DB9" i="4"/>
  <c r="DC9" i="4"/>
  <c r="DD9" i="4"/>
  <c r="DE9" i="4"/>
  <c r="CT10" i="4"/>
  <c r="CX10" i="4"/>
  <c r="CY10" i="4"/>
  <c r="CZ10" i="4"/>
  <c r="DA10" i="4"/>
  <c r="DB10" i="4"/>
  <c r="DC10" i="4"/>
  <c r="DD10" i="4"/>
  <c r="DE10" i="4"/>
  <c r="CT11" i="4"/>
  <c r="CX11" i="4"/>
  <c r="CY11" i="4"/>
  <c r="CZ11" i="4"/>
  <c r="DA11" i="4"/>
  <c r="DB11" i="4"/>
  <c r="DC11" i="4"/>
  <c r="DD11" i="4"/>
  <c r="DE11" i="4"/>
  <c r="CT12" i="4"/>
  <c r="CX12" i="4"/>
  <c r="CY12" i="4"/>
  <c r="CZ12" i="4"/>
  <c r="DA12" i="4"/>
  <c r="DB12" i="4"/>
  <c r="DC12" i="4"/>
  <c r="DD12" i="4"/>
  <c r="DE12" i="4"/>
  <c r="CT13" i="4"/>
  <c r="CX13" i="4"/>
  <c r="CY13" i="4"/>
  <c r="CZ13" i="4"/>
  <c r="DA13" i="4"/>
  <c r="DB13" i="4"/>
  <c r="DC13" i="4"/>
  <c r="DD13" i="4"/>
  <c r="DE13" i="4"/>
  <c r="CT14" i="4"/>
  <c r="CX14" i="4"/>
  <c r="CY14" i="4"/>
  <c r="CZ14" i="4"/>
  <c r="DA14" i="4"/>
  <c r="DB14" i="4"/>
  <c r="DC14" i="4"/>
  <c r="DD14" i="4"/>
  <c r="DE14" i="4"/>
  <c r="CT15" i="4"/>
  <c r="CX15" i="4"/>
  <c r="CY15" i="4"/>
  <c r="CZ15" i="4"/>
  <c r="DA15" i="4"/>
  <c r="DB15" i="4"/>
  <c r="DC15" i="4"/>
  <c r="DD15" i="4"/>
  <c r="DE15" i="4"/>
  <c r="CT16" i="4"/>
  <c r="CX16" i="4"/>
  <c r="CY16" i="4"/>
  <c r="CZ16" i="4"/>
  <c r="DA16" i="4"/>
  <c r="DB16" i="4"/>
  <c r="DC16" i="4"/>
  <c r="DD16" i="4"/>
  <c r="DE16" i="4"/>
  <c r="CT17" i="4"/>
  <c r="CX17" i="4"/>
  <c r="CY17" i="4"/>
  <c r="CZ17" i="4"/>
  <c r="DA17" i="4"/>
  <c r="DB17" i="4"/>
  <c r="DC17" i="4"/>
  <c r="DD17" i="4"/>
  <c r="DE17" i="4"/>
  <c r="CT18" i="4"/>
  <c r="CX18" i="4"/>
  <c r="CY18" i="4"/>
  <c r="CZ18" i="4"/>
  <c r="DA18" i="4"/>
  <c r="DB18" i="4"/>
  <c r="DC18" i="4"/>
  <c r="DD18" i="4"/>
  <c r="DE18" i="4"/>
  <c r="CT19" i="4"/>
  <c r="CX19" i="4"/>
  <c r="CY19" i="4"/>
  <c r="CZ19" i="4"/>
  <c r="DA19" i="4"/>
  <c r="DB19" i="4"/>
  <c r="DC19" i="4"/>
  <c r="DD19" i="4"/>
  <c r="DE19" i="4"/>
  <c r="CT20" i="4"/>
  <c r="CX20" i="4"/>
  <c r="CY20" i="4"/>
  <c r="CZ20" i="4"/>
  <c r="DA20" i="4"/>
  <c r="DB20" i="4"/>
  <c r="DC20" i="4"/>
  <c r="DD20" i="4"/>
  <c r="DE20" i="4"/>
  <c r="CT21" i="4"/>
  <c r="CX21" i="4"/>
  <c r="CY21" i="4"/>
  <c r="CZ21" i="4"/>
  <c r="DA21" i="4"/>
  <c r="DB21" i="4"/>
  <c r="DC21" i="4"/>
  <c r="DD21" i="4"/>
  <c r="DE21" i="4"/>
  <c r="CT22" i="4"/>
  <c r="CX22" i="4"/>
  <c r="CY22" i="4"/>
  <c r="CZ22" i="4"/>
  <c r="DA22" i="4"/>
  <c r="DB22" i="4"/>
  <c r="DC22" i="4"/>
  <c r="DD22" i="4"/>
  <c r="DE22" i="4"/>
  <c r="CT23" i="4"/>
  <c r="CX23" i="4"/>
  <c r="CY23" i="4"/>
  <c r="CZ23" i="4"/>
  <c r="DA23" i="4"/>
  <c r="DB23" i="4"/>
  <c r="DC23" i="4"/>
  <c r="DD23" i="4"/>
  <c r="DE23" i="4"/>
  <c r="CT24" i="4"/>
  <c r="CX24" i="4"/>
  <c r="CY24" i="4"/>
  <c r="CZ24" i="4"/>
  <c r="DA24" i="4"/>
  <c r="DB24" i="4"/>
  <c r="DC24" i="4"/>
  <c r="DD24" i="4"/>
  <c r="DE24" i="4"/>
  <c r="CT25" i="4"/>
  <c r="CX25" i="4"/>
  <c r="CY25" i="4"/>
  <c r="CZ25" i="4"/>
  <c r="DA25" i="4"/>
  <c r="DB25" i="4"/>
  <c r="DC25" i="4"/>
  <c r="DD25" i="4"/>
  <c r="DE25" i="4"/>
  <c r="CT26" i="4"/>
  <c r="CX26" i="4"/>
  <c r="CY26" i="4"/>
  <c r="CZ26" i="4"/>
  <c r="DA26" i="4"/>
  <c r="DB26" i="4"/>
  <c r="DC26" i="4"/>
  <c r="DD26" i="4"/>
  <c r="DE26" i="4"/>
  <c r="CT27" i="4"/>
  <c r="CX27" i="4"/>
  <c r="CY27" i="4"/>
  <c r="CZ27" i="4"/>
  <c r="DA27" i="4"/>
  <c r="DB27" i="4"/>
  <c r="DC27" i="4"/>
  <c r="DD27" i="4"/>
  <c r="DE27" i="4"/>
  <c r="CT28" i="4"/>
  <c r="CX28" i="4"/>
  <c r="CY28" i="4"/>
  <c r="CZ28" i="4"/>
  <c r="DA28" i="4"/>
  <c r="DB28" i="4"/>
  <c r="DC28" i="4"/>
  <c r="DD28" i="4"/>
  <c r="DE28" i="4"/>
  <c r="CT29" i="4"/>
  <c r="CX29" i="4"/>
  <c r="CY29" i="4"/>
  <c r="CZ29" i="4"/>
  <c r="DA29" i="4"/>
  <c r="DB29" i="4"/>
  <c r="DC29" i="4"/>
  <c r="DD29" i="4"/>
  <c r="DE29" i="4"/>
  <c r="CT30" i="4"/>
  <c r="CX30" i="4"/>
  <c r="CY30" i="4"/>
  <c r="CZ30" i="4"/>
  <c r="DA30" i="4"/>
  <c r="DB30" i="4"/>
  <c r="DC30" i="4"/>
  <c r="DD30" i="4"/>
  <c r="DE30" i="4"/>
  <c r="CT31" i="4"/>
  <c r="CX31" i="4"/>
  <c r="CY31" i="4"/>
  <c r="CZ31" i="4"/>
  <c r="DA31" i="4"/>
  <c r="DB31" i="4"/>
  <c r="DC31" i="4"/>
  <c r="DD31" i="4"/>
  <c r="DE31" i="4"/>
  <c r="CT32" i="4"/>
  <c r="CX32" i="4"/>
  <c r="CY32" i="4"/>
  <c r="CZ32" i="4"/>
  <c r="DA32" i="4"/>
  <c r="DB32" i="4"/>
  <c r="DC32" i="4"/>
  <c r="DD32" i="4"/>
  <c r="DE32" i="4"/>
  <c r="CT33" i="4"/>
  <c r="CX33" i="4"/>
  <c r="CY33" i="4"/>
  <c r="CZ33" i="4"/>
  <c r="DA33" i="4"/>
  <c r="DB33" i="4"/>
  <c r="DC33" i="4"/>
  <c r="DD33" i="4"/>
  <c r="DE33" i="4"/>
  <c r="CT34" i="4"/>
  <c r="CX34" i="4"/>
  <c r="CY34" i="4"/>
  <c r="CZ34" i="4"/>
  <c r="DA34" i="4"/>
  <c r="DB34" i="4"/>
  <c r="DC34" i="4"/>
  <c r="DD34" i="4"/>
  <c r="DE34" i="4"/>
  <c r="CT35" i="4"/>
  <c r="CX35" i="4"/>
  <c r="CY35" i="4"/>
  <c r="CZ35" i="4"/>
  <c r="DA35" i="4"/>
  <c r="DB35" i="4"/>
  <c r="DC35" i="4"/>
  <c r="DD35" i="4"/>
  <c r="DE35" i="4"/>
  <c r="CT36" i="4"/>
  <c r="CX36" i="4"/>
  <c r="CY36" i="4"/>
  <c r="CZ36" i="4"/>
  <c r="DA36" i="4"/>
  <c r="DB36" i="4"/>
  <c r="DC36" i="4"/>
  <c r="DD36" i="4"/>
  <c r="DE36" i="4"/>
  <c r="CT37" i="4"/>
  <c r="CX37" i="4"/>
  <c r="CY37" i="4"/>
  <c r="CZ37" i="4"/>
  <c r="DA37" i="4"/>
  <c r="DB37" i="4"/>
  <c r="DC37" i="4"/>
  <c r="DD37" i="4"/>
  <c r="DE37" i="4"/>
  <c r="CT38" i="4"/>
  <c r="CX38" i="4"/>
  <c r="CY38" i="4"/>
  <c r="CZ38" i="4"/>
  <c r="DA38" i="4"/>
  <c r="DB38" i="4"/>
  <c r="DC38" i="4"/>
  <c r="DD38" i="4"/>
  <c r="DE38" i="4"/>
  <c r="CT39" i="4"/>
  <c r="CX39" i="4"/>
  <c r="CY39" i="4"/>
  <c r="CZ39" i="4"/>
  <c r="DA39" i="4"/>
  <c r="DB39" i="4"/>
  <c r="DC39" i="4"/>
  <c r="DD39" i="4"/>
  <c r="DE39" i="4"/>
  <c r="CT40" i="4"/>
  <c r="CX40" i="4"/>
  <c r="CY40" i="4"/>
  <c r="CZ40" i="4"/>
  <c r="DA40" i="4"/>
  <c r="DB40" i="4"/>
  <c r="DC40" i="4"/>
  <c r="DD40" i="4"/>
  <c r="DE40" i="4"/>
  <c r="CT41" i="4"/>
  <c r="CX41" i="4"/>
  <c r="CY41" i="4"/>
  <c r="CZ41" i="4"/>
  <c r="DA41" i="4"/>
  <c r="DB41" i="4"/>
  <c r="DC41" i="4"/>
  <c r="DD41" i="4"/>
  <c r="DE41" i="4"/>
  <c r="CT42" i="4"/>
  <c r="CX42" i="4"/>
  <c r="CY42" i="4"/>
  <c r="CZ42" i="4"/>
  <c r="DA42" i="4"/>
  <c r="DB42" i="4"/>
  <c r="DC42" i="4"/>
  <c r="DD42" i="4"/>
  <c r="DE42" i="4"/>
  <c r="A18" i="7" l="1"/>
  <c r="E15" i="8" l="1"/>
  <c r="E13" i="8"/>
  <c r="E12" i="8"/>
  <c r="E11" i="8"/>
  <c r="E10" i="8"/>
  <c r="E9" i="8"/>
  <c r="CT118" i="4" l="1"/>
  <c r="CT117" i="4"/>
  <c r="CT112" i="4"/>
  <c r="CT111" i="4"/>
  <c r="CT106" i="4"/>
  <c r="CT105" i="4"/>
  <c r="CT103" i="4"/>
  <c r="CT101" i="4"/>
  <c r="CT100" i="4"/>
  <c r="CT97" i="4"/>
  <c r="CT95" i="4"/>
  <c r="CT92" i="4"/>
  <c r="CT91" i="4"/>
  <c r="CT90" i="4"/>
  <c r="CT89" i="4"/>
  <c r="CT88" i="4"/>
  <c r="CT87" i="4"/>
  <c r="CT86" i="4"/>
  <c r="CT85" i="4"/>
  <c r="CT84" i="4"/>
  <c r="CT83" i="4"/>
  <c r="CT82" i="4"/>
  <c r="CT81" i="4"/>
  <c r="CT80" i="4"/>
  <c r="CT79" i="4"/>
  <c r="CT78" i="4"/>
  <c r="CT77" i="4"/>
  <c r="CT76" i="4"/>
  <c r="CT75" i="4"/>
  <c r="CT74" i="4"/>
  <c r="CT73" i="4"/>
  <c r="CT72" i="4"/>
  <c r="CT70" i="4"/>
  <c r="CT69" i="4"/>
  <c r="CT68" i="4"/>
  <c r="CT67" i="4"/>
  <c r="CT66" i="4"/>
  <c r="CT65" i="4"/>
  <c r="CT64" i="4"/>
  <c r="CT63" i="4"/>
  <c r="CT62" i="4"/>
  <c r="CT61" i="4"/>
  <c r="CT60" i="4"/>
  <c r="CT59" i="4"/>
  <c r="CT58" i="4"/>
  <c r="CT57" i="4"/>
  <c r="CT56" i="4"/>
  <c r="CT55" i="4"/>
  <c r="CT54" i="4"/>
  <c r="CT53" i="4"/>
  <c r="CT52" i="4"/>
  <c r="CT51" i="4"/>
  <c r="CT50" i="4"/>
  <c r="CT49" i="4"/>
  <c r="CT48" i="4"/>
  <c r="CT47" i="4"/>
  <c r="CT46" i="4"/>
  <c r="CT45" i="4"/>
  <c r="CT44" i="4"/>
  <c r="CT43" i="4"/>
  <c r="CY121" i="4"/>
  <c r="CX121" i="4"/>
  <c r="CX120" i="4"/>
  <c r="CT94" i="4"/>
  <c r="CX119" i="4"/>
  <c r="CT116" i="4" l="1"/>
  <c r="CY119" i="4"/>
  <c r="CT93" i="4"/>
  <c r="CT96" i="4"/>
  <c r="CT108" i="4"/>
  <c r="CT98" i="4"/>
  <c r="CT110" i="4"/>
  <c r="CT104" i="4"/>
  <c r="CT102" i="4"/>
  <c r="CT121" i="4"/>
  <c r="CT114" i="4"/>
  <c r="CT115" i="4"/>
  <c r="CT119" i="4"/>
  <c r="CT107" i="4"/>
  <c r="CT99" i="4"/>
  <c r="CT109" i="4"/>
  <c r="CT113" i="4"/>
  <c r="CT71" i="4"/>
  <c r="G17" i="11" l="1"/>
  <c r="H60" i="11" l="1"/>
  <c r="H49" i="11"/>
  <c r="DF141" i="6" l="1"/>
  <c r="DE141" i="6"/>
  <c r="DD141" i="6"/>
  <c r="DC141" i="6"/>
  <c r="DB141" i="6"/>
  <c r="DA141" i="6"/>
  <c r="CZ141" i="6"/>
  <c r="CY141" i="6"/>
  <c r="CX141" i="6"/>
  <c r="CW141" i="6"/>
  <c r="CV141" i="6"/>
  <c r="CU141" i="6"/>
  <c r="CE136" i="6"/>
  <c r="M142" i="4"/>
  <c r="L142" i="4"/>
  <c r="K142" i="4"/>
  <c r="J142" i="4"/>
  <c r="I142" i="4"/>
  <c r="H142" i="4"/>
  <c r="G142" i="4"/>
  <c r="F142" i="4"/>
  <c r="E142" i="4"/>
  <c r="D142" i="4"/>
  <c r="C142" i="4"/>
  <c r="B142" i="4"/>
  <c r="CT122" i="4"/>
  <c r="CH1" i="4"/>
  <c r="CI1" i="4"/>
  <c r="CJ1" i="4"/>
  <c r="CK1" i="4"/>
  <c r="CL1" i="4"/>
  <c r="CM1" i="4"/>
  <c r="CN1" i="4"/>
  <c r="CO1" i="4"/>
  <c r="CP1" i="4"/>
  <c r="CQ1" i="4"/>
  <c r="CR1" i="4"/>
  <c r="CS1" i="4"/>
  <c r="CH2" i="4"/>
  <c r="CI2" i="4"/>
  <c r="CJ2" i="4"/>
  <c r="CK2" i="4"/>
  <c r="CL2" i="4"/>
  <c r="CM2" i="4"/>
  <c r="CN2" i="4"/>
  <c r="CO2" i="4"/>
  <c r="CP2" i="4"/>
  <c r="CQ2" i="4"/>
  <c r="CR2" i="4"/>
  <c r="CS2" i="4"/>
  <c r="CH3" i="4"/>
  <c r="CI3" i="4"/>
  <c r="CJ3" i="4"/>
  <c r="CK3" i="4"/>
  <c r="CL3" i="4"/>
  <c r="CM3" i="4"/>
  <c r="CN3" i="4"/>
  <c r="CO3" i="4"/>
  <c r="CP3" i="4"/>
  <c r="CQ3" i="4"/>
  <c r="CR3" i="4"/>
  <c r="CS3" i="4"/>
  <c r="CH4" i="4"/>
  <c r="CI4" i="4"/>
  <c r="CJ4" i="4"/>
  <c r="CK4" i="4"/>
  <c r="CL4" i="4"/>
  <c r="CM4" i="4"/>
  <c r="CN4" i="4"/>
  <c r="CO4" i="4"/>
  <c r="CP4" i="4"/>
  <c r="CQ4" i="4"/>
  <c r="CR4" i="4"/>
  <c r="CS4" i="4"/>
  <c r="CH123" i="4"/>
  <c r="CI123" i="4"/>
  <c r="CJ123" i="4"/>
  <c r="CK123" i="4"/>
  <c r="CL123" i="4"/>
  <c r="CM123" i="4"/>
  <c r="CN123" i="4"/>
  <c r="CO123" i="4"/>
  <c r="CP123" i="4"/>
  <c r="CQ123" i="4"/>
  <c r="CR123" i="4"/>
  <c r="CS123" i="4"/>
  <c r="DE43" i="4"/>
  <c r="DE44" i="4"/>
  <c r="DE45" i="4"/>
  <c r="DE46" i="4"/>
  <c r="DE47" i="4"/>
  <c r="DE48" i="4"/>
  <c r="DE49" i="4"/>
  <c r="DE50" i="4"/>
  <c r="DE51" i="4"/>
  <c r="DE52" i="4"/>
  <c r="DE53" i="4"/>
  <c r="DE54" i="4"/>
  <c r="DE55" i="4"/>
  <c r="DE56" i="4"/>
  <c r="DE57" i="4"/>
  <c r="DE58" i="4"/>
  <c r="DE59" i="4"/>
  <c r="DE60" i="4"/>
  <c r="DE61" i="4"/>
  <c r="DE62" i="4"/>
  <c r="DE63" i="4"/>
  <c r="DE64" i="4"/>
  <c r="DE65" i="4"/>
  <c r="DE66" i="4"/>
  <c r="DE67" i="4"/>
  <c r="DE68" i="4"/>
  <c r="DE69" i="4"/>
  <c r="DE70" i="4"/>
  <c r="DE71" i="4"/>
  <c r="DE72" i="4"/>
  <c r="DE73" i="4"/>
  <c r="DE74" i="4"/>
  <c r="DE75" i="4"/>
  <c r="DE76" i="4"/>
  <c r="DE77" i="4"/>
  <c r="DE78" i="4"/>
  <c r="DE79" i="4"/>
  <c r="DE80" i="4"/>
  <c r="DE81" i="4"/>
  <c r="DE82" i="4"/>
  <c r="DE83" i="4"/>
  <c r="DE84" i="4"/>
  <c r="DE85" i="4"/>
  <c r="DE86" i="4"/>
  <c r="DE87" i="4"/>
  <c r="DE88" i="4"/>
  <c r="DE89" i="4"/>
  <c r="DE90" i="4"/>
  <c r="DE91" i="4"/>
  <c r="DE92" i="4"/>
  <c r="DE93" i="4"/>
  <c r="DE94" i="4"/>
  <c r="DE95" i="4"/>
  <c r="DE96" i="4"/>
  <c r="DE97" i="4"/>
  <c r="DE98" i="4"/>
  <c r="DE99" i="4"/>
  <c r="DE100" i="4"/>
  <c r="DE101" i="4"/>
  <c r="DE102" i="4"/>
  <c r="DE103" i="4"/>
  <c r="DE104" i="4"/>
  <c r="DE105" i="4"/>
  <c r="DE106" i="4"/>
  <c r="DE107" i="4"/>
  <c r="DE108" i="4"/>
  <c r="DE109" i="4"/>
  <c r="DE110" i="4"/>
  <c r="DE111" i="4"/>
  <c r="DE112" i="4"/>
  <c r="DE113" i="4"/>
  <c r="DE114" i="4"/>
  <c r="DE115" i="4"/>
  <c r="DE116" i="4"/>
  <c r="DE117" i="4"/>
  <c r="DE118" i="4"/>
  <c r="DE122" i="4"/>
  <c r="DC122" i="4"/>
  <c r="DC118" i="4"/>
  <c r="DC117" i="4"/>
  <c r="DC116" i="4"/>
  <c r="DB122" i="4"/>
  <c r="DB118" i="4"/>
  <c r="DB117" i="4"/>
  <c r="DB116" i="4"/>
  <c r="DA122" i="4"/>
  <c r="DA118" i="4"/>
  <c r="DA117" i="4"/>
  <c r="DA116" i="4"/>
  <c r="CZ122" i="4"/>
  <c r="CZ118" i="4"/>
  <c r="CZ117" i="4"/>
  <c r="CZ116" i="4"/>
  <c r="CY122" i="4"/>
  <c r="CY118" i="4"/>
  <c r="CY117" i="4"/>
  <c r="CY116" i="4"/>
  <c r="CX122" i="4"/>
  <c r="CX118" i="4"/>
  <c r="CX117" i="4"/>
  <c r="CX116" i="4"/>
  <c r="DC109" i="4"/>
  <c r="DC108" i="4"/>
  <c r="DC107" i="4"/>
  <c r="DC106" i="4"/>
  <c r="DB109" i="4"/>
  <c r="DB108" i="4"/>
  <c r="DB107" i="4"/>
  <c r="DB106" i="4"/>
  <c r="DA109" i="4"/>
  <c r="DA108" i="4"/>
  <c r="DA107" i="4"/>
  <c r="DA106" i="4"/>
  <c r="CZ109" i="4"/>
  <c r="CZ108" i="4"/>
  <c r="CZ107" i="4"/>
  <c r="CZ106" i="4"/>
  <c r="CY109" i="4"/>
  <c r="CY108" i="4"/>
  <c r="CY107" i="4"/>
  <c r="CY106" i="4"/>
  <c r="CX108" i="4"/>
  <c r="CX107" i="4"/>
  <c r="CX106" i="4"/>
  <c r="DE123" i="4" l="1"/>
  <c r="DF136" i="6" l="1"/>
  <c r="DE136" i="6"/>
  <c r="DD136" i="6"/>
  <c r="DC136" i="6"/>
  <c r="DB136" i="6"/>
  <c r="DA136" i="6"/>
  <c r="CZ136" i="6"/>
  <c r="CY136" i="6"/>
  <c r="CX136" i="6"/>
  <c r="CW136" i="6"/>
  <c r="CV136" i="6"/>
  <c r="CU136" i="6"/>
  <c r="E17" i="8" l="1"/>
  <c r="DD106" i="4" l="1"/>
  <c r="DD102" i="4"/>
  <c r="DD101" i="4"/>
  <c r="DD97" i="4"/>
  <c r="DD95" i="4"/>
  <c r="DD107" i="4" l="1"/>
  <c r="S67" i="11"/>
  <c r="S60" i="11"/>
  <c r="S59" i="11"/>
  <c r="S58" i="11"/>
  <c r="S57" i="11"/>
  <c r="S56" i="11"/>
  <c r="S49" i="11"/>
  <c r="S48" i="11"/>
  <c r="S47" i="11"/>
  <c r="S46" i="11"/>
  <c r="S45" i="11"/>
  <c r="S38" i="11"/>
  <c r="S37" i="11"/>
  <c r="S36" i="11"/>
  <c r="S29" i="11"/>
  <c r="S28" i="11"/>
  <c r="S27" i="11"/>
  <c r="S25" i="11"/>
  <c r="S24" i="11"/>
  <c r="S23" i="11"/>
  <c r="S17" i="11"/>
  <c r="S11" i="11"/>
  <c r="S10" i="11"/>
  <c r="S8" i="11"/>
  <c r="S7" i="11"/>
  <c r="CS136" i="6" l="1"/>
  <c r="DD118" i="4" l="1"/>
  <c r="DD117" i="4"/>
  <c r="DD116" i="4"/>
  <c r="DD108" i="4"/>
  <c r="CR136" i="6" l="1"/>
  <c r="CQ136" i="6"/>
  <c r="CP136" i="6"/>
  <c r="CO136" i="6"/>
  <c r="CN136" i="6"/>
  <c r="CM136" i="6"/>
  <c r="CL136" i="6"/>
  <c r="CK136" i="6"/>
  <c r="CJ136" i="6"/>
  <c r="CI136" i="6" l="1"/>
  <c r="CC141" i="4"/>
  <c r="A121" i="6"/>
  <c r="A124" i="6" s="1"/>
  <c r="A125" i="6" s="1"/>
  <c r="A126" i="6" s="1"/>
  <c r="A127" i="6" s="1"/>
  <c r="A128" i="6" s="1"/>
  <c r="A131" i="6" s="1"/>
  <c r="DD122" i="4" l="1"/>
  <c r="DD91" i="4" l="1"/>
  <c r="DD90" i="4"/>
  <c r="DD89" i="4"/>
  <c r="DD88" i="4"/>
  <c r="DD87" i="4"/>
  <c r="DD86" i="4"/>
  <c r="DD85" i="4"/>
  <c r="DD84" i="4"/>
  <c r="DD83" i="4"/>
  <c r="DD82" i="4"/>
  <c r="DD81" i="4"/>
  <c r="DD80" i="4"/>
  <c r="DD79" i="4"/>
  <c r="DD78" i="4"/>
  <c r="DD77" i="4"/>
  <c r="DD76" i="4"/>
  <c r="DD75" i="4"/>
  <c r="DD74" i="4"/>
  <c r="DD73" i="4"/>
  <c r="DD72" i="4"/>
  <c r="DD71" i="4"/>
  <c r="DD70" i="4"/>
  <c r="DD69" i="4"/>
  <c r="DD68" i="4"/>
  <c r="DD67" i="4"/>
  <c r="DD66" i="4"/>
  <c r="DD65" i="4"/>
  <c r="DD64" i="4"/>
  <c r="DD63" i="4"/>
  <c r="DD62" i="4"/>
  <c r="DD61" i="4"/>
  <c r="DD60" i="4"/>
  <c r="DD59" i="4"/>
  <c r="DD58" i="4"/>
  <c r="DD57" i="4"/>
  <c r="DD56" i="4"/>
  <c r="DD55" i="4"/>
  <c r="DD54" i="4"/>
  <c r="DD53" i="4"/>
  <c r="DD52" i="4"/>
  <c r="DD51" i="4"/>
  <c r="DD50" i="4"/>
  <c r="DD49" i="4"/>
  <c r="DD48" i="4"/>
  <c r="DD47" i="4"/>
  <c r="DD46" i="4"/>
  <c r="DD45" i="4"/>
  <c r="DD44" i="4"/>
  <c r="DC115" i="4"/>
  <c r="DC114" i="4"/>
  <c r="DC113" i="4"/>
  <c r="DC112" i="4"/>
  <c r="DC111" i="4"/>
  <c r="DC110" i="4"/>
  <c r="DC105" i="4"/>
  <c r="DC104" i="4"/>
  <c r="DC103" i="4"/>
  <c r="DB115" i="4"/>
  <c r="DB114" i="4"/>
  <c r="DB113" i="4"/>
  <c r="DB112" i="4"/>
  <c r="DB111" i="4"/>
  <c r="DB110" i="4"/>
  <c r="DB105" i="4"/>
  <c r="DB104" i="4"/>
  <c r="DB103" i="4"/>
  <c r="DB102" i="4"/>
  <c r="DA115" i="4"/>
  <c r="DA114" i="4"/>
  <c r="DA113" i="4"/>
  <c r="DA112" i="4"/>
  <c r="DA111" i="4"/>
  <c r="DA110" i="4"/>
  <c r="DA105" i="4"/>
  <c r="DA104" i="4"/>
  <c r="DA103" i="4"/>
  <c r="DA102" i="4"/>
  <c r="CZ115" i="4"/>
  <c r="CZ114" i="4"/>
  <c r="CZ113" i="4"/>
  <c r="CZ112" i="4"/>
  <c r="CZ111" i="4"/>
  <c r="CZ110" i="4"/>
  <c r="CZ105" i="4"/>
  <c r="CZ104" i="4"/>
  <c r="CZ103" i="4"/>
  <c r="CZ102" i="4"/>
  <c r="CY115" i="4"/>
  <c r="CY114" i="4"/>
  <c r="CY113" i="4"/>
  <c r="CY112" i="4"/>
  <c r="CY111" i="4"/>
  <c r="CY110" i="4"/>
  <c r="CY105" i="4"/>
  <c r="CY104" i="4"/>
  <c r="CY103" i="4"/>
  <c r="CY102" i="4"/>
  <c r="CX115" i="4"/>
  <c r="CX114" i="4"/>
  <c r="CX113" i="4"/>
  <c r="CX112" i="4"/>
  <c r="CX111" i="4"/>
  <c r="CX110" i="4"/>
  <c r="CX109" i="4"/>
  <c r="CX105" i="4"/>
  <c r="CX104" i="4"/>
  <c r="CX103" i="4"/>
  <c r="DD115" i="4" l="1"/>
  <c r="DD114" i="4"/>
  <c r="DD113" i="4"/>
  <c r="DD112" i="4"/>
  <c r="DD111" i="4"/>
  <c r="DD110" i="4"/>
  <c r="DD109" i="4"/>
  <c r="DD105" i="4" l="1"/>
  <c r="DD100" i="4"/>
  <c r="DD94" i="4"/>
  <c r="DD104" i="4"/>
  <c r="DD92" i="4"/>
  <c r="DD93" i="4"/>
  <c r="DD103" i="4"/>
  <c r="DD43" i="4" l="1"/>
  <c r="DD99" i="4" l="1"/>
  <c r="DD98" i="4"/>
  <c r="DD96" i="4"/>
  <c r="CG123" i="4"/>
  <c r="CF123" i="4"/>
  <c r="CE123" i="4"/>
  <c r="CD123" i="4"/>
  <c r="CB123" i="4"/>
  <c r="CA123" i="4"/>
  <c r="BZ123" i="4"/>
  <c r="BY123" i="4"/>
  <c r="BX123" i="4"/>
  <c r="BW123" i="4"/>
  <c r="BV123" i="4"/>
  <c r="BT123" i="4"/>
  <c r="BR123" i="4"/>
  <c r="BQ123" i="4"/>
  <c r="BP123" i="4"/>
  <c r="BO123" i="4"/>
  <c r="BN123" i="4"/>
  <c r="BM123" i="4"/>
  <c r="BL123" i="4"/>
  <c r="BK123" i="4"/>
  <c r="BJ123" i="4"/>
  <c r="BI123" i="4"/>
  <c r="BH123" i="4"/>
  <c r="BG123" i="4"/>
  <c r="BF123" i="4"/>
  <c r="BE123" i="4"/>
  <c r="BD123" i="4"/>
  <c r="BC123" i="4"/>
  <c r="BB123" i="4"/>
  <c r="BA123" i="4"/>
  <c r="AZ123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BU123" i="4"/>
  <c r="CC123" i="4" l="1"/>
  <c r="CG4" i="4"/>
  <c r="CF4" i="4"/>
  <c r="CE4" i="4"/>
  <c r="CD4" i="4"/>
  <c r="CC4" i="4"/>
  <c r="CB4" i="4"/>
  <c r="CA4" i="4"/>
  <c r="BZ4" i="4"/>
  <c r="BY4" i="4"/>
  <c r="BX4" i="4"/>
  <c r="BW4" i="4"/>
  <c r="BV4" i="4"/>
  <c r="CG3" i="4"/>
  <c r="CF3" i="4"/>
  <c r="CE3" i="4"/>
  <c r="CD3" i="4"/>
  <c r="CC3" i="4"/>
  <c r="CB3" i="4"/>
  <c r="CA3" i="4"/>
  <c r="BZ3" i="4"/>
  <c r="BY3" i="4"/>
  <c r="BX3" i="4"/>
  <c r="BW3" i="4"/>
  <c r="BV3" i="4"/>
  <c r="CG2" i="4"/>
  <c r="CF2" i="4"/>
  <c r="CE2" i="4"/>
  <c r="CD2" i="4"/>
  <c r="CC2" i="4"/>
  <c r="CB2" i="4"/>
  <c r="CA2" i="4"/>
  <c r="BZ2" i="4"/>
  <c r="BY2" i="4"/>
  <c r="BX2" i="4"/>
  <c r="BW2" i="4"/>
  <c r="BV2" i="4"/>
  <c r="CG1" i="4"/>
  <c r="CF1" i="4"/>
  <c r="CE1" i="4"/>
  <c r="CD1" i="4"/>
  <c r="CC1" i="4"/>
  <c r="CB1" i="4"/>
  <c r="CA1" i="4"/>
  <c r="BZ1" i="4"/>
  <c r="BY1" i="4"/>
  <c r="BX1" i="4"/>
  <c r="BW1" i="4"/>
  <c r="BV1" i="4"/>
  <c r="DD123" i="4" l="1"/>
  <c r="BX138" i="4" l="1"/>
  <c r="CQ138" i="4"/>
  <c r="CM138" i="4"/>
  <c r="CI138" i="4"/>
  <c r="CP138" i="4"/>
  <c r="CL138" i="4"/>
  <c r="CH138" i="4"/>
  <c r="CO138" i="4"/>
  <c r="CK138" i="4"/>
  <c r="CJ138" i="4"/>
  <c r="CR138" i="4"/>
  <c r="CN138" i="4"/>
  <c r="CA138" i="4"/>
  <c r="CE138" i="4"/>
  <c r="BZ138" i="4"/>
  <c r="CB138" i="4"/>
  <c r="CD138" i="4"/>
  <c r="CF138" i="4"/>
  <c r="CC138" i="4"/>
  <c r="BY138" i="4"/>
  <c r="CG138" i="4"/>
  <c r="BV138" i="4"/>
  <c r="BW138" i="4"/>
  <c r="DC102" i="4" l="1"/>
  <c r="CX102" i="4"/>
  <c r="BS123" i="4" l="1"/>
  <c r="DB101" i="4"/>
  <c r="DB100" i="4"/>
  <c r="DB99" i="4"/>
  <c r="DB98" i="4"/>
  <c r="DB97" i="4"/>
  <c r="DB96" i="4"/>
  <c r="DB95" i="4"/>
  <c r="DB93" i="4"/>
  <c r="DB90" i="4"/>
  <c r="DB89" i="4"/>
  <c r="DB88" i="4"/>
  <c r="DB87" i="4"/>
  <c r="DB86" i="4"/>
  <c r="DB85" i="4"/>
  <c r="DB84" i="4"/>
  <c r="DB83" i="4"/>
  <c r="DB82" i="4"/>
  <c r="DB81" i="4"/>
  <c r="DB80" i="4"/>
  <c r="DB79" i="4"/>
  <c r="DB78" i="4"/>
  <c r="DB77" i="4"/>
  <c r="DB76" i="4"/>
  <c r="DB75" i="4"/>
  <c r="DB74" i="4"/>
  <c r="DB73" i="4"/>
  <c r="DB72" i="4"/>
  <c r="DB70" i="4"/>
  <c r="DB69" i="4"/>
  <c r="DB68" i="4"/>
  <c r="DB67" i="4"/>
  <c r="DB66" i="4"/>
  <c r="DB65" i="4"/>
  <c r="DB64" i="4"/>
  <c r="DB63" i="4"/>
  <c r="DB62" i="4"/>
  <c r="DB61" i="4"/>
  <c r="DB60" i="4"/>
  <c r="DB59" i="4"/>
  <c r="DB58" i="4"/>
  <c r="DB57" i="4"/>
  <c r="DB56" i="4"/>
  <c r="DB55" i="4"/>
  <c r="DB54" i="4"/>
  <c r="DB53" i="4"/>
  <c r="DB52" i="4"/>
  <c r="DB51" i="4"/>
  <c r="DB50" i="4"/>
  <c r="DB49" i="4"/>
  <c r="DB48" i="4"/>
  <c r="DB47" i="4"/>
  <c r="DB46" i="4"/>
  <c r="DB45" i="4"/>
  <c r="DB44" i="4"/>
  <c r="DB43" i="4"/>
  <c r="DA101" i="4"/>
  <c r="DA100" i="4"/>
  <c r="DA99" i="4"/>
  <c r="DA98" i="4"/>
  <c r="DA97" i="4"/>
  <c r="DA96" i="4"/>
  <c r="DA95" i="4"/>
  <c r="DA94" i="4"/>
  <c r="DA93" i="4"/>
  <c r="DA92" i="4"/>
  <c r="DA91" i="4"/>
  <c r="DA90" i="4"/>
  <c r="DA89" i="4"/>
  <c r="DA88" i="4"/>
  <c r="DA87" i="4"/>
  <c r="DA86" i="4"/>
  <c r="DA85" i="4"/>
  <c r="DA84" i="4"/>
  <c r="DA83" i="4"/>
  <c r="DA82" i="4"/>
  <c r="DA81" i="4"/>
  <c r="DA80" i="4"/>
  <c r="DA79" i="4"/>
  <c r="DA78" i="4"/>
  <c r="DA77" i="4"/>
  <c r="DA76" i="4"/>
  <c r="DA75" i="4"/>
  <c r="DA74" i="4"/>
  <c r="DA73" i="4"/>
  <c r="DA72" i="4"/>
  <c r="DA71" i="4"/>
  <c r="DA70" i="4"/>
  <c r="DA69" i="4"/>
  <c r="DA68" i="4"/>
  <c r="DA67" i="4"/>
  <c r="DA66" i="4"/>
  <c r="DA65" i="4"/>
  <c r="DA64" i="4"/>
  <c r="DA63" i="4"/>
  <c r="DA62" i="4"/>
  <c r="DA61" i="4"/>
  <c r="DA60" i="4"/>
  <c r="DA59" i="4"/>
  <c r="DA58" i="4"/>
  <c r="DA57" i="4"/>
  <c r="DA56" i="4"/>
  <c r="DA55" i="4"/>
  <c r="DA54" i="4"/>
  <c r="DA53" i="4"/>
  <c r="DA52" i="4"/>
  <c r="DA51" i="4"/>
  <c r="DA50" i="4"/>
  <c r="DA49" i="4"/>
  <c r="DA48" i="4"/>
  <c r="DA47" i="4"/>
  <c r="DA46" i="4"/>
  <c r="DA45" i="4"/>
  <c r="DA44" i="4"/>
  <c r="DA43" i="4"/>
  <c r="CZ101" i="4"/>
  <c r="CZ100" i="4"/>
  <c r="CZ99" i="4"/>
  <c r="CZ98" i="4"/>
  <c r="CZ97" i="4"/>
  <c r="CZ96" i="4"/>
  <c r="CZ95" i="4"/>
  <c r="CZ94" i="4"/>
  <c r="CZ93" i="4"/>
  <c r="CZ92" i="4"/>
  <c r="CZ91" i="4"/>
  <c r="CZ90" i="4"/>
  <c r="CZ89" i="4"/>
  <c r="CZ88" i="4"/>
  <c r="CZ87" i="4"/>
  <c r="CZ86" i="4"/>
  <c r="CZ85" i="4"/>
  <c r="CZ84" i="4"/>
  <c r="CZ83" i="4"/>
  <c r="CZ82" i="4"/>
  <c r="CZ81" i="4"/>
  <c r="CZ80" i="4"/>
  <c r="CZ79" i="4"/>
  <c r="CZ78" i="4"/>
  <c r="CZ77" i="4"/>
  <c r="CZ76" i="4"/>
  <c r="CZ75" i="4"/>
  <c r="CZ74" i="4"/>
  <c r="CZ73" i="4"/>
  <c r="CZ72" i="4"/>
  <c r="CZ71" i="4"/>
  <c r="CZ70" i="4"/>
  <c r="CZ69" i="4"/>
  <c r="CZ68" i="4"/>
  <c r="CZ67" i="4"/>
  <c r="CZ66" i="4"/>
  <c r="CZ65" i="4"/>
  <c r="CZ64" i="4"/>
  <c r="CZ63" i="4"/>
  <c r="CZ62" i="4"/>
  <c r="CZ61" i="4"/>
  <c r="CZ60" i="4"/>
  <c r="CZ59" i="4"/>
  <c r="CZ58" i="4"/>
  <c r="CZ57" i="4"/>
  <c r="CZ56" i="4"/>
  <c r="CZ55" i="4"/>
  <c r="CZ54" i="4"/>
  <c r="CZ53" i="4"/>
  <c r="CZ52" i="4"/>
  <c r="CZ51" i="4"/>
  <c r="CZ50" i="4"/>
  <c r="CZ49" i="4"/>
  <c r="CZ48" i="4"/>
  <c r="CZ47" i="4"/>
  <c r="CZ46" i="4"/>
  <c r="CZ45" i="4"/>
  <c r="CZ44" i="4"/>
  <c r="CZ43" i="4"/>
  <c r="CY101" i="4"/>
  <c r="CY100" i="4"/>
  <c r="CY99" i="4"/>
  <c r="CY98" i="4"/>
  <c r="CY97" i="4"/>
  <c r="CY96" i="4"/>
  <c r="CY95" i="4"/>
  <c r="CY94" i="4"/>
  <c r="CY93" i="4"/>
  <c r="CY92" i="4"/>
  <c r="CY91" i="4"/>
  <c r="CY90" i="4"/>
  <c r="CY89" i="4"/>
  <c r="CY88" i="4"/>
  <c r="CY87" i="4"/>
  <c r="CY86" i="4"/>
  <c r="CY85" i="4"/>
  <c r="CY84" i="4"/>
  <c r="CY83" i="4"/>
  <c r="CY82" i="4"/>
  <c r="CY81" i="4"/>
  <c r="CY80" i="4"/>
  <c r="CY79" i="4"/>
  <c r="CY78" i="4"/>
  <c r="CY77" i="4"/>
  <c r="CY76" i="4"/>
  <c r="CY75" i="4"/>
  <c r="CY74" i="4"/>
  <c r="CY73" i="4"/>
  <c r="CY72" i="4"/>
  <c r="CY71" i="4"/>
  <c r="CY70" i="4"/>
  <c r="CY69" i="4"/>
  <c r="CY68" i="4"/>
  <c r="CY67" i="4"/>
  <c r="CY66" i="4"/>
  <c r="CY65" i="4"/>
  <c r="CY64" i="4"/>
  <c r="CY63" i="4"/>
  <c r="CY62" i="4"/>
  <c r="CY61" i="4"/>
  <c r="CY60" i="4"/>
  <c r="CY59" i="4"/>
  <c r="CY58" i="4"/>
  <c r="CY57" i="4"/>
  <c r="CY56" i="4"/>
  <c r="CY55" i="4"/>
  <c r="CY54" i="4"/>
  <c r="CY53" i="4"/>
  <c r="CY52" i="4"/>
  <c r="CY51" i="4"/>
  <c r="CY50" i="4"/>
  <c r="CY49" i="4"/>
  <c r="CY48" i="4"/>
  <c r="CY47" i="4"/>
  <c r="CY46" i="4"/>
  <c r="CY45" i="4"/>
  <c r="CY44" i="4"/>
  <c r="CY43" i="4"/>
  <c r="CX101" i="4"/>
  <c r="CX100" i="4"/>
  <c r="CX99" i="4"/>
  <c r="CX98" i="4"/>
  <c r="CX97" i="4"/>
  <c r="CX96" i="4"/>
  <c r="CX95" i="4"/>
  <c r="CX94" i="4"/>
  <c r="CX93" i="4"/>
  <c r="CX92" i="4"/>
  <c r="CX91" i="4"/>
  <c r="CX90" i="4"/>
  <c r="CX89" i="4"/>
  <c r="CX88" i="4"/>
  <c r="CX87" i="4"/>
  <c r="CX86" i="4"/>
  <c r="CX85" i="4"/>
  <c r="CX84" i="4"/>
  <c r="CX83" i="4"/>
  <c r="CX82" i="4"/>
  <c r="CX81" i="4"/>
  <c r="CX80" i="4"/>
  <c r="CX79" i="4"/>
  <c r="CX78" i="4"/>
  <c r="CX77" i="4"/>
  <c r="CX76" i="4"/>
  <c r="CX75" i="4"/>
  <c r="CX74" i="4"/>
  <c r="CX73" i="4"/>
  <c r="CX72" i="4"/>
  <c r="CX71" i="4"/>
  <c r="CX70" i="4"/>
  <c r="CX69" i="4"/>
  <c r="CX68" i="4"/>
  <c r="CX67" i="4"/>
  <c r="CX66" i="4"/>
  <c r="CX65" i="4"/>
  <c r="CX64" i="4"/>
  <c r="CX63" i="4"/>
  <c r="CX62" i="4"/>
  <c r="CX61" i="4"/>
  <c r="CX60" i="4"/>
  <c r="CX59" i="4"/>
  <c r="CX58" i="4"/>
  <c r="CX57" i="4"/>
  <c r="CX56" i="4"/>
  <c r="CX55" i="4"/>
  <c r="CX54" i="4"/>
  <c r="CX53" i="4"/>
  <c r="CX52" i="4"/>
  <c r="CX51" i="4"/>
  <c r="CX50" i="4"/>
  <c r="CX49" i="4"/>
  <c r="CX48" i="4"/>
  <c r="CX47" i="4"/>
  <c r="CX46" i="4"/>
  <c r="CX45" i="4"/>
  <c r="CX44" i="4"/>
  <c r="CX43" i="4"/>
  <c r="S61" i="11" l="1"/>
  <c r="S50" i="11"/>
  <c r="BX136" i="6" l="1"/>
  <c r="BY136" i="6"/>
  <c r="BZ136" i="6"/>
  <c r="CA136" i="6"/>
  <c r="CB136" i="6"/>
  <c r="CC136" i="6"/>
  <c r="CD136" i="6"/>
  <c r="CF136" i="6"/>
  <c r="CH136" i="6"/>
  <c r="DC95" i="4"/>
  <c r="DC94" i="4"/>
  <c r="DC93" i="4"/>
  <c r="DC101" i="4" l="1"/>
  <c r="DC100" i="4"/>
  <c r="DC99" i="4"/>
  <c r="DC98" i="4"/>
  <c r="DC97" i="4"/>
  <c r="DC96" i="4"/>
  <c r="DC123" i="4" l="1"/>
  <c r="DC92" i="4"/>
  <c r="DC91" i="4"/>
  <c r="DC90" i="4"/>
  <c r="DC89" i="4"/>
  <c r="DC88" i="4"/>
  <c r="DC87" i="4"/>
  <c r="DC86" i="4"/>
  <c r="DC85" i="4"/>
  <c r="DC84" i="4"/>
  <c r="DC83" i="4"/>
  <c r="DC82" i="4"/>
  <c r="DC81" i="4"/>
  <c r="DC80" i="4"/>
  <c r="DC79" i="4"/>
  <c r="DC78" i="4"/>
  <c r="DC77" i="4"/>
  <c r="DC76" i="4"/>
  <c r="DC75" i="4"/>
  <c r="DC74" i="4"/>
  <c r="DC73" i="4"/>
  <c r="DC72" i="4"/>
  <c r="DC71" i="4"/>
  <c r="DC70" i="4"/>
  <c r="DC69" i="4"/>
  <c r="DC68" i="4"/>
  <c r="DC67" i="4"/>
  <c r="DC66" i="4"/>
  <c r="DC65" i="4"/>
  <c r="DC64" i="4"/>
  <c r="DC63" i="4"/>
  <c r="DC62" i="4"/>
  <c r="DC61" i="4"/>
  <c r="DC60" i="4"/>
  <c r="DC59" i="4"/>
  <c r="DC58" i="4"/>
  <c r="DC57" i="4"/>
  <c r="DC56" i="4"/>
  <c r="DC55" i="4"/>
  <c r="DC54" i="4"/>
  <c r="DC53" i="4"/>
  <c r="DC52" i="4"/>
  <c r="DC51" i="4"/>
  <c r="DC50" i="4"/>
  <c r="DC49" i="4"/>
  <c r="DC48" i="4"/>
  <c r="DC47" i="4"/>
  <c r="DC46" i="4"/>
  <c r="DC45" i="4"/>
  <c r="DC44" i="4"/>
  <c r="DC43" i="4"/>
  <c r="BU4" i="4"/>
  <c r="BT4" i="4"/>
  <c r="BS4" i="4"/>
  <c r="BR4" i="4"/>
  <c r="BQ4" i="4"/>
  <c r="BP4" i="4"/>
  <c r="BO4" i="4"/>
  <c r="BN4" i="4"/>
  <c r="BM4" i="4"/>
  <c r="BL4" i="4"/>
  <c r="BK4" i="4"/>
  <c r="BU3" i="4"/>
  <c r="BT3" i="4"/>
  <c r="BS3" i="4"/>
  <c r="BR3" i="4"/>
  <c r="BQ3" i="4"/>
  <c r="BP3" i="4"/>
  <c r="BO3" i="4"/>
  <c r="BN3" i="4"/>
  <c r="BM3" i="4"/>
  <c r="BL3" i="4"/>
  <c r="BK3" i="4"/>
  <c r="BU2" i="4"/>
  <c r="BT2" i="4"/>
  <c r="BS2" i="4"/>
  <c r="BR2" i="4"/>
  <c r="BQ2" i="4"/>
  <c r="BP2" i="4"/>
  <c r="BO2" i="4"/>
  <c r="BN2" i="4"/>
  <c r="BM2" i="4"/>
  <c r="BL2" i="4"/>
  <c r="BK2" i="4"/>
  <c r="BU1" i="4"/>
  <c r="BT1" i="4"/>
  <c r="BS1" i="4"/>
  <c r="BR1" i="4"/>
  <c r="BQ1" i="4"/>
  <c r="BP1" i="4"/>
  <c r="BO1" i="4"/>
  <c r="BN1" i="4"/>
  <c r="BM1" i="4"/>
  <c r="BL1" i="4"/>
  <c r="BK1" i="4"/>
  <c r="BJ4" i="4"/>
  <c r="BJ3" i="4"/>
  <c r="BJ2" i="4"/>
  <c r="BJ1" i="4"/>
  <c r="DB71" i="4" l="1"/>
  <c r="DB94" i="4" l="1"/>
  <c r="B78" i="6"/>
  <c r="B79" i="6"/>
  <c r="B80" i="6"/>
  <c r="B81" i="6"/>
  <c r="B82" i="6"/>
  <c r="B83" i="6"/>
  <c r="B84" i="6"/>
  <c r="B85" i="6"/>
  <c r="B86" i="6"/>
  <c r="B87" i="6"/>
  <c r="B88" i="6"/>
  <c r="B90" i="6"/>
  <c r="DB91" i="4"/>
  <c r="DB92" i="4" l="1"/>
  <c r="A40" i="6" l="1"/>
  <c r="A41" i="6" s="1"/>
  <c r="A42" i="6" s="1"/>
  <c r="A43" i="6" s="1"/>
  <c r="A46" i="6"/>
  <c r="A47" i="6" s="1"/>
  <c r="A48" i="6" s="1"/>
  <c r="A49" i="6" s="1"/>
  <c r="A54" i="6"/>
  <c r="A55" i="6" s="1"/>
  <c r="A65" i="6"/>
  <c r="D39" i="10" l="1"/>
  <c r="C39" i="10"/>
  <c r="B5" i="6" l="1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4" i="6"/>
  <c r="B35" i="6"/>
  <c r="B36" i="6"/>
  <c r="B37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8" i="6"/>
  <c r="B69" i="6"/>
  <c r="B70" i="6"/>
  <c r="B71" i="6"/>
  <c r="B72" i="6"/>
  <c r="B73" i="6"/>
  <c r="B74" i="6"/>
  <c r="B75" i="6"/>
  <c r="B76" i="6"/>
  <c r="B77" i="6"/>
  <c r="CG136" i="6" l="1"/>
  <c r="BM136" i="6"/>
  <c r="BN136" i="6"/>
  <c r="BO136" i="6"/>
  <c r="BV136" i="6"/>
  <c r="BW136" i="6"/>
  <c r="BQ136" i="6"/>
  <c r="BL136" i="6"/>
  <c r="BP136" i="6"/>
  <c r="BR136" i="6"/>
  <c r="BS136" i="6"/>
  <c r="BT136" i="6"/>
  <c r="BL141" i="6"/>
  <c r="BM141" i="6"/>
  <c r="BN141" i="6"/>
  <c r="BO141" i="6"/>
  <c r="BP141" i="6"/>
  <c r="BQ141" i="6"/>
  <c r="BR141" i="6"/>
  <c r="BS141" i="6"/>
  <c r="BT141" i="6"/>
  <c r="BU141" i="6"/>
  <c r="BV141" i="6"/>
  <c r="BW141" i="6"/>
  <c r="BK141" i="6"/>
  <c r="BF141" i="4"/>
  <c r="BG141" i="4"/>
  <c r="BH141" i="4"/>
  <c r="BI141" i="4"/>
  <c r="BJ141" i="4"/>
  <c r="BK141" i="4"/>
  <c r="BL141" i="4"/>
  <c r="BM141" i="4"/>
  <c r="BN141" i="4"/>
  <c r="BO141" i="4"/>
  <c r="BP141" i="4"/>
  <c r="BQ141" i="4"/>
  <c r="BR141" i="4"/>
  <c r="BS141" i="4"/>
  <c r="BT141" i="4"/>
  <c r="BU141" i="4"/>
  <c r="BU136" i="6" l="1"/>
  <c r="J7" i="11"/>
  <c r="J27" i="11"/>
  <c r="J56" i="11"/>
  <c r="J10" i="11"/>
  <c r="J59" i="11"/>
  <c r="J37" i="11"/>
  <c r="J36" i="11"/>
  <c r="J47" i="11"/>
  <c r="J48" i="11"/>
  <c r="J46" i="11"/>
  <c r="J67" i="11"/>
  <c r="J23" i="11"/>
  <c r="J29" i="11"/>
  <c r="J45" i="11"/>
  <c r="J17" i="11"/>
  <c r="J11" i="11"/>
  <c r="J28" i="11"/>
  <c r="J38" i="11"/>
  <c r="J58" i="11"/>
  <c r="J24" i="11"/>
  <c r="J57" i="11"/>
  <c r="J25" i="11"/>
  <c r="J8" i="11"/>
  <c r="BK136" i="6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4" i="6" s="1"/>
  <c r="A35" i="6" s="1"/>
  <c r="A36" i="6" s="1"/>
  <c r="A37" i="6" s="1"/>
  <c r="AX1" i="4"/>
  <c r="AY1" i="4"/>
  <c r="AZ1" i="4"/>
  <c r="BA1" i="4"/>
  <c r="BB1" i="4"/>
  <c r="BC1" i="4"/>
  <c r="BD1" i="4"/>
  <c r="BE1" i="4"/>
  <c r="BF1" i="4"/>
  <c r="BG1" i="4"/>
  <c r="BH1" i="4"/>
  <c r="BI1" i="4"/>
  <c r="AX2" i="4"/>
  <c r="AY2" i="4"/>
  <c r="AZ2" i="4"/>
  <c r="BA2" i="4"/>
  <c r="BB2" i="4"/>
  <c r="BC2" i="4"/>
  <c r="BD2" i="4"/>
  <c r="BE2" i="4"/>
  <c r="BF2" i="4"/>
  <c r="BG2" i="4"/>
  <c r="BH2" i="4"/>
  <c r="BI2" i="4"/>
  <c r="AX3" i="4"/>
  <c r="AY3" i="4"/>
  <c r="AZ3" i="4"/>
  <c r="BA3" i="4"/>
  <c r="BB3" i="4"/>
  <c r="BC3" i="4"/>
  <c r="BD3" i="4"/>
  <c r="BE3" i="4"/>
  <c r="BF3" i="4"/>
  <c r="BG3" i="4"/>
  <c r="BH3" i="4"/>
  <c r="BI3" i="4"/>
  <c r="AX4" i="4"/>
  <c r="AY4" i="4"/>
  <c r="AZ4" i="4"/>
  <c r="BA4" i="4"/>
  <c r="BB4" i="4"/>
  <c r="BC4" i="4"/>
  <c r="BD4" i="4"/>
  <c r="BE4" i="4"/>
  <c r="BF4" i="4"/>
  <c r="BG4" i="4"/>
  <c r="BH4" i="4"/>
  <c r="BI4" i="4"/>
  <c r="BH136" i="6" l="1"/>
  <c r="BC141" i="4"/>
  <c r="BB141" i="4"/>
  <c r="BA141" i="4"/>
  <c r="AZ141" i="4"/>
  <c r="AY141" i="4"/>
  <c r="AX141" i="4"/>
  <c r="BD141" i="4"/>
  <c r="AM136" i="6"/>
  <c r="BI136" i="6"/>
  <c r="BJ136" i="6"/>
  <c r="BF136" i="6" l="1"/>
  <c r="BB136" i="6"/>
  <c r="BE136" i="6"/>
  <c r="AZ136" i="6"/>
  <c r="BA136" i="6"/>
  <c r="BD136" i="6"/>
  <c r="BC136" i="6"/>
  <c r="AT141" i="4" l="1"/>
  <c r="BJ141" i="6" l="1"/>
  <c r="BI141" i="6"/>
  <c r="BH141" i="6"/>
  <c r="BG141" i="6"/>
  <c r="BF141" i="6"/>
  <c r="BE141" i="6"/>
  <c r="BD141" i="6"/>
  <c r="BC141" i="6"/>
  <c r="BB141" i="6"/>
  <c r="BA141" i="6"/>
  <c r="AZ141" i="6"/>
  <c r="AW4" i="4" l="1"/>
  <c r="AV4" i="4"/>
  <c r="AU4" i="4"/>
  <c r="AT4" i="4"/>
  <c r="AS4" i="4"/>
  <c r="AR4" i="4"/>
  <c r="AQ4" i="4"/>
  <c r="AP4" i="4"/>
  <c r="AO4" i="4"/>
  <c r="AN4" i="4"/>
  <c r="AM4" i="4"/>
  <c r="AL4" i="4"/>
  <c r="AK4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W136" i="6" l="1"/>
  <c r="AR136" i="6"/>
  <c r="DA123" i="4"/>
  <c r="AK136" i="6" l="1"/>
  <c r="AY136" i="6" l="1"/>
  <c r="AX136" i="6"/>
  <c r="AV136" i="6"/>
  <c r="AU136" i="6"/>
  <c r="AT136" i="6"/>
  <c r="AS136" i="6"/>
  <c r="AQ136" i="6"/>
  <c r="AP136" i="6"/>
  <c r="AO136" i="6"/>
  <c r="AN136" i="6"/>
  <c r="AL136" i="6"/>
  <c r="AJ136" i="6"/>
  <c r="CX123" i="4" l="1"/>
  <c r="CX124" i="4" s="1"/>
  <c r="K136" i="6"/>
  <c r="N136" i="6"/>
  <c r="L136" i="6"/>
  <c r="J136" i="6"/>
  <c r="H136" i="6"/>
  <c r="F136" i="6"/>
  <c r="O136" i="6"/>
  <c r="M136" i="6"/>
  <c r="I136" i="6"/>
  <c r="G136" i="6"/>
  <c r="E136" i="6"/>
  <c r="B4" i="6" l="1"/>
  <c r="AN141" i="6" l="1"/>
  <c r="AO141" i="6"/>
  <c r="AP141" i="6"/>
  <c r="AQ141" i="6"/>
  <c r="AR141" i="6"/>
  <c r="AS141" i="6"/>
  <c r="AT141" i="6"/>
  <c r="AU141" i="6"/>
  <c r="AV141" i="6"/>
  <c r="AW141" i="6"/>
  <c r="AX141" i="6"/>
  <c r="AY141" i="6"/>
  <c r="AL141" i="4"/>
  <c r="AM141" i="4"/>
  <c r="AN141" i="4"/>
  <c r="AO141" i="4"/>
  <c r="AP141" i="4"/>
  <c r="AQ141" i="4"/>
  <c r="AR141" i="4"/>
  <c r="AS141" i="4"/>
  <c r="AU141" i="4"/>
  <c r="AV141" i="4"/>
  <c r="AW141" i="4"/>
  <c r="Z1" i="4"/>
  <c r="AA1" i="4"/>
  <c r="AB1" i="4"/>
  <c r="AC1" i="4"/>
  <c r="AD1" i="4"/>
  <c r="AE1" i="4"/>
  <c r="AF1" i="4"/>
  <c r="AG1" i="4"/>
  <c r="AH1" i="4"/>
  <c r="AI1" i="4"/>
  <c r="AJ1" i="4"/>
  <c r="Z2" i="4"/>
  <c r="AA2" i="4"/>
  <c r="AB2" i="4"/>
  <c r="AC2" i="4"/>
  <c r="AD2" i="4"/>
  <c r="AE2" i="4"/>
  <c r="AF2" i="4"/>
  <c r="AG2" i="4"/>
  <c r="AH2" i="4"/>
  <c r="AI2" i="4"/>
  <c r="AJ2" i="4"/>
  <c r="Z3" i="4"/>
  <c r="AA3" i="4"/>
  <c r="AB3" i="4"/>
  <c r="AC3" i="4"/>
  <c r="AD3" i="4"/>
  <c r="AE3" i="4"/>
  <c r="AF3" i="4"/>
  <c r="AG3" i="4"/>
  <c r="AH3" i="4"/>
  <c r="AI3" i="4"/>
  <c r="AJ3" i="4"/>
  <c r="Z4" i="4"/>
  <c r="AA4" i="4"/>
  <c r="AB4" i="4"/>
  <c r="AC4" i="4"/>
  <c r="AD4" i="4"/>
  <c r="AE4" i="4"/>
  <c r="AF4" i="4"/>
  <c r="AG4" i="4"/>
  <c r="AH4" i="4"/>
  <c r="AI4" i="4"/>
  <c r="AJ4" i="4"/>
  <c r="G68" i="11" l="1"/>
  <c r="G39" i="11"/>
  <c r="G30" i="11"/>
  <c r="E29" i="11"/>
  <c r="D29" i="11"/>
  <c r="E28" i="11"/>
  <c r="D28" i="11"/>
  <c r="E27" i="11"/>
  <c r="D27" i="11"/>
  <c r="G12" i="11"/>
  <c r="E11" i="11"/>
  <c r="D11" i="11"/>
  <c r="E10" i="11"/>
  <c r="D10" i="11"/>
  <c r="A8" i="11"/>
  <c r="A10" i="11" s="1"/>
  <c r="A11" i="11" s="1"/>
  <c r="A12" i="11" s="1"/>
  <c r="A17" i="11" s="1"/>
  <c r="A23" i="11" s="1"/>
  <c r="A24" i="11" s="1"/>
  <c r="A25" i="11" s="1"/>
  <c r="A27" i="11" s="1"/>
  <c r="A28" i="11" s="1"/>
  <c r="A29" i="11" s="1"/>
  <c r="A30" i="11" s="1"/>
  <c r="A36" i="11" s="1"/>
  <c r="A37" i="11" s="1"/>
  <c r="A38" i="11" s="1"/>
  <c r="A39" i="11" s="1"/>
  <c r="A45" i="11" s="1"/>
  <c r="A46" i="11" s="1"/>
  <c r="A47" i="11" s="1"/>
  <c r="A48" i="11" s="1"/>
  <c r="A49" i="11" s="1"/>
  <c r="A50" i="11" s="1"/>
  <c r="A56" i="11" s="1"/>
  <c r="A57" i="11" s="1"/>
  <c r="A58" i="11" s="1"/>
  <c r="A59" i="11" s="1"/>
  <c r="A60" i="11" s="1"/>
  <c r="A61" i="11" s="1"/>
  <c r="A67" i="11" s="1"/>
  <c r="A68" i="11" s="1"/>
  <c r="A70" i="11" s="1"/>
  <c r="J30" i="11" l="1"/>
  <c r="J12" i="11"/>
  <c r="J39" i="11"/>
  <c r="J68" i="11"/>
  <c r="G14" i="8" l="1"/>
  <c r="G9" i="8"/>
  <c r="G15" i="8"/>
  <c r="G12" i="8"/>
  <c r="G11" i="8"/>
  <c r="G10" i="8"/>
  <c r="G13" i="8"/>
  <c r="AG141" i="4" l="1"/>
  <c r="AE141" i="4"/>
  <c r="Z141" i="4"/>
  <c r="AD141" i="4"/>
  <c r="AA141" i="4"/>
  <c r="AF141" i="4"/>
  <c r="AC141" i="4"/>
  <c r="AB141" i="4"/>
  <c r="Y141" i="6"/>
  <c r="AH141" i="4"/>
  <c r="AI141" i="4"/>
  <c r="AJ141" i="4"/>
  <c r="AK141" i="4"/>
  <c r="CZ123" i="4" l="1"/>
  <c r="AE136" i="6"/>
  <c r="AI136" i="6"/>
  <c r="AF136" i="6"/>
  <c r="AC136" i="6"/>
  <c r="AD136" i="6"/>
  <c r="AH136" i="6"/>
  <c r="AG136" i="6"/>
  <c r="AB136" i="6"/>
  <c r="Z141" i="6" l="1"/>
  <c r="AA141" i="6"/>
  <c r="AB141" i="6"/>
  <c r="AC141" i="6"/>
  <c r="AD141" i="6"/>
  <c r="AE141" i="6"/>
  <c r="AF141" i="6"/>
  <c r="AG141" i="6"/>
  <c r="AH141" i="6"/>
  <c r="AI141" i="6"/>
  <c r="AJ141" i="6"/>
  <c r="AK141" i="6"/>
  <c r="AL141" i="6"/>
  <c r="AM141" i="6"/>
  <c r="E10" i="10" l="1"/>
  <c r="B136" i="4" l="1"/>
  <c r="B4" i="4" l="1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D136" i="6" l="1"/>
  <c r="D139" i="6" l="1"/>
  <c r="D24" i="10" l="1"/>
  <c r="E19" i="10"/>
  <c r="E18" i="10"/>
  <c r="E17" i="10"/>
  <c r="E16" i="10"/>
  <c r="E15" i="10"/>
  <c r="E14" i="10"/>
  <c r="E13" i="10"/>
  <c r="E21" i="10"/>
  <c r="E20" i="10"/>
  <c r="E12" i="10"/>
  <c r="E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4" i="10" s="1"/>
  <c r="E8" i="10"/>
  <c r="A8" i="7"/>
  <c r="A9" i="7" s="1"/>
  <c r="A10" i="7" s="1"/>
  <c r="A11" i="7" s="1"/>
  <c r="A12" i="7" s="1"/>
  <c r="A13" i="7" s="1"/>
  <c r="A14" i="7" s="1"/>
  <c r="A15" i="7" s="1"/>
  <c r="A16" i="7" s="1"/>
  <c r="A17" i="7" s="1"/>
  <c r="A19" i="7" l="1"/>
  <c r="E24" i="10"/>
  <c r="V136" i="6" l="1"/>
  <c r="P136" i="6"/>
  <c r="S136" i="6"/>
  <c r="R136" i="6"/>
  <c r="Y136" i="6"/>
  <c r="Z136" i="6"/>
  <c r="X136" i="6"/>
  <c r="AA136" i="6"/>
  <c r="T136" i="6"/>
  <c r="U136" i="6"/>
  <c r="Q136" i="6"/>
  <c r="W136" i="6"/>
  <c r="G17" i="8"/>
  <c r="AH142" i="4" l="1"/>
  <c r="AT142" i="4"/>
  <c r="AU142" i="4"/>
  <c r="AN142" i="4"/>
  <c r="AC142" i="4"/>
  <c r="AO142" i="4"/>
  <c r="AP142" i="4"/>
  <c r="AI142" i="4"/>
  <c r="AG142" i="4"/>
  <c r="AR142" i="4"/>
  <c r="AK142" i="4"/>
  <c r="Z142" i="4"/>
  <c r="AF142" i="4"/>
  <c r="AL142" i="4"/>
  <c r="AW142" i="4"/>
  <c r="AS142" i="4"/>
  <c r="AJ142" i="4"/>
  <c r="AA142" i="4"/>
  <c r="AM142" i="4"/>
  <c r="AB142" i="4"/>
  <c r="AE142" i="4"/>
  <c r="AD142" i="4"/>
  <c r="AQ142" i="4"/>
  <c r="AV142" i="4"/>
  <c r="E2" i="6"/>
  <c r="F2" i="6" s="1"/>
  <c r="G2" i="6" s="1"/>
  <c r="H2" i="6" s="1"/>
  <c r="I2" i="6" s="1"/>
  <c r="J2" i="6" s="1"/>
  <c r="K2" i="6" s="1"/>
  <c r="AM143" i="6" l="1"/>
  <c r="AD143" i="6"/>
  <c r="AU143" i="6"/>
  <c r="AB143" i="6"/>
  <c r="AE143" i="6"/>
  <c r="AT143" i="6"/>
  <c r="AO143" i="6"/>
  <c r="AS143" i="6"/>
  <c r="AQ143" i="6"/>
  <c r="AW143" i="6"/>
  <c r="AX143" i="6"/>
  <c r="AV143" i="6"/>
  <c r="AK143" i="6"/>
  <c r="AG143" i="6"/>
  <c r="AC143" i="6"/>
  <c r="AR143" i="6"/>
  <c r="AH143" i="6"/>
  <c r="AY143" i="6"/>
  <c r="AL143" i="6"/>
  <c r="AJ143" i="6"/>
  <c r="AP143" i="6"/>
  <c r="AF143" i="6"/>
  <c r="AI143" i="6"/>
  <c r="AN143" i="6"/>
  <c r="L2" i="6"/>
  <c r="M2" i="6" s="1"/>
  <c r="N2" i="6" s="1"/>
  <c r="O2" i="6" s="1"/>
  <c r="P2" i="6" l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AT2" i="6" s="1"/>
  <c r="AU2" i="6" s="1"/>
  <c r="AV2" i="6" s="1"/>
  <c r="AW2" i="6" s="1"/>
  <c r="AX2" i="6" s="1"/>
  <c r="AY2" i="6" s="1"/>
  <c r="C136" i="4"/>
  <c r="D136" i="4" s="1"/>
  <c r="E136" i="4" s="1"/>
  <c r="F136" i="4" s="1"/>
  <c r="G136" i="4" s="1"/>
  <c r="H136" i="4" s="1"/>
  <c r="I136" i="4" s="1"/>
  <c r="J136" i="4" s="1"/>
  <c r="K136" i="4" s="1"/>
  <c r="L136" i="4" s="1"/>
  <c r="M136" i="4" s="1"/>
  <c r="N136" i="4" s="1"/>
  <c r="O136" i="4" s="1"/>
  <c r="P136" i="4" s="1"/>
  <c r="Q136" i="4" s="1"/>
  <c r="R136" i="4" s="1"/>
  <c r="S136" i="4" s="1"/>
  <c r="T136" i="4" s="1"/>
  <c r="U136" i="4" s="1"/>
  <c r="V136" i="4" s="1"/>
  <c r="W136" i="4" s="1"/>
  <c r="X136" i="4" s="1"/>
  <c r="AZ2" i="6" l="1"/>
  <c r="BA2" i="6" s="1"/>
  <c r="BB2" i="6" s="1"/>
  <c r="BC2" i="6" s="1"/>
  <c r="BD2" i="6" s="1"/>
  <c r="BE2" i="6" s="1"/>
  <c r="BF2" i="6" s="1"/>
  <c r="BG2" i="6" s="1"/>
  <c r="BH2" i="6" s="1"/>
  <c r="BI2" i="6" s="1"/>
  <c r="BJ2" i="6" s="1"/>
  <c r="BK2" i="6" s="1"/>
  <c r="BL2" i="6" s="1"/>
  <c r="BM2" i="6" s="1"/>
  <c r="BN2" i="6" s="1"/>
  <c r="BO2" i="6" s="1"/>
  <c r="BP2" i="6" s="1"/>
  <c r="BQ2" i="6" s="1"/>
  <c r="BR2" i="6" s="1"/>
  <c r="BS2" i="6" s="1"/>
  <c r="BT2" i="6" s="1"/>
  <c r="BU2" i="6" s="1"/>
  <c r="BV2" i="6" s="1"/>
  <c r="BW2" i="6" s="1"/>
  <c r="Y136" i="4"/>
  <c r="Y147" i="4" s="1"/>
  <c r="X147" i="4"/>
  <c r="Z136" i="4"/>
  <c r="AA136" i="4" s="1"/>
  <c r="AB136" i="4" s="1"/>
  <c r="AC136" i="4" s="1"/>
  <c r="AD136" i="4" s="1"/>
  <c r="AE136" i="4" s="1"/>
  <c r="AF136" i="4" s="1"/>
  <c r="AG136" i="4" s="1"/>
  <c r="AH136" i="4" s="1"/>
  <c r="AI136" i="4" s="1"/>
  <c r="AJ136" i="4" s="1"/>
  <c r="AK136" i="4" s="1"/>
  <c r="AL136" i="4" s="1"/>
  <c r="AM136" i="4" s="1"/>
  <c r="AN136" i="4" s="1"/>
  <c r="AO136" i="4" s="1"/>
  <c r="AP136" i="4" s="1"/>
  <c r="AQ136" i="4" s="1"/>
  <c r="AR136" i="4" s="1"/>
  <c r="AS136" i="4" s="1"/>
  <c r="AT136" i="4" s="1"/>
  <c r="AU136" i="4" s="1"/>
  <c r="AV136" i="4" s="1"/>
  <c r="AW136" i="4" s="1"/>
  <c r="AX136" i="4" s="1"/>
  <c r="AY136" i="4" s="1"/>
  <c r="AZ136" i="4" s="1"/>
  <c r="BA136" i="4" s="1"/>
  <c r="BB136" i="4" s="1"/>
  <c r="BC136" i="4" s="1"/>
  <c r="BD136" i="4" s="1"/>
  <c r="BE136" i="4" s="1"/>
  <c r="BF136" i="4" s="1"/>
  <c r="BG136" i="4" s="1"/>
  <c r="BH136" i="4" s="1"/>
  <c r="BI136" i="4" s="1"/>
  <c r="BJ136" i="4" s="1"/>
  <c r="BK136" i="4" s="1"/>
  <c r="BL136" i="4" s="1"/>
  <c r="BM136" i="4" s="1"/>
  <c r="BN136" i="4" s="1"/>
  <c r="BO136" i="4" s="1"/>
  <c r="BP136" i="4" s="1"/>
  <c r="BQ136" i="4" s="1"/>
  <c r="BR136" i="4" s="1"/>
  <c r="BS136" i="4" s="1"/>
  <c r="BT136" i="4" s="1"/>
  <c r="BU136" i="4" s="1"/>
  <c r="BV136" i="4" s="1"/>
  <c r="BW136" i="4" s="1"/>
  <c r="BX136" i="4" s="1"/>
  <c r="BY136" i="4" s="1"/>
  <c r="BZ136" i="4" s="1"/>
  <c r="CA136" i="4" s="1"/>
  <c r="CB136" i="4" s="1"/>
  <c r="CC136" i="4" s="1"/>
  <c r="CD136" i="4" s="1"/>
  <c r="CE136" i="4" s="1"/>
  <c r="CF136" i="4" s="1"/>
  <c r="CG136" i="4" s="1"/>
  <c r="CH136" i="4" s="1"/>
  <c r="CI136" i="4" s="1"/>
  <c r="CJ136" i="4" s="1"/>
  <c r="CK136" i="4" s="1"/>
  <c r="CL136" i="4" s="1"/>
  <c r="CM136" i="4" s="1"/>
  <c r="CN136" i="4" s="1"/>
  <c r="CO136" i="4" s="1"/>
  <c r="CP136" i="4" s="1"/>
  <c r="CQ136" i="4" s="1"/>
  <c r="CR136" i="4" s="1"/>
  <c r="CS136" i="4" s="1"/>
  <c r="CT136" i="4"/>
  <c r="CT147" i="4" s="1"/>
  <c r="E139" i="6"/>
  <c r="F139" i="6" l="1"/>
  <c r="B143" i="4"/>
  <c r="C143" i="4" l="1"/>
  <c r="G139" i="6"/>
  <c r="H139" i="6" l="1"/>
  <c r="I139" i="6" s="1"/>
  <c r="D143" i="4"/>
  <c r="E143" i="4" l="1"/>
  <c r="J139" i="6" l="1"/>
  <c r="F143" i="4"/>
  <c r="G143" i="4" l="1"/>
  <c r="H143" i="4" l="1"/>
  <c r="K139" i="6" l="1"/>
  <c r="C144" i="4" l="1"/>
  <c r="C146" i="4" s="1"/>
  <c r="F144" i="4"/>
  <c r="F146" i="4" s="1"/>
  <c r="L139" i="6"/>
  <c r="D144" i="4"/>
  <c r="D146" i="4" s="1"/>
  <c r="E144" i="4"/>
  <c r="E146" i="4" s="1"/>
  <c r="G144" i="4" l="1"/>
  <c r="G146" i="4" s="1"/>
  <c r="B144" i="4"/>
  <c r="B146" i="4" s="1"/>
  <c r="H144" i="4"/>
  <c r="H146" i="4" s="1"/>
  <c r="I143" i="4"/>
  <c r="I144" i="4" s="1"/>
  <c r="I146" i="4" s="1"/>
  <c r="M139" i="6"/>
  <c r="B150" i="4" l="1"/>
  <c r="C150" i="4" s="1"/>
  <c r="D150" i="4" s="1"/>
  <c r="E150" i="4" s="1"/>
  <c r="F150" i="4" s="1"/>
  <c r="G150" i="4" s="1"/>
  <c r="H150" i="4" s="1"/>
  <c r="I150" i="4" s="1"/>
  <c r="J143" i="4"/>
  <c r="J144" i="4" s="1"/>
  <c r="J146" i="4" s="1"/>
  <c r="N139" i="6"/>
  <c r="J150" i="4" l="1"/>
  <c r="K143" i="4"/>
  <c r="K144" i="4" s="1"/>
  <c r="K146" i="4" s="1"/>
  <c r="O139" i="6"/>
  <c r="K150" i="4" l="1"/>
  <c r="L143" i="4"/>
  <c r="L144" i="4" s="1"/>
  <c r="L146" i="4" s="1"/>
  <c r="P139" i="6"/>
  <c r="L150" i="4" l="1"/>
  <c r="Q139" i="6"/>
  <c r="M143" i="4"/>
  <c r="M144" i="4" s="1"/>
  <c r="M146" i="4" s="1"/>
  <c r="M150" i="4" l="1"/>
  <c r="R139" i="6"/>
  <c r="N143" i="4"/>
  <c r="O143" i="4" l="1"/>
  <c r="S139" i="6"/>
  <c r="T139" i="6" l="1"/>
  <c r="P143" i="4"/>
  <c r="Q143" i="4" l="1"/>
  <c r="U139" i="6"/>
  <c r="R143" i="4" l="1"/>
  <c r="V139" i="6"/>
  <c r="S143" i="4" l="1"/>
  <c r="W139" i="6"/>
  <c r="X139" i="6" l="1"/>
  <c r="Y139" i="6" s="1"/>
  <c r="T143" i="4"/>
  <c r="Y142" i="6"/>
  <c r="Y144" i="6" l="1"/>
  <c r="U143" i="4"/>
  <c r="V143" i="4" l="1"/>
  <c r="Z139" i="6"/>
  <c r="CU136" i="4" l="1"/>
  <c r="CU147" i="4" s="1"/>
  <c r="Z142" i="6"/>
  <c r="W143" i="4"/>
  <c r="Y145" i="6"/>
  <c r="AA139" i="6"/>
  <c r="CV136" i="4" l="1"/>
  <c r="CV147" i="4" s="1"/>
  <c r="AB139" i="6"/>
  <c r="AA142" i="6"/>
  <c r="Z144" i="6"/>
  <c r="Z145" i="6" s="1"/>
  <c r="CW136" i="4" l="1"/>
  <c r="CW147" i="4" s="1"/>
  <c r="AB142" i="6"/>
  <c r="AC139" i="6"/>
  <c r="AA144" i="6"/>
  <c r="AA145" i="6" s="1"/>
  <c r="CX136" i="4" l="1"/>
  <c r="CX147" i="4" s="1"/>
  <c r="AB144" i="6"/>
  <c r="AB145" i="6" s="1"/>
  <c r="Z143" i="4"/>
  <c r="Z144" i="4" s="1"/>
  <c r="Z146" i="4" s="1"/>
  <c r="AD139" i="6"/>
  <c r="AC142" i="6"/>
  <c r="CY136" i="4" l="1"/>
  <c r="CY147" i="4" s="1"/>
  <c r="AC144" i="6"/>
  <c r="AC145" i="6" s="1"/>
  <c r="AA143" i="4"/>
  <c r="AA144" i="4" s="1"/>
  <c r="AA146" i="4" s="1"/>
  <c r="AD142" i="6"/>
  <c r="AE139" i="6"/>
  <c r="DF136" i="4" l="1"/>
  <c r="DF147" i="4" s="1"/>
  <c r="AD144" i="6"/>
  <c r="AD145" i="6" s="1"/>
  <c r="AB143" i="4"/>
  <c r="AB144" i="4" s="1"/>
  <c r="AB146" i="4" s="1"/>
  <c r="AF139" i="6"/>
  <c r="AE142" i="6"/>
  <c r="DG136" i="4" l="1"/>
  <c r="DG147" i="4" s="1"/>
  <c r="AE144" i="6"/>
  <c r="AE145" i="6" s="1"/>
  <c r="AC143" i="4"/>
  <c r="AC144" i="4" s="1"/>
  <c r="AC146" i="4" s="1"/>
  <c r="AG139" i="6"/>
  <c r="AF142" i="6"/>
  <c r="DH136" i="4" l="1"/>
  <c r="DH147" i="4" s="1"/>
  <c r="AF144" i="6"/>
  <c r="AF145" i="6" s="1"/>
  <c r="AD143" i="4"/>
  <c r="AD144" i="4" s="1"/>
  <c r="AD146" i="4" s="1"/>
  <c r="AG142" i="6"/>
  <c r="AH139" i="6"/>
  <c r="DI136" i="4" l="1"/>
  <c r="DI147" i="4" s="1"/>
  <c r="AG144" i="6"/>
  <c r="AG145" i="6" s="1"/>
  <c r="AE143" i="4"/>
  <c r="AE144" i="4" s="1"/>
  <c r="AE146" i="4" s="1"/>
  <c r="AI139" i="6"/>
  <c r="AH142" i="6"/>
  <c r="DJ136" i="4" l="1"/>
  <c r="AH144" i="6"/>
  <c r="AH145" i="6" s="1"/>
  <c r="AF143" i="4"/>
  <c r="AF144" i="4" s="1"/>
  <c r="AF146" i="4" s="1"/>
  <c r="AI142" i="6"/>
  <c r="AJ139" i="6"/>
  <c r="DJ147" i="4" l="1"/>
  <c r="AI144" i="6"/>
  <c r="AI145" i="6" s="1"/>
  <c r="AG143" i="4"/>
  <c r="AG144" i="4" s="1"/>
  <c r="AG146" i="4" s="1"/>
  <c r="AJ142" i="6"/>
  <c r="AK139" i="6"/>
  <c r="AJ144" i="6" l="1"/>
  <c r="AJ145" i="6" s="1"/>
  <c r="AH143" i="4"/>
  <c r="AH144" i="4" s="1"/>
  <c r="AH146" i="4" s="1"/>
  <c r="AL139" i="6"/>
  <c r="AK142" i="6"/>
  <c r="AK144" i="6" l="1"/>
  <c r="AK145" i="6" s="1"/>
  <c r="AI143" i="4"/>
  <c r="AI144" i="4" s="1"/>
  <c r="AI146" i="4" s="1"/>
  <c r="AM142" i="6"/>
  <c r="AL142" i="6"/>
  <c r="AM139" i="6"/>
  <c r="AN139" i="6" l="1"/>
  <c r="AM144" i="6"/>
  <c r="AM145" i="6" s="1"/>
  <c r="AL144" i="6"/>
  <c r="AL145" i="6" s="1"/>
  <c r="AJ143" i="4"/>
  <c r="AJ144" i="4" s="1"/>
  <c r="AJ146" i="4" s="1"/>
  <c r="AK143" i="4" l="1"/>
  <c r="AK144" i="4" s="1"/>
  <c r="AK146" i="4" s="1"/>
  <c r="AO139" i="6"/>
  <c r="AN142" i="6"/>
  <c r="AP139" i="6" l="1"/>
  <c r="AL143" i="4"/>
  <c r="AL144" i="4" s="1"/>
  <c r="AL146" i="4" s="1"/>
  <c r="AN144" i="6"/>
  <c r="AN145" i="6" s="1"/>
  <c r="AO142" i="6"/>
  <c r="AQ139" i="6" l="1"/>
  <c r="AP142" i="6"/>
  <c r="AO144" i="6"/>
  <c r="AO145" i="6" s="1"/>
  <c r="AM143" i="4"/>
  <c r="AM144" i="4" s="1"/>
  <c r="AM146" i="4" s="1"/>
  <c r="AR139" i="6" l="1"/>
  <c r="AP144" i="6"/>
  <c r="AP145" i="6" s="1"/>
  <c r="AN143" i="4"/>
  <c r="AN144" i="4" s="1"/>
  <c r="AN146" i="4" s="1"/>
  <c r="AQ142" i="6"/>
  <c r="AS139" i="6" l="1"/>
  <c r="AR142" i="6"/>
  <c r="AS142" i="6"/>
  <c r="AQ144" i="6"/>
  <c r="AQ145" i="6" s="1"/>
  <c r="AO143" i="4"/>
  <c r="AO144" i="4" s="1"/>
  <c r="AO146" i="4" s="1"/>
  <c r="AT139" i="6" l="1"/>
  <c r="AP143" i="4"/>
  <c r="AP144" i="4" s="1"/>
  <c r="AP146" i="4" s="1"/>
  <c r="AR144" i="6"/>
  <c r="AR145" i="6" s="1"/>
  <c r="AU139" i="6" l="1"/>
  <c r="AV139" i="6" s="1"/>
  <c r="AW139" i="6" s="1"/>
  <c r="AT142" i="6"/>
  <c r="AQ143" i="4"/>
  <c r="AQ144" i="4" s="1"/>
  <c r="AQ146" i="4" s="1"/>
  <c r="AS144" i="6"/>
  <c r="AS145" i="6" s="1"/>
  <c r="AR143" i="4" l="1"/>
  <c r="AR144" i="4" s="1"/>
  <c r="AR146" i="4" s="1"/>
  <c r="AT144" i="6"/>
  <c r="AT145" i="6" s="1"/>
  <c r="AU142" i="6"/>
  <c r="AV142" i="6" l="1"/>
  <c r="AW142" i="6"/>
  <c r="AU144" i="6"/>
  <c r="AU145" i="6" s="1"/>
  <c r="AS143" i="4"/>
  <c r="AS144" i="4" s="1"/>
  <c r="AS146" i="4" s="1"/>
  <c r="AX139" i="6" l="1"/>
  <c r="AT143" i="4"/>
  <c r="AT144" i="4" s="1"/>
  <c r="AT146" i="4" s="1"/>
  <c r="AV144" i="6"/>
  <c r="AV145" i="6" s="1"/>
  <c r="AY139" i="6" l="1"/>
  <c r="AU143" i="4"/>
  <c r="AU144" i="4" s="1"/>
  <c r="AU146" i="4" s="1"/>
  <c r="AW144" i="6"/>
  <c r="AW145" i="6" s="1"/>
  <c r="AX142" i="6"/>
  <c r="AZ139" i="6" l="1"/>
  <c r="AY142" i="6"/>
  <c r="AW143" i="4" s="1"/>
  <c r="AW144" i="4" s="1"/>
  <c r="AW146" i="4" s="1"/>
  <c r="AX144" i="6"/>
  <c r="AX145" i="6" s="1"/>
  <c r="AV143" i="4"/>
  <c r="AV144" i="4" s="1"/>
  <c r="AV146" i="4" s="1"/>
  <c r="BA139" i="6" l="1"/>
  <c r="AY144" i="6"/>
  <c r="AY145" i="6" s="1"/>
  <c r="AZ142" i="6"/>
  <c r="BB139" i="6" l="1"/>
  <c r="BA142" i="6"/>
  <c r="AX143" i="4"/>
  <c r="BC139" i="6" l="1"/>
  <c r="BB142" i="6"/>
  <c r="AY143" i="4"/>
  <c r="BD139" i="6" l="1"/>
  <c r="AZ143" i="4"/>
  <c r="BC142" i="6"/>
  <c r="BE139" i="6" l="1"/>
  <c r="BA143" i="4"/>
  <c r="BE142" i="6"/>
  <c r="BD142" i="6"/>
  <c r="BF139" i="6" l="1"/>
  <c r="BB143" i="4"/>
  <c r="BC143" i="4" l="1"/>
  <c r="BF142" i="6"/>
  <c r="BD143" i="4" l="1"/>
  <c r="BE141" i="4" l="1"/>
  <c r="DB123" i="4" l="1"/>
  <c r="BG136" i="6"/>
  <c r="BG139" i="6" s="1"/>
  <c r="BM142" i="4" l="1"/>
  <c r="CC142" i="4"/>
  <c r="CO142" i="4"/>
  <c r="AX142" i="4"/>
  <c r="BR142" i="4"/>
  <c r="CB142" i="4"/>
  <c r="CH142" i="4"/>
  <c r="CM142" i="4"/>
  <c r="CI142" i="4"/>
  <c r="CF142" i="4"/>
  <c r="BJ142" i="4"/>
  <c r="BO142" i="4"/>
  <c r="BT142" i="4"/>
  <c r="CJ142" i="4"/>
  <c r="CP142" i="4"/>
  <c r="BV142" i="4"/>
  <c r="BY142" i="4"/>
  <c r="CN142" i="4"/>
  <c r="BK142" i="4"/>
  <c r="CA142" i="4"/>
  <c r="BW142" i="4"/>
  <c r="CQ142" i="4"/>
  <c r="CL142" i="4"/>
  <c r="CK142" i="4"/>
  <c r="CR142" i="4"/>
  <c r="BZ142" i="4"/>
  <c r="CG142" i="4"/>
  <c r="BX142" i="4"/>
  <c r="CE142" i="4"/>
  <c r="CD142" i="4"/>
  <c r="BH139" i="6"/>
  <c r="BG142" i="4"/>
  <c r="BI143" i="6" s="1"/>
  <c r="BH142" i="4"/>
  <c r="BJ143" i="6" s="1"/>
  <c r="BF142" i="4"/>
  <c r="BH143" i="6" s="1"/>
  <c r="BA142" i="4"/>
  <c r="BQ142" i="4"/>
  <c r="BE142" i="4"/>
  <c r="AY142" i="4"/>
  <c r="BS142" i="4"/>
  <c r="BI142" i="4"/>
  <c r="BK143" i="6" s="1"/>
  <c r="BL142" i="4"/>
  <c r="BD142" i="4"/>
  <c r="BP142" i="4"/>
  <c r="BC142" i="4"/>
  <c r="BB142" i="4"/>
  <c r="BU142" i="4"/>
  <c r="BN142" i="4"/>
  <c r="AZ142" i="4"/>
  <c r="BG142" i="6" l="1"/>
  <c r="BE143" i="4" s="1"/>
  <c r="BE144" i="4" s="1"/>
  <c r="BE146" i="4" s="1"/>
  <c r="BP143" i="6"/>
  <c r="BW143" i="6"/>
  <c r="BM143" i="6"/>
  <c r="BC143" i="6"/>
  <c r="BC144" i="6" s="1"/>
  <c r="BC145" i="6" s="1"/>
  <c r="BA144" i="4"/>
  <c r="BA146" i="4" s="1"/>
  <c r="BV143" i="6"/>
  <c r="BH142" i="6"/>
  <c r="BD143" i="6"/>
  <c r="BD144" i="6" s="1"/>
  <c r="BD145" i="6" s="1"/>
  <c r="BB144" i="4"/>
  <c r="BB146" i="4" s="1"/>
  <c r="BT143" i="6"/>
  <c r="BF143" i="6"/>
  <c r="BF144" i="6" s="1"/>
  <c r="BF145" i="6" s="1"/>
  <c r="BD144" i="4"/>
  <c r="BD146" i="4" s="1"/>
  <c r="BO143" i="6"/>
  <c r="BE143" i="6"/>
  <c r="BE144" i="6" s="1"/>
  <c r="BE145" i="6" s="1"/>
  <c r="BC144" i="4"/>
  <c r="BC146" i="4" s="1"/>
  <c r="BA143" i="6"/>
  <c r="BA144" i="6" s="1"/>
  <c r="BA145" i="6" s="1"/>
  <c r="AY144" i="4"/>
  <c r="AY146" i="4" s="1"/>
  <c r="BL143" i="6"/>
  <c r="BQ143" i="6"/>
  <c r="BS143" i="6"/>
  <c r="BN143" i="6"/>
  <c r="AZ143" i="6"/>
  <c r="AZ144" i="6" s="1"/>
  <c r="AZ145" i="6" s="1"/>
  <c r="AX144" i="4"/>
  <c r="AX146" i="4" s="1"/>
  <c r="BU143" i="6"/>
  <c r="BB143" i="6"/>
  <c r="BB144" i="6" s="1"/>
  <c r="BB145" i="6" s="1"/>
  <c r="AZ144" i="4"/>
  <c r="AZ146" i="4" s="1"/>
  <c r="BR143" i="6"/>
  <c r="BG143" i="6"/>
  <c r="BI139" i="6"/>
  <c r="BG144" i="6" l="1"/>
  <c r="BG145" i="6" s="1"/>
  <c r="BI142" i="6"/>
  <c r="BJ139" i="6"/>
  <c r="BF143" i="4"/>
  <c r="BF144" i="4" s="1"/>
  <c r="BF146" i="4" s="1"/>
  <c r="BH144" i="6"/>
  <c r="BH145" i="6" s="1"/>
  <c r="BK139" i="6" l="1"/>
  <c r="BG143" i="4"/>
  <c r="BG144" i="4" s="1"/>
  <c r="BG146" i="4" s="1"/>
  <c r="BI144" i="6"/>
  <c r="BI145" i="6" s="1"/>
  <c r="BJ142" i="6"/>
  <c r="BL139" i="6" l="1"/>
  <c r="BH143" i="4"/>
  <c r="BH144" i="4" s="1"/>
  <c r="BH146" i="4" s="1"/>
  <c r="BJ144" i="6"/>
  <c r="BJ145" i="6" s="1"/>
  <c r="BK142" i="6"/>
  <c r="BM139" i="6" l="1"/>
  <c r="BL142" i="6"/>
  <c r="BI143" i="4"/>
  <c r="BI144" i="4" s="1"/>
  <c r="BI146" i="4" s="1"/>
  <c r="BK144" i="6"/>
  <c r="BK145" i="6" s="1"/>
  <c r="BN139" i="6" l="1"/>
  <c r="BL144" i="6"/>
  <c r="BL145" i="6" s="1"/>
  <c r="BJ143" i="4"/>
  <c r="BJ144" i="4" s="1"/>
  <c r="BJ146" i="4" s="1"/>
  <c r="BM142" i="6"/>
  <c r="BO139" i="6" l="1"/>
  <c r="BM144" i="6"/>
  <c r="BM145" i="6" s="1"/>
  <c r="BK143" i="4"/>
  <c r="BK144" i="4" s="1"/>
  <c r="BK146" i="4" s="1"/>
  <c r="BN142" i="6"/>
  <c r="BP139" i="6" l="1"/>
  <c r="BN144" i="6"/>
  <c r="BN145" i="6" s="1"/>
  <c r="BL143" i="4"/>
  <c r="BL144" i="4" s="1"/>
  <c r="BL146" i="4" s="1"/>
  <c r="BO142" i="6"/>
  <c r="BQ139" i="6" l="1"/>
  <c r="BO144" i="6"/>
  <c r="BO145" i="6" s="1"/>
  <c r="BM143" i="4"/>
  <c r="BM144" i="4" s="1"/>
  <c r="BM146" i="4" s="1"/>
  <c r="BP142" i="6"/>
  <c r="BR139" i="6" l="1"/>
  <c r="BP144" i="6"/>
  <c r="BP145" i="6" s="1"/>
  <c r="BN143" i="4"/>
  <c r="BN144" i="4" s="1"/>
  <c r="BN146" i="4" s="1"/>
  <c r="BQ142" i="6"/>
  <c r="BS139" i="6" l="1"/>
  <c r="BQ144" i="6"/>
  <c r="BQ145" i="6" s="1"/>
  <c r="BO143" i="4"/>
  <c r="BO144" i="4" s="1"/>
  <c r="BO146" i="4" s="1"/>
  <c r="BR142" i="6"/>
  <c r="BT139" i="6" l="1"/>
  <c r="BR144" i="6"/>
  <c r="BR145" i="6" s="1"/>
  <c r="BP143" i="4"/>
  <c r="BP144" i="4" s="1"/>
  <c r="BP146" i="4" s="1"/>
  <c r="BS142" i="6"/>
  <c r="BU139" i="6" l="1"/>
  <c r="BS144" i="6"/>
  <c r="BS145" i="6" s="1"/>
  <c r="BQ143" i="4"/>
  <c r="BQ144" i="4" s="1"/>
  <c r="BQ146" i="4" s="1"/>
  <c r="BT142" i="6"/>
  <c r="BV139" i="6" l="1"/>
  <c r="BT144" i="6"/>
  <c r="BT145" i="6" s="1"/>
  <c r="BR143" i="4"/>
  <c r="BR144" i="4" s="1"/>
  <c r="BR146" i="4" s="1"/>
  <c r="BU142" i="6"/>
  <c r="BW139" i="6" l="1"/>
  <c r="BU144" i="6"/>
  <c r="BU145" i="6" s="1"/>
  <c r="BS143" i="4"/>
  <c r="BS144" i="4" s="1"/>
  <c r="BS146" i="4" s="1"/>
  <c r="BW142" i="6"/>
  <c r="BV142" i="6"/>
  <c r="BX139" i="6" l="1"/>
  <c r="BX140" i="6" s="1"/>
  <c r="BY140" i="6" s="1"/>
  <c r="BV143" i="4"/>
  <c r="BV144" i="4" s="1"/>
  <c r="BV146" i="4" s="1"/>
  <c r="BZ140" i="6"/>
  <c r="BV144" i="6"/>
  <c r="BV145" i="6" s="1"/>
  <c r="BT143" i="4"/>
  <c r="BT144" i="4" s="1"/>
  <c r="BT146" i="4" s="1"/>
  <c r="BW144" i="6"/>
  <c r="BW145" i="6" s="1"/>
  <c r="BU143" i="4"/>
  <c r="BU144" i="4" s="1"/>
  <c r="BU146" i="4" s="1"/>
  <c r="BW143" i="4" l="1"/>
  <c r="BW144" i="4" s="1"/>
  <c r="BW146" i="4" s="1"/>
  <c r="BY139" i="6"/>
  <c r="CA140" i="6"/>
  <c r="BZ139" i="6" l="1"/>
  <c r="BX143" i="4"/>
  <c r="BX144" i="4" s="1"/>
  <c r="BX146" i="4" s="1"/>
  <c r="CB140" i="6"/>
  <c r="CA139" i="6" l="1"/>
  <c r="CC140" i="6"/>
  <c r="BY143" i="4"/>
  <c r="BY144" i="4" s="1"/>
  <c r="BY146" i="4" s="1"/>
  <c r="CD140" i="6" l="1"/>
  <c r="BZ143" i="4"/>
  <c r="BZ144" i="4" s="1"/>
  <c r="BZ146" i="4" s="1"/>
  <c r="CB139" i="6"/>
  <c r="CA143" i="4" l="1"/>
  <c r="CA144" i="4" s="1"/>
  <c r="CA146" i="4" s="1"/>
  <c r="CE140" i="6"/>
  <c r="CC139" i="6"/>
  <c r="CD139" i="6" l="1"/>
  <c r="CF140" i="6"/>
  <c r="CG140" i="6" s="1"/>
  <c r="CB143" i="4"/>
  <c r="CB144" i="4" s="1"/>
  <c r="CB146" i="4" s="1"/>
  <c r="CH140" i="6" l="1"/>
  <c r="CI140" i="6" s="1"/>
  <c r="CC143" i="4"/>
  <c r="CC144" i="4" s="1"/>
  <c r="CC146" i="4" s="1"/>
  <c r="CE139" i="6"/>
  <c r="CJ140" i="6" l="1"/>
  <c r="CD143" i="4"/>
  <c r="CD144" i="4" s="1"/>
  <c r="CD146" i="4" s="1"/>
  <c r="CF139" i="6"/>
  <c r="CG139" i="6" s="1"/>
  <c r="CG143" i="4" l="1"/>
  <c r="CG144" i="4" s="1"/>
  <c r="CG146" i="4" s="1"/>
  <c r="CK140" i="6"/>
  <c r="CE143" i="4"/>
  <c r="CE144" i="4" s="1"/>
  <c r="CE146" i="4" s="1"/>
  <c r="CG149" i="4" l="1"/>
  <c r="CH143" i="4"/>
  <c r="CH144" i="4" s="1"/>
  <c r="CH146" i="4" s="1"/>
  <c r="CL140" i="6"/>
  <c r="CH139" i="6"/>
  <c r="CF143" i="4"/>
  <c r="CF144" i="4" s="1"/>
  <c r="CF146" i="4" s="1"/>
  <c r="CH149" i="4" l="1"/>
  <c r="CI143" i="4"/>
  <c r="CI144" i="4" s="1"/>
  <c r="CI146" i="4" s="1"/>
  <c r="CM140" i="6"/>
  <c r="CI139" i="6"/>
  <c r="CI149" i="4" l="1"/>
  <c r="CJ143" i="4"/>
  <c r="CJ144" i="4" s="1"/>
  <c r="CJ146" i="4" s="1"/>
  <c r="CJ139" i="6"/>
  <c r="CN140" i="6"/>
  <c r="CJ149" i="4" l="1"/>
  <c r="CK143" i="4"/>
  <c r="CK144" i="4" s="1"/>
  <c r="CK146" i="4" s="1"/>
  <c r="CO140" i="6"/>
  <c r="CK139" i="6"/>
  <c r="CK149" i="4" l="1"/>
  <c r="CL143" i="4"/>
  <c r="CL144" i="4" s="1"/>
  <c r="CL146" i="4" s="1"/>
  <c r="CP140" i="6"/>
  <c r="CL139" i="6"/>
  <c r="CL149" i="4" l="1"/>
  <c r="CM143" i="4"/>
  <c r="CM144" i="4" s="1"/>
  <c r="CM146" i="4" s="1"/>
  <c r="CM139" i="6"/>
  <c r="CQ140" i="6"/>
  <c r="CM149" i="4" l="1"/>
  <c r="CN143" i="4"/>
  <c r="CN144" i="4" s="1"/>
  <c r="CN146" i="4" s="1"/>
  <c r="CR140" i="6"/>
  <c r="CS140" i="6" s="1"/>
  <c r="CN139" i="6"/>
  <c r="CN149" i="4" l="1"/>
  <c r="CO143" i="4"/>
  <c r="CO144" i="4" s="1"/>
  <c r="CO146" i="4" s="1"/>
  <c r="CO139" i="6"/>
  <c r="CQ143" i="4" l="1"/>
  <c r="CQ144" i="4" s="1"/>
  <c r="CQ146" i="4" s="1"/>
  <c r="CQ149" i="4" s="1"/>
  <c r="CO149" i="4"/>
  <c r="CP143" i="4"/>
  <c r="CP144" i="4" s="1"/>
  <c r="CP146" i="4" s="1"/>
  <c r="CP139" i="6"/>
  <c r="CP149" i="4" l="1"/>
  <c r="CQ139" i="6"/>
  <c r="CR139" i="6" l="1"/>
  <c r="CS139" i="6" s="1"/>
  <c r="J49" i="11" l="1"/>
  <c r="J50" i="11" s="1"/>
  <c r="G50" i="11"/>
  <c r="J60" i="11"/>
  <c r="J61" i="11" s="1"/>
  <c r="G61" i="11"/>
  <c r="CT124" i="4"/>
  <c r="X123" i="4"/>
  <c r="CY123" i="4" s="1"/>
  <c r="CY124" i="4" s="1"/>
  <c r="DK140" i="4" s="1"/>
  <c r="DK142" i="4" s="1"/>
  <c r="CT137" i="6"/>
  <c r="DG143" i="6" l="1"/>
  <c r="Y140" i="4"/>
  <c r="DD140" i="4"/>
  <c r="DD142" i="4" s="1"/>
  <c r="DE140" i="4"/>
  <c r="DE142" i="4" s="1"/>
  <c r="CZ140" i="4"/>
  <c r="CZ142" i="4" s="1"/>
  <c r="W140" i="4"/>
  <c r="W142" i="4" s="1"/>
  <c r="W144" i="4" s="1"/>
  <c r="W146" i="4" s="1"/>
  <c r="V140" i="4"/>
  <c r="V142" i="4" s="1"/>
  <c r="V144" i="4" s="1"/>
  <c r="V146" i="4" s="1"/>
  <c r="U140" i="4"/>
  <c r="U142" i="4" s="1"/>
  <c r="U144" i="4" s="1"/>
  <c r="U146" i="4" s="1"/>
  <c r="T140" i="4"/>
  <c r="T142" i="4" s="1"/>
  <c r="T144" i="4" s="1"/>
  <c r="T146" i="4" s="1"/>
  <c r="S140" i="4"/>
  <c r="S142" i="4" s="1"/>
  <c r="S144" i="4" s="1"/>
  <c r="S146" i="4" s="1"/>
  <c r="R140" i="4"/>
  <c r="R142" i="4" s="1"/>
  <c r="R144" i="4" s="1"/>
  <c r="R146" i="4" s="1"/>
  <c r="Q140" i="4"/>
  <c r="Q142" i="4" s="1"/>
  <c r="Q144" i="4" s="1"/>
  <c r="Q146" i="4" s="1"/>
  <c r="P140" i="4"/>
  <c r="P142" i="4" s="1"/>
  <c r="P144" i="4" s="1"/>
  <c r="P146" i="4" s="1"/>
  <c r="O140" i="4"/>
  <c r="O142" i="4" s="1"/>
  <c r="O144" i="4" s="1"/>
  <c r="O146" i="4" s="1"/>
  <c r="N140" i="4"/>
  <c r="N142" i="4" s="1"/>
  <c r="N144" i="4" s="1"/>
  <c r="N146" i="4" s="1"/>
  <c r="CX140" i="4"/>
  <c r="CX142" i="4" s="1"/>
  <c r="CU140" i="4"/>
  <c r="CU142" i="4" s="1"/>
  <c r="CW140" i="4"/>
  <c r="CW142" i="4" s="1"/>
  <c r="DJ140" i="4"/>
  <c r="DJ142" i="4" s="1"/>
  <c r="CV140" i="4"/>
  <c r="CV142" i="4" s="1"/>
  <c r="CY140" i="4"/>
  <c r="CY142" i="4" s="1"/>
  <c r="DC140" i="4"/>
  <c r="DC142" i="4" s="1"/>
  <c r="DB140" i="4"/>
  <c r="DB142" i="4" s="1"/>
  <c r="CT140" i="4"/>
  <c r="CT142" i="4" s="1"/>
  <c r="DA140" i="4"/>
  <c r="DA142" i="4" s="1"/>
  <c r="CZ124" i="4"/>
  <c r="DA124" i="4" s="1"/>
  <c r="DB124" i="4" s="1"/>
  <c r="DC124" i="4" s="1"/>
  <c r="DD124" i="4" s="1"/>
  <c r="DE124" i="4" s="1"/>
  <c r="DH140" i="4"/>
  <c r="DH142" i="4" s="1"/>
  <c r="DF140" i="4"/>
  <c r="DF142" i="4" s="1"/>
  <c r="DI140" i="4"/>
  <c r="DI142" i="4" s="1"/>
  <c r="X140" i="4"/>
  <c r="Y142" i="4" s="1"/>
  <c r="DG140" i="4"/>
  <c r="DG142" i="4" s="1"/>
  <c r="CY120" i="4"/>
  <c r="CT136" i="6"/>
  <c r="CT120" i="4"/>
  <c r="CT123" i="4" s="1"/>
  <c r="X142" i="4" l="1"/>
  <c r="CT143" i="6" s="1"/>
  <c r="CV143" i="6"/>
  <c r="DA143" i="6"/>
  <c r="DD143" i="6"/>
  <c r="CX143" i="6"/>
  <c r="CZ143" i="6"/>
  <c r="CW143" i="6"/>
  <c r="CU143" i="6"/>
  <c r="DF143" i="6"/>
  <c r="DB143" i="6"/>
  <c r="DC143" i="6"/>
  <c r="CT139" i="6"/>
  <c r="CT140" i="6"/>
  <c r="DE143" i="6"/>
  <c r="CY143" i="6"/>
  <c r="CU140" i="6" l="1"/>
  <c r="CV140" i="6" s="1"/>
  <c r="CT142" i="6"/>
  <c r="CT147" i="6" s="1"/>
  <c r="CU142" i="6"/>
  <c r="CU139" i="6"/>
  <c r="E7" i="7"/>
  <c r="E9" i="7" s="1"/>
  <c r="E15" i="7" s="1"/>
  <c r="X143" i="4" l="1"/>
  <c r="X144" i="4" s="1"/>
  <c r="X146" i="4" s="1"/>
  <c r="X150" i="4" s="1"/>
  <c r="CT144" i="6"/>
  <c r="CT145" i="6" s="1"/>
  <c r="CT146" i="6" s="1"/>
  <c r="CR143" i="4"/>
  <c r="CR144" i="4" s="1"/>
  <c r="CR146" i="4" s="1"/>
  <c r="CR149" i="4" s="1"/>
  <c r="CV139" i="6"/>
  <c r="CW139" i="6" s="1"/>
  <c r="CX139" i="6" s="1"/>
  <c r="CY139" i="6" s="1"/>
  <c r="CZ139" i="6" s="1"/>
  <c r="DA139" i="6" s="1"/>
  <c r="DB139" i="6" s="1"/>
  <c r="DC139" i="6" s="1"/>
  <c r="DD139" i="6" s="1"/>
  <c r="DE139" i="6" s="1"/>
  <c r="DF139" i="6" s="1"/>
  <c r="DG139" i="6" s="1"/>
  <c r="CV150" i="6" s="1"/>
  <c r="CV151" i="6" s="1"/>
  <c r="CW140" i="6"/>
  <c r="CV142" i="6"/>
  <c r="CU147" i="6"/>
  <c r="CU144" i="6"/>
  <c r="Y143" i="4"/>
  <c r="Y144" i="4" s="1"/>
  <c r="Y146" i="4" s="1"/>
  <c r="Y149" i="4" s="1"/>
  <c r="CU145" i="6" s="1"/>
  <c r="CU150" i="6" l="1"/>
  <c r="CU151" i="6" s="1"/>
  <c r="Y150" i="4"/>
  <c r="Z150" i="4"/>
  <c r="AA150" i="4" s="1"/>
  <c r="AB150" i="4" s="1"/>
  <c r="AC150" i="4" s="1"/>
  <c r="AD150" i="4" s="1"/>
  <c r="AE150" i="4" s="1"/>
  <c r="AF150" i="4" s="1"/>
  <c r="AG150" i="4" s="1"/>
  <c r="AH150" i="4" s="1"/>
  <c r="AI150" i="4" s="1"/>
  <c r="AJ150" i="4" s="1"/>
  <c r="AK150" i="4" s="1"/>
  <c r="AL150" i="4" s="1"/>
  <c r="AM150" i="4" s="1"/>
  <c r="AN150" i="4" s="1"/>
  <c r="AO150" i="4" s="1"/>
  <c r="AP150" i="4" s="1"/>
  <c r="AQ150" i="4" s="1"/>
  <c r="AR150" i="4" s="1"/>
  <c r="AS150" i="4" s="1"/>
  <c r="AT150" i="4" s="1"/>
  <c r="AU150" i="4" s="1"/>
  <c r="AV150" i="4" s="1"/>
  <c r="AW150" i="4" s="1"/>
  <c r="AX150" i="4" s="1"/>
  <c r="AY150" i="4" s="1"/>
  <c r="AZ150" i="4" s="1"/>
  <c r="BA150" i="4" s="1"/>
  <c r="BB150" i="4" s="1"/>
  <c r="BC150" i="4" s="1"/>
  <c r="BD150" i="4" s="1"/>
  <c r="BE150" i="4" s="1"/>
  <c r="BF150" i="4" s="1"/>
  <c r="BG150" i="4" s="1"/>
  <c r="BH150" i="4" s="1"/>
  <c r="BI150" i="4" s="1"/>
  <c r="BJ150" i="4" s="1"/>
  <c r="BK150" i="4" s="1"/>
  <c r="BL150" i="4" s="1"/>
  <c r="BM150" i="4" s="1"/>
  <c r="BN150" i="4" s="1"/>
  <c r="BO150" i="4" s="1"/>
  <c r="BP150" i="4" s="1"/>
  <c r="BQ150" i="4" s="1"/>
  <c r="BR150" i="4" s="1"/>
  <c r="BS150" i="4" s="1"/>
  <c r="BT150" i="4" s="1"/>
  <c r="BU150" i="4" s="1"/>
  <c r="BV150" i="4" s="1"/>
  <c r="BW150" i="4" s="1"/>
  <c r="BX150" i="4" s="1"/>
  <c r="BY150" i="4" s="1"/>
  <c r="BZ150" i="4" s="1"/>
  <c r="CA150" i="4" s="1"/>
  <c r="CB150" i="4" s="1"/>
  <c r="CC150" i="4" s="1"/>
  <c r="CD150" i="4" s="1"/>
  <c r="CE150" i="4" s="1"/>
  <c r="CF150" i="4" s="1"/>
  <c r="CG150" i="4" s="1"/>
  <c r="CH150" i="4" s="1"/>
  <c r="CI150" i="4" s="1"/>
  <c r="CJ150" i="4" s="1"/>
  <c r="CK150" i="4" s="1"/>
  <c r="CL150" i="4" s="1"/>
  <c r="CM150" i="4" s="1"/>
  <c r="CN150" i="4" s="1"/>
  <c r="CO150" i="4" s="1"/>
  <c r="CP150" i="4" s="1"/>
  <c r="CQ150" i="4" s="1"/>
  <c r="CR150" i="4" s="1"/>
  <c r="CU146" i="6"/>
  <c r="CV147" i="6"/>
  <c r="CT143" i="4"/>
  <c r="CT144" i="4" s="1"/>
  <c r="CT146" i="4" s="1"/>
  <c r="CT149" i="4" s="1"/>
  <c r="CV144" i="6"/>
  <c r="CX140" i="6"/>
  <c r="CW142" i="6"/>
  <c r="CT150" i="4" l="1"/>
  <c r="CV145" i="6"/>
  <c r="CV146" i="6" s="1"/>
  <c r="CW147" i="6"/>
  <c r="CW144" i="6"/>
  <c r="CU143" i="4"/>
  <c r="CU144" i="4" s="1"/>
  <c r="CU146" i="4" s="1"/>
  <c r="CU149" i="4" s="1"/>
  <c r="CY140" i="6"/>
  <c r="CX142" i="6"/>
  <c r="CU150" i="4" l="1"/>
  <c r="CW145" i="6"/>
  <c r="CW146" i="6" s="1"/>
  <c r="CV143" i="4"/>
  <c r="CV144" i="4" s="1"/>
  <c r="CV146" i="4" s="1"/>
  <c r="CV149" i="4" s="1"/>
  <c r="CX144" i="6"/>
  <c r="CX147" i="6"/>
  <c r="CZ140" i="6"/>
  <c r="CY142" i="6"/>
  <c r="CV150" i="4" l="1"/>
  <c r="CX145" i="6"/>
  <c r="CX146" i="6" s="1"/>
  <c r="CY144" i="6"/>
  <c r="CW143" i="4"/>
  <c r="CW144" i="4" s="1"/>
  <c r="CW146" i="4" s="1"/>
  <c r="CW149" i="4" s="1"/>
  <c r="DA140" i="6"/>
  <c r="CZ142" i="6"/>
  <c r="CY147" i="6"/>
  <c r="CW150" i="4" l="1"/>
  <c r="CY145" i="6"/>
  <c r="CY146" i="6" s="1"/>
  <c r="CZ144" i="6"/>
  <c r="CX143" i="4"/>
  <c r="CX144" i="4" s="1"/>
  <c r="CX146" i="4" s="1"/>
  <c r="CX149" i="4" s="1"/>
  <c r="CX150" i="4" s="1"/>
  <c r="DB140" i="6"/>
  <c r="DA142" i="6"/>
  <c r="CZ147" i="6"/>
  <c r="CZ145" i="6" l="1"/>
  <c r="CZ146" i="6" s="1"/>
  <c r="DB142" i="6"/>
  <c r="DC140" i="6"/>
  <c r="DA147" i="6"/>
  <c r="DA144" i="6"/>
  <c r="CY143" i="4"/>
  <c r="CY144" i="4" s="1"/>
  <c r="CY146" i="4" s="1"/>
  <c r="CY149" i="4" s="1"/>
  <c r="CY150" i="4" s="1"/>
  <c r="DA145" i="6" l="1"/>
  <c r="DA146" i="6" s="1"/>
  <c r="DC142" i="6"/>
  <c r="DD140" i="6"/>
  <c r="CZ143" i="4"/>
  <c r="CZ144" i="4" s="1"/>
  <c r="CZ146" i="4" s="1"/>
  <c r="CZ150" i="4" s="1"/>
  <c r="DF143" i="4"/>
  <c r="DF144" i="4" s="1"/>
  <c r="DF146" i="4" s="1"/>
  <c r="DF149" i="4" s="1"/>
  <c r="DF150" i="4" s="1"/>
  <c r="DB144" i="6"/>
  <c r="DB147" i="6"/>
  <c r="DB145" i="6" l="1"/>
  <c r="DB146" i="6" s="1"/>
  <c r="DG143" i="4"/>
  <c r="DG144" i="4" s="1"/>
  <c r="DG146" i="4" s="1"/>
  <c r="DG149" i="4" s="1"/>
  <c r="DA143" i="4"/>
  <c r="DA144" i="4" s="1"/>
  <c r="DA146" i="4" s="1"/>
  <c r="DA150" i="4" s="1"/>
  <c r="DC144" i="6"/>
  <c r="DC147" i="6"/>
  <c r="DE140" i="6"/>
  <c r="DD142" i="6"/>
  <c r="DC145" i="6" l="1"/>
  <c r="DC146" i="6" s="1"/>
  <c r="DD147" i="6"/>
  <c r="DB143" i="4"/>
  <c r="DB144" i="4" s="1"/>
  <c r="DB146" i="4" s="1"/>
  <c r="DB150" i="4" s="1"/>
  <c r="DD144" i="6"/>
  <c r="DH143" i="4"/>
  <c r="DH144" i="4" s="1"/>
  <c r="DH146" i="4" s="1"/>
  <c r="DH149" i="4" s="1"/>
  <c r="DF140" i="6"/>
  <c r="DG140" i="6" s="1"/>
  <c r="DG142" i="6" s="1"/>
  <c r="DE142" i="6"/>
  <c r="DK143" i="4" l="1"/>
  <c r="DK144" i="4" s="1"/>
  <c r="DK146" i="4" s="1"/>
  <c r="DG144" i="6"/>
  <c r="DD145" i="6"/>
  <c r="DD146" i="6"/>
  <c r="DE147" i="6"/>
  <c r="DF142" i="6"/>
  <c r="DI143" i="4"/>
  <c r="DI144" i="4" s="1"/>
  <c r="DI146" i="4" s="1"/>
  <c r="DI149" i="4" s="1"/>
  <c r="DC143" i="4"/>
  <c r="DC144" i="4" s="1"/>
  <c r="DC146" i="4" s="1"/>
  <c r="DC150" i="4" s="1"/>
  <c r="DE144" i="6"/>
  <c r="DE145" i="6" l="1"/>
  <c r="DE146" i="6" s="1"/>
  <c r="DE143" i="4"/>
  <c r="DE144" i="4" s="1"/>
  <c r="DE146" i="4" s="1"/>
  <c r="DD143" i="4"/>
  <c r="DD144" i="4" s="1"/>
  <c r="DD146" i="4" s="1"/>
  <c r="DD150" i="4" s="1"/>
  <c r="DJ143" i="4"/>
  <c r="DJ144" i="4" s="1"/>
  <c r="DJ146" i="4" s="1"/>
  <c r="DJ149" i="4" s="1"/>
  <c r="DF144" i="6"/>
  <c r="DF147" i="6"/>
  <c r="CU149" i="6" l="1"/>
  <c r="E10" i="7" s="1"/>
  <c r="DG147" i="6"/>
  <c r="CV149" i="6" s="1"/>
  <c r="DF145" i="6"/>
  <c r="DF146" i="6" s="1"/>
  <c r="DE150" i="4"/>
  <c r="DG150" i="4" s="1"/>
  <c r="DH150" i="4" s="1"/>
  <c r="DI150" i="4" s="1"/>
  <c r="DJ150" i="4" s="1"/>
  <c r="DG146" i="6" l="1"/>
  <c r="CV148" i="6" s="1"/>
  <c r="E12" i="7" s="1"/>
  <c r="CU148" i="6"/>
  <c r="E16" i="7" l="1"/>
  <c r="E14" i="7"/>
  <c r="E17" i="7" l="1"/>
  <c r="E19" i="7" s="1"/>
  <c r="I17" i="8" s="1"/>
  <c r="I9" i="8" l="1"/>
  <c r="L12" i="11" s="1"/>
  <c r="M12" i="11" s="1"/>
  <c r="I11" i="8"/>
  <c r="L17" i="11" s="1"/>
  <c r="M17" i="11" s="1"/>
  <c r="N17" i="11" s="1"/>
  <c r="P17" i="11" s="1"/>
  <c r="I13" i="8"/>
  <c r="L61" i="11" s="1"/>
  <c r="M61" i="11" s="1"/>
  <c r="I10" i="8"/>
  <c r="L30" i="11" s="1"/>
  <c r="M30" i="11" s="1"/>
  <c r="I15" i="8"/>
  <c r="L50" i="11" s="1"/>
  <c r="M50" i="11" s="1"/>
  <c r="I12" i="8"/>
  <c r="L39" i="11" s="1"/>
  <c r="M39" i="11" s="1"/>
  <c r="I14" i="8"/>
  <c r="L67" i="11" s="1"/>
  <c r="M28" i="11" l="1"/>
  <c r="N28" i="11" s="1"/>
  <c r="M25" i="11"/>
  <c r="N25" i="11" s="1"/>
  <c r="M23" i="11"/>
  <c r="N23" i="11" s="1"/>
  <c r="M27" i="11"/>
  <c r="N27" i="11" s="1"/>
  <c r="M24" i="11"/>
  <c r="N24" i="11" s="1"/>
  <c r="M29" i="11"/>
  <c r="N29" i="11" s="1"/>
  <c r="Y17" i="11"/>
  <c r="U17" i="11"/>
  <c r="M67" i="11"/>
  <c r="N67" i="11" s="1"/>
  <c r="P67" i="11" s="1"/>
  <c r="U67" i="11" s="1"/>
  <c r="L70" i="11"/>
  <c r="M59" i="11"/>
  <c r="N59" i="11" s="1"/>
  <c r="M57" i="11"/>
  <c r="N57" i="11" s="1"/>
  <c r="M56" i="11"/>
  <c r="N56" i="11" s="1"/>
  <c r="M60" i="11"/>
  <c r="N60" i="11" s="1"/>
  <c r="M58" i="11"/>
  <c r="N58" i="11" s="1"/>
  <c r="M36" i="11"/>
  <c r="N36" i="11" s="1"/>
  <c r="M38" i="11"/>
  <c r="N38" i="11" s="1"/>
  <c r="M37" i="11"/>
  <c r="N37" i="11" s="1"/>
  <c r="M45" i="11"/>
  <c r="N45" i="11" s="1"/>
  <c r="M49" i="11"/>
  <c r="N49" i="11" s="1"/>
  <c r="M47" i="11"/>
  <c r="N47" i="11" s="1"/>
  <c r="M48" i="11"/>
  <c r="N48" i="11" s="1"/>
  <c r="M46" i="11"/>
  <c r="N46" i="11" s="1"/>
  <c r="M10" i="11"/>
  <c r="N10" i="11" s="1"/>
  <c r="M8" i="11"/>
  <c r="N8" i="11" s="1"/>
  <c r="M7" i="11"/>
  <c r="N7" i="11" s="1"/>
  <c r="M11" i="11"/>
  <c r="N11" i="11" s="1"/>
  <c r="L10" i="11" l="1"/>
  <c r="P10" i="11"/>
  <c r="L36" i="11"/>
  <c r="P36" i="11"/>
  <c r="P11" i="11"/>
  <c r="L11" i="11"/>
  <c r="L45" i="11"/>
  <c r="P45" i="11"/>
  <c r="U45" i="11" s="1"/>
  <c r="L60" i="11"/>
  <c r="P60" i="11"/>
  <c r="U60" i="11" s="1"/>
  <c r="U61" i="11" s="1"/>
  <c r="L49" i="11"/>
  <c r="P49" i="11"/>
  <c r="U49" i="11" s="1"/>
  <c r="U50" i="11" s="1"/>
  <c r="P57" i="11"/>
  <c r="U57" i="11" s="1"/>
  <c r="L57" i="11"/>
  <c r="P27" i="11"/>
  <c r="L27" i="11"/>
  <c r="P46" i="11"/>
  <c r="U46" i="11" s="1"/>
  <c r="L46" i="11"/>
  <c r="P58" i="11"/>
  <c r="U58" i="11" s="1"/>
  <c r="L58" i="11"/>
  <c r="L59" i="11"/>
  <c r="P59" i="11"/>
  <c r="U59" i="11" s="1"/>
  <c r="L23" i="11"/>
  <c r="P23" i="11"/>
  <c r="L7" i="11"/>
  <c r="P7" i="11"/>
  <c r="L48" i="11"/>
  <c r="P48" i="11"/>
  <c r="U48" i="11" s="1"/>
  <c r="P37" i="11"/>
  <c r="L37" i="11"/>
  <c r="P29" i="11"/>
  <c r="L29" i="11"/>
  <c r="L25" i="11"/>
  <c r="P25" i="11"/>
  <c r="L8" i="11"/>
  <c r="P8" i="11"/>
  <c r="L47" i="11"/>
  <c r="P47" i="11"/>
  <c r="U47" i="11" s="1"/>
  <c r="L38" i="11"/>
  <c r="P38" i="11"/>
  <c r="L56" i="11"/>
  <c r="P56" i="11"/>
  <c r="U56" i="11" s="1"/>
  <c r="P24" i="11"/>
  <c r="L24" i="11"/>
  <c r="P28" i="11"/>
  <c r="L28" i="11"/>
  <c r="U38" i="11" l="1"/>
  <c r="Y38" i="11"/>
  <c r="Y24" i="11"/>
  <c r="U24" i="11"/>
  <c r="Y27" i="11"/>
  <c r="U27" i="11"/>
  <c r="U10" i="11"/>
  <c r="Y10" i="11"/>
  <c r="C36" i="10" s="1"/>
  <c r="U8" i="11"/>
  <c r="Y8" i="11"/>
  <c r="Y23" i="11"/>
  <c r="U23" i="11"/>
  <c r="Y36" i="11"/>
  <c r="U36" i="11"/>
  <c r="U29" i="11"/>
  <c r="Y29" i="11"/>
  <c r="U25" i="11"/>
  <c r="Y25" i="11"/>
  <c r="U7" i="11"/>
  <c r="Y7" i="11"/>
  <c r="D36" i="10" s="1"/>
  <c r="U28" i="11"/>
  <c r="Y28" i="11"/>
  <c r="Y37" i="11"/>
  <c r="U37" i="11"/>
  <c r="U11" i="11"/>
  <c r="Y11" i="11"/>
  <c r="G21" i="10" l="1"/>
  <c r="I21" i="10" s="1"/>
  <c r="G10" i="10"/>
  <c r="G12" i="10"/>
  <c r="I12" i="10" s="1"/>
  <c r="G20" i="10"/>
  <c r="I20" i="10" s="1"/>
  <c r="G11" i="10"/>
  <c r="I11" i="10" s="1"/>
  <c r="G17" i="10"/>
  <c r="I17" i="10" s="1"/>
  <c r="G18" i="10"/>
  <c r="I18" i="10" s="1"/>
  <c r="G13" i="10"/>
  <c r="I13" i="10" s="1"/>
  <c r="G16" i="10"/>
  <c r="I16" i="10" s="1"/>
  <c r="G19" i="10"/>
  <c r="I19" i="10" s="1"/>
  <c r="G14" i="10"/>
  <c r="I14" i="10" s="1"/>
  <c r="G15" i="10"/>
  <c r="I15" i="10" s="1"/>
  <c r="I10" i="10" l="1"/>
  <c r="I24" i="10" s="1"/>
  <c r="I26" i="10" s="1"/>
  <c r="G24" i="10"/>
</calcChain>
</file>

<file path=xl/comments1.xml><?xml version="1.0" encoding="utf-8"?>
<comments xmlns="http://schemas.openxmlformats.org/spreadsheetml/2006/main">
  <authors>
    <author>DAMIR01</author>
    <author>Jordan Stephenson</author>
  </authors>
  <commentList>
    <comment ref="X124" authorId="0" shapeId="0">
      <text>
        <r>
          <rPr>
            <b/>
            <sz val="9"/>
            <color indexed="81"/>
            <rFont val="Tahoma"/>
            <family val="2"/>
          </rPr>
          <t>DAMIR01:</t>
        </r>
        <r>
          <rPr>
            <sz val="9"/>
            <color indexed="81"/>
            <rFont val="Tahoma"/>
            <family val="2"/>
          </rPr>
          <t xml:space="preserve">
Based on percentages we received from Robert Burya for 01045233, 01045234, 01045235. The rest of the projects we used 1%</t>
        </r>
      </text>
    </comment>
    <comment ref="X140" authorId="0" shapeId="0">
      <text>
        <r>
          <rPr>
            <b/>
            <sz val="9"/>
            <color indexed="81"/>
            <rFont val="Tahoma"/>
            <family val="2"/>
          </rPr>
          <t xml:space="preserve">Jordan Stephenson:
</t>
        </r>
        <r>
          <rPr>
            <sz val="9"/>
            <color indexed="81"/>
            <rFont val="Tahoma"/>
            <family val="2"/>
          </rPr>
          <t>2019 investment not tracked as it has not exceeded $80.4M threshold. 
2020 investment exceeding the $80.4M threshold begins in November 2020.</t>
        </r>
      </text>
    </comment>
    <comment ref="X141" authorId="1" shapeId="0">
      <text>
        <r>
          <rPr>
            <b/>
            <sz val="9"/>
            <color indexed="81"/>
            <rFont val="Tahoma"/>
            <family val="2"/>
          </rPr>
          <t>Jordan Stephenson:</t>
        </r>
        <r>
          <rPr>
            <sz val="9"/>
            <color indexed="81"/>
            <rFont val="Tahoma"/>
            <family val="2"/>
          </rPr>
          <t xml:space="preserve">
Per tax dept. removal costs should be included as expense for tax  calculation used to determine temporary difference.</t>
        </r>
      </text>
    </comment>
  </commentList>
</comments>
</file>

<file path=xl/sharedStrings.xml><?xml version="1.0" encoding="utf-8"?>
<sst xmlns="http://schemas.openxmlformats.org/spreadsheetml/2006/main" count="721" uniqueCount="495">
  <si>
    <t>Project</t>
  </si>
  <si>
    <t>01007067</t>
  </si>
  <si>
    <t>01008213</t>
  </si>
  <si>
    <t>01009359</t>
  </si>
  <si>
    <t>Grand Total</t>
  </si>
  <si>
    <t>Amounts Closed</t>
  </si>
  <si>
    <t>Costs Incurred</t>
  </si>
  <si>
    <t>Total</t>
  </si>
  <si>
    <t>RATES</t>
  </si>
  <si>
    <t>100% Bonus Deferred Tax Rate</t>
  </si>
  <si>
    <t>50% Bonus Deferred Tax Rate (15 yr)</t>
  </si>
  <si>
    <t>50% Bouns Deferred Tax Rate (20 yr)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</si>
  <si>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</si>
  <si>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</si>
  <si>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</si>
  <si>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</si>
  <si>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</si>
  <si>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</si>
  <si>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</si>
  <si>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</si>
  <si>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</si>
  <si>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</si>
  <si>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</si>
  <si>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</si>
  <si>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</si>
  <si>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</si>
  <si>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</si>
  <si>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</si>
  <si>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</si>
  <si>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</si>
  <si>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</si>
  <si>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</si>
  <si>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</si>
  <si>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Tax Depreciation Calculations</t>
  </si>
  <si>
    <t>Description</t>
  </si>
  <si>
    <t>Total Net Investment (101)</t>
  </si>
  <si>
    <t>Cumulative Plant Balances</t>
  </si>
  <si>
    <t>Book Depreciation Rate per Month</t>
  </si>
  <si>
    <t>Book Depreciation</t>
  </si>
  <si>
    <t>Accumulated Depreciation</t>
  </si>
  <si>
    <t>Temporary Difference (Book/Tax Depr)</t>
  </si>
  <si>
    <t>ADIT</t>
  </si>
  <si>
    <t>Calculation of Revenue Requirement</t>
  </si>
  <si>
    <t>Revenue</t>
  </si>
  <si>
    <t>Requirement</t>
  </si>
  <si>
    <t>Total Net Investment</t>
  </si>
  <si>
    <t>1/</t>
  </si>
  <si>
    <t>Less: Amount currently in rates</t>
  </si>
  <si>
    <t>2/</t>
  </si>
  <si>
    <t xml:space="preserve">     Replacement Infrastructure in Tracker</t>
  </si>
  <si>
    <t xml:space="preserve">              Less:  Accumulated Depreciation</t>
  </si>
  <si>
    <t>3/</t>
  </si>
  <si>
    <t xml:space="preserve">                        Accumulated Deferred Income Tax</t>
  </si>
  <si>
    <t>4/</t>
  </si>
  <si>
    <t xml:space="preserve">     Net Rate Base</t>
  </si>
  <si>
    <t xml:space="preserve">     Current Commission-Allowed Pre-Tax Rate of Return</t>
  </si>
  <si>
    <t xml:space="preserve">     Allowed Pre-Tax Return (Line 6 x Line 7)</t>
  </si>
  <si>
    <t xml:space="preserve">               Plus:  Net Depreciation Expense</t>
  </si>
  <si>
    <t xml:space="preserve">                        Net Taxes Other Than Income (1.2% x Line 6)</t>
  </si>
  <si>
    <t>Cost of Service Allocation</t>
  </si>
  <si>
    <t>A</t>
  </si>
  <si>
    <t>B</t>
  </si>
  <si>
    <t>C</t>
  </si>
  <si>
    <t>Commission Ordered</t>
  </si>
  <si>
    <t xml:space="preserve">Percent </t>
  </si>
  <si>
    <t>Revenue Requirement</t>
  </si>
  <si>
    <t>of Total</t>
  </si>
  <si>
    <t>GS</t>
  </si>
  <si>
    <t>FS</t>
  </si>
  <si>
    <t>NGV</t>
  </si>
  <si>
    <t>IS</t>
  </si>
  <si>
    <t>MT</t>
  </si>
  <si>
    <t>Totals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</si>
  <si>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</si>
  <si>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</si>
  <si>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</si>
  <si>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</si>
  <si>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</si>
  <si>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</si>
  <si>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</si>
  <si>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</si>
  <si>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</si>
  <si>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>Infrastructure</t>
  </si>
  <si>
    <t>Current Rates</t>
  </si>
  <si>
    <t>(I - J)</t>
  </si>
  <si>
    <t>Replacement</t>
  </si>
  <si>
    <t xml:space="preserve">Percentage </t>
  </si>
  <si>
    <t>Difference</t>
  </si>
  <si>
    <t>Volumetric Rates</t>
  </si>
  <si>
    <t>Dth</t>
  </si>
  <si>
    <t>Revenues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</si>
  <si>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</si>
  <si>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</si>
  <si>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</si>
  <si>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</si>
  <si>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</si>
  <si>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</si>
  <si>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</si>
  <si>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</si>
  <si>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</si>
  <si>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</si>
  <si>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Percentage</t>
  </si>
  <si>
    <t>All Usage</t>
  </si>
  <si>
    <t>All Over</t>
  </si>
  <si>
    <t>Utah FS</t>
  </si>
  <si>
    <t>Block 3</t>
  </si>
  <si>
    <t>Total Winter</t>
  </si>
  <si>
    <t>Utah IS</t>
  </si>
  <si>
    <t>Block 4</t>
  </si>
  <si>
    <t xml:space="preserve">Annual Demand Charges per Dth of </t>
  </si>
  <si>
    <t>Contract Firm Transportation</t>
  </si>
  <si>
    <t>Utah MT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</si>
  <si>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</si>
  <si>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</si>
  <si>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</si>
  <si>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</si>
  <si>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</si>
  <si>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</si>
  <si>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</si>
  <si>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</si>
  <si>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</si>
  <si>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</si>
  <si>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</si>
  <si>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</si>
  <si>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</si>
  <si>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</si>
  <si>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</si>
  <si>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</si>
  <si>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</si>
  <si>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</si>
  <si>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</si>
  <si>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</si>
  <si>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</si>
  <si>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</si>
  <si>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</si>
  <si>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</si>
  <si>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</si>
  <si>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</si>
  <si>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</si>
  <si>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</si>
  <si>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</si>
  <si>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</si>
  <si>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</si>
  <si>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</si>
  <si>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</si>
  <si>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</si>
  <si>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</si>
  <si>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</si>
  <si>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</si>
  <si>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Tax Depreciation</t>
  </si>
  <si>
    <t>D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</si>
  <si>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</si>
  <si>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</si>
  <si>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</si>
  <si>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</si>
  <si>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</si>
  <si>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</si>
  <si>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</si>
  <si>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</si>
  <si>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</si>
  <si>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</si>
  <si>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</si>
  <si>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</si>
  <si>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</si>
  <si>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</si>
  <si>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</si>
  <si>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1/ ADIT is calculated using a 13 month average covering the test period.</t>
  </si>
  <si>
    <t>5/</t>
  </si>
  <si>
    <t>Temporary Difference</t>
  </si>
  <si>
    <t>Tax Rate</t>
  </si>
  <si>
    <t>01009666</t>
  </si>
  <si>
    <t>Total Revenue Requirement</t>
  </si>
  <si>
    <t>FL25 Retirement</t>
  </si>
  <si>
    <t>01040064</t>
  </si>
  <si>
    <t>01040177</t>
  </si>
  <si>
    <t>01010132</t>
  </si>
  <si>
    <t>01041006</t>
  </si>
  <si>
    <t>01041007</t>
  </si>
  <si>
    <t>Plant Balance Date</t>
  </si>
  <si>
    <t>Test Period Beginning</t>
  </si>
  <si>
    <t>FL6 Retirement</t>
  </si>
  <si>
    <t>FL41 Retirement</t>
  </si>
  <si>
    <t>01040277</t>
  </si>
  <si>
    <t>01040493</t>
  </si>
  <si>
    <t>01010104</t>
  </si>
  <si>
    <t>FL35 Retirement</t>
  </si>
  <si>
    <t>FL14 Retirement</t>
  </si>
  <si>
    <t>Normal Deferred Tax Rate (20yr)</t>
  </si>
  <si>
    <t>01040420</t>
  </si>
  <si>
    <t>01040864</t>
  </si>
  <si>
    <t>01009663</t>
  </si>
  <si>
    <t>01040999</t>
  </si>
  <si>
    <t>01041081</t>
  </si>
  <si>
    <t>01040251</t>
  </si>
  <si>
    <t>01041294</t>
  </si>
  <si>
    <t>01040494</t>
  </si>
  <si>
    <t>Removal Cost</t>
  </si>
  <si>
    <t>01040158</t>
  </si>
  <si>
    <t>01010105</t>
  </si>
  <si>
    <t>FL50 Retirement</t>
  </si>
  <si>
    <t>Tariff Updater</t>
  </si>
  <si>
    <t>Current Total DNG</t>
  </si>
  <si>
    <t>New Total DNG</t>
  </si>
  <si>
    <t>Current TOTAL</t>
  </si>
  <si>
    <t>NEW TOTAL</t>
  </si>
  <si>
    <t>01042249</t>
  </si>
  <si>
    <t>01041175</t>
  </si>
  <si>
    <t>01041176</t>
  </si>
  <si>
    <t>FL8 Retirement</t>
  </si>
  <si>
    <t>FL20 Retirement</t>
  </si>
  <si>
    <t>01040200</t>
  </si>
  <si>
    <t>01041173</t>
  </si>
  <si>
    <t>01041178</t>
  </si>
  <si>
    <t>01041281</t>
  </si>
  <si>
    <t>01041295</t>
  </si>
  <si>
    <t>01041753</t>
  </si>
  <si>
    <t>01041798</t>
  </si>
  <si>
    <t>01041905</t>
  </si>
  <si>
    <t>01041933</t>
  </si>
  <si>
    <t>01042134</t>
  </si>
  <si>
    <t>01042231</t>
  </si>
  <si>
    <t>01042308</t>
  </si>
  <si>
    <t>01042424</t>
  </si>
  <si>
    <t>01042813</t>
  </si>
  <si>
    <t>01042818</t>
  </si>
  <si>
    <t>01042820</t>
  </si>
  <si>
    <t>Over</t>
  </si>
  <si>
    <t>01042033</t>
  </si>
  <si>
    <t>01041777</t>
  </si>
  <si>
    <t>Removal Cost (Increases Tax DPR)</t>
  </si>
  <si>
    <t>Revised Revenue</t>
  </si>
  <si>
    <t>Tracker</t>
  </si>
  <si>
    <t>Infrastructure Tracker Rate Calculation</t>
  </si>
  <si>
    <t>Previous Revenue Requirement</t>
  </si>
  <si>
    <t>Incremental Revenue Requirement</t>
  </si>
  <si>
    <t>01042414</t>
  </si>
  <si>
    <t>01042423</t>
  </si>
  <si>
    <t>01042430</t>
  </si>
  <si>
    <t>01042431</t>
  </si>
  <si>
    <t>01043634</t>
  </si>
  <si>
    <t>01043285</t>
  </si>
  <si>
    <t>01042622</t>
  </si>
  <si>
    <t>01042470</t>
  </si>
  <si>
    <t>01043252</t>
  </si>
  <si>
    <t>01043518</t>
  </si>
  <si>
    <t>01043697</t>
  </si>
  <si>
    <t xml:space="preserve">Updated Base DNG Rates </t>
  </si>
  <si>
    <t>Base Rate</t>
  </si>
  <si>
    <t>FL34 Retirement</t>
  </si>
  <si>
    <t>SLC IHP Belt Lines Retirement</t>
  </si>
  <si>
    <t>NO IHP Belt Lines Retirement</t>
  </si>
  <si>
    <t>Provo IHP Belt Lines Retirement</t>
  </si>
  <si>
    <t>01042032</t>
  </si>
  <si>
    <t>01042841</t>
  </si>
  <si>
    <t>01043228</t>
  </si>
  <si>
    <t>FL24 Retirement</t>
  </si>
  <si>
    <t>FL26 Retirement</t>
  </si>
  <si>
    <t xml:space="preserve">Base DNG Rates </t>
  </si>
  <si>
    <t>01043149</t>
  </si>
  <si>
    <t>01043157</t>
  </si>
  <si>
    <t>01043159</t>
  </si>
  <si>
    <t>01043160</t>
  </si>
  <si>
    <t>01043161</t>
  </si>
  <si>
    <t>01043162</t>
  </si>
  <si>
    <t>01043302</t>
  </si>
  <si>
    <t>01043303</t>
  </si>
  <si>
    <t>01043882</t>
  </si>
  <si>
    <t>FL24-RPLC 4" TAP LINE,  ALPINE</t>
  </si>
  <si>
    <t>FL24-REPL TAPLINE, HIGHLAND</t>
  </si>
  <si>
    <t>FL24-REPL PIPE, N CEDAR HILLS</t>
  </si>
  <si>
    <t>FL24-RPLD 4" TAP S CEDAR HILLS</t>
  </si>
  <si>
    <t>FL24-REPL TAPLINE PLSNT GROVE</t>
  </si>
  <si>
    <t>FL24-RPLC TAPLINE S PLEASANT</t>
  </si>
  <si>
    <t>SL IHP-REPLBL 400S-50E TO 200W</t>
  </si>
  <si>
    <t>SLIHP-REPL BL, S TEMPLE -400 E</t>
  </si>
  <si>
    <t>FL51 RELOC 7500' 12" WEBER CO</t>
  </si>
  <si>
    <t>FL51 Retirement</t>
  </si>
  <si>
    <t>01041507</t>
  </si>
  <si>
    <t xml:space="preserve">FL13-REPL PIPE 2400 S 9180 W </t>
  </si>
  <si>
    <t>01042362</t>
  </si>
  <si>
    <t>FL11-REPL FL, MAGNA</t>
  </si>
  <si>
    <t>01042363</t>
  </si>
  <si>
    <t>FL11-REPL CROSSOVER MAGNA</t>
  </si>
  <si>
    <t>01042513</t>
  </si>
  <si>
    <t>FL006-REPL TAP LINE - SLCO</t>
  </si>
  <si>
    <t>01042703</t>
  </si>
  <si>
    <t>FL21-REPL 19000' OF 6", BNTF</t>
  </si>
  <si>
    <t>01043163</t>
  </si>
  <si>
    <t>FL24-RPLC 4" TAPLINE, LINDON</t>
  </si>
  <si>
    <t>01043164</t>
  </si>
  <si>
    <t>FL24 RPLC6" TAPLINE NORTH OREM</t>
  </si>
  <si>
    <t>01043167</t>
  </si>
  <si>
    <t>01043165</t>
  </si>
  <si>
    <t>FL24- REPL TAPLINE S OREM</t>
  </si>
  <si>
    <t>01043404</t>
  </si>
  <si>
    <t>FL21-5 REPL HP TAP LINE, BNTFL</t>
  </si>
  <si>
    <t>01044100</t>
  </si>
  <si>
    <t>FL19- REPL HP PIPE, WEBER Co</t>
  </si>
  <si>
    <t>FL12- REPL HP NT/3300 S, SLC</t>
  </si>
  <si>
    <t>FL17- REPL HP PIPE, LAYTON</t>
  </si>
  <si>
    <t>FL21-REPL HP PIPE, SLC</t>
  </si>
  <si>
    <t>FL25- REPL HP PIPE, LEHI</t>
  </si>
  <si>
    <t>FL14 REPL HP PIPE, TOOELE</t>
  </si>
  <si>
    <t>FL50-REPL HP PIPE, HENEFER</t>
  </si>
  <si>
    <t>FL23- REPL HP PIPE, LOGAN</t>
  </si>
  <si>
    <t>FL24-REPL HP PIPE, PL GROVE</t>
  </si>
  <si>
    <t>FL41- REPL HP, BUTTERFIELD CN</t>
  </si>
  <si>
    <t>FL24-REPL BV &amp; PIPE, PL GROVE</t>
  </si>
  <si>
    <t>FL35-REPL 100' 16", HERRIMAN</t>
  </si>
  <si>
    <t>FL16-REPL HP PIPE, HEBER</t>
  </si>
  <si>
    <t>FL35- REPL FL 13400 S, SLCo</t>
  </si>
  <si>
    <t>FL22-REPL HP PIPE, OGDEN</t>
  </si>
  <si>
    <t>FL110-REPL HP PIPE, ROOSEVELT</t>
  </si>
  <si>
    <t>FL21-REPL HP PIPE, NO SALT LAK</t>
  </si>
  <si>
    <t>FL64-REPL 10" HP PIPE, MANTI</t>
  </si>
  <si>
    <t>FL14-REPL HP PIPE, SLCo</t>
  </si>
  <si>
    <t>FL42-REPL PIPE @ FL26, OREM</t>
  </si>
  <si>
    <t>FL26-REPL PIPE @ FL42, OREM</t>
  </si>
  <si>
    <t>FL66-REPL 8" HP,CIRCLEVILLE</t>
  </si>
  <si>
    <t>FL21- REPL FL I15/SR193 LAYTON</t>
  </si>
  <si>
    <t>FL8-REPL 12" FL, MIDVALE</t>
  </si>
  <si>
    <t>FL20-REPL FL, SOUTH WEBER</t>
  </si>
  <si>
    <t>FL36-REPL FL, WEST JORDAN</t>
  </si>
  <si>
    <t>FL38-REPL 8" HP, ERDA</t>
  </si>
  <si>
    <t>FL36-REPL VLV &amp; PIPE, HERRIMAN</t>
  </si>
  <si>
    <t>FL48-REPL 10" HP, TOOELE</t>
  </si>
  <si>
    <t>FL18-REPL HP HILL FLD RD, LAYT</t>
  </si>
  <si>
    <t>FL18-REPL 3000' OF 8" ARO, LAY</t>
  </si>
  <si>
    <t>FL34-REPL BV &amp; HP PIPE, SLCO</t>
  </si>
  <si>
    <t>FL6-REPL HP, COTTONWOOD HGTS</t>
  </si>
  <si>
    <t xml:space="preserve">FL24- REPL 98736' OF PIPE With 12"   </t>
  </si>
  <si>
    <t>FL6-REPL FL 3300S/UTCo, SLCo</t>
  </si>
  <si>
    <t>FL23-REPL w/12" ARO, LOGAN</t>
  </si>
  <si>
    <t>FL6-REPL 1500' 12" PIPE, SANDY</t>
  </si>
  <si>
    <t>FL24-INST 10' OF 10" FBE HP,HI</t>
  </si>
  <si>
    <t>FL34-INST DIRECTIONAL BORE, SJ</t>
  </si>
  <si>
    <t>FL6-REPL TAP LINE 3870S 1300E</t>
  </si>
  <si>
    <t>FL006-REPL TAP LINE 4450S1300E</t>
  </si>
  <si>
    <t>FL006-REPL TAP LINE SALTLAKECO</t>
  </si>
  <si>
    <t>FL34-REPL 100'  24"  8120S, WJ</t>
  </si>
  <si>
    <t>FL26- INST 24" AND 12" HP</t>
  </si>
  <si>
    <t>FL25-FL 24 tie in INST 12" FBE ST HP</t>
  </si>
  <si>
    <t>SL IHP-Repl 3000' of 16"</t>
  </si>
  <si>
    <t>SLIHP-REPL BL SL,10TH 1ST 400S</t>
  </si>
  <si>
    <t>SLIHP-REPL BL SL,3rd8th 1000 E</t>
  </si>
  <si>
    <t>SPRIHP-REPL BL PROVO 800W 400S</t>
  </si>
  <si>
    <t>SPRIHP-REPL BL 1100 N., NO SL</t>
  </si>
  <si>
    <t>SLIHP-REPL BL 100-300 SO, SLC</t>
  </si>
  <si>
    <t>SLIHP-REPL BL SL,1st7thE 1700S</t>
  </si>
  <si>
    <t>SLIHP-REPL BL SL,100-800S 200W</t>
  </si>
  <si>
    <t>NOIHP REPL BL,19th30th HARRIS</t>
  </si>
  <si>
    <t>SLIHP-REPL BL SL, RR, 680W800S</t>
  </si>
  <si>
    <t>NOIHP REPL BL,56th62nd HARRIS</t>
  </si>
  <si>
    <t>FL89 Retirement</t>
  </si>
  <si>
    <t>5/ Current Commission allowed pretax return as shown in Section 2.07 of the Company's tariff</t>
  </si>
  <si>
    <t>01043392</t>
  </si>
  <si>
    <t>01044109</t>
  </si>
  <si>
    <t>01044481</t>
  </si>
  <si>
    <t>01044108</t>
  </si>
  <si>
    <t>01043166</t>
  </si>
  <si>
    <t>FL24-REPL 6" LINE S CENTRAL OR</t>
  </si>
  <si>
    <t>FL24-INST HP PIPE, OREM SOUTH</t>
  </si>
  <si>
    <t>FL89-REPL FL VERNAL/UNITAH CO</t>
  </si>
  <si>
    <t>IN0240 REPL 12" SERVICE W/ 8" - FL11</t>
  </si>
  <si>
    <t>SL IHP REPL BL 21st 33rd 300 E</t>
  </si>
  <si>
    <t>NOIHP REPL BL, 7TH-2ND HARRIS</t>
  </si>
  <si>
    <t>SLIHP REPL 16" BL, 800S 1300E</t>
  </si>
  <si>
    <t>01043611</t>
  </si>
  <si>
    <t>01044373</t>
  </si>
  <si>
    <t>01045069</t>
  </si>
  <si>
    <t>SLIHP REPL BL 1700S 700E-1300E</t>
  </si>
  <si>
    <t>SLIHP REPL BL 500S TO GLOVERS</t>
  </si>
  <si>
    <t>FL21 REPL 24" PHASE 1 DAVIS</t>
  </si>
  <si>
    <t>FL21 Retirement</t>
  </si>
  <si>
    <t>01044742</t>
  </si>
  <si>
    <t>SLIHP REP BL 1300 E 800S-1700S</t>
  </si>
  <si>
    <t>Closed 0% pd, incurred any pd</t>
  </si>
  <si>
    <t>01045529</t>
  </si>
  <si>
    <t>01045649</t>
  </si>
  <si>
    <t>01044524</t>
  </si>
  <si>
    <t>01045134</t>
  </si>
  <si>
    <t>01045334</t>
  </si>
  <si>
    <t>01045454</t>
  </si>
  <si>
    <t>01045539</t>
  </si>
  <si>
    <t>01045765</t>
  </si>
  <si>
    <t>"FL51-RELOC 15600' 12"" WEBER CO"</t>
  </si>
  <si>
    <t>"FL021-REPL 20"" W/ 6"" @ HNTSMN"</t>
  </si>
  <si>
    <t>SLIHP-REPL BL 100 S 700W-500W</t>
  </si>
  <si>
    <t>NOIHP-REPL BL GLVERS TO LY0001</t>
  </si>
  <si>
    <t>NO IHP-REPL BL 17TH ST OGDEN</t>
  </si>
  <si>
    <t>SPVIHP-REP BL 820 N PROVO</t>
  </si>
  <si>
    <t>NOIHP-REPL BL 2ND ST OGDEN</t>
  </si>
  <si>
    <t>SLIHP REP BL 300E 800-1700S SL</t>
  </si>
  <si>
    <t>Days of Month</t>
  </si>
  <si>
    <t>Proration %</t>
  </si>
  <si>
    <t>Monthly Deferred taxes</t>
  </si>
  <si>
    <t>Prorated Deferred Taxes</t>
  </si>
  <si>
    <t>Prorated ADIT</t>
  </si>
  <si>
    <t>13 Month Avg (ADIT) 1/</t>
  </si>
  <si>
    <t>13 Month Avg (Accum Depr)</t>
  </si>
  <si>
    <t>13 Month Avg (Plant Additions)</t>
  </si>
  <si>
    <t>13 Month Avg (Net Plant)</t>
  </si>
  <si>
    <t>Tax</t>
  </si>
  <si>
    <t>01043612</t>
  </si>
  <si>
    <t>01045233</t>
  </si>
  <si>
    <t>"FL122-REPL 24"" PHASE 2, DAVIS"</t>
  </si>
  <si>
    <t>"FL127-REP PH I, WA0603 TO FL29"</t>
  </si>
  <si>
    <t>2/ Total calculated surcharge amount from Exhibit 1.1 page 4, line 13</t>
  </si>
  <si>
    <t>01044523</t>
  </si>
  <si>
    <t>01044768</t>
  </si>
  <si>
    <t>01046013</t>
  </si>
  <si>
    <t>TOTAL 2019</t>
  </si>
  <si>
    <t>75119</t>
  </si>
  <si>
    <t>75883</t>
  </si>
  <si>
    <t>77293</t>
  </si>
  <si>
    <t>77548</t>
  </si>
  <si>
    <t>79072</t>
  </si>
  <si>
    <t>79073</t>
  </si>
  <si>
    <t>79365</t>
  </si>
  <si>
    <t>2019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</si>
  <si>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</si>
  <si>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</si>
  <si>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</si>
  <si>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</si>
  <si>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</si>
  <si>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</si>
  <si>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</si>
  <si>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</si>
  <si>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</si>
  <si>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</si>
  <si>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Utah TBF</t>
  </si>
  <si>
    <t>Utah TSF &amp; TSI</t>
  </si>
  <si>
    <t>TSF &amp; TSI</t>
  </si>
  <si>
    <t>TBF</t>
  </si>
  <si>
    <t>SLIHP REP BL S TMP ST-1000E SL</t>
  </si>
  <si>
    <t>FL47 REPL 3500FT 12IN SR-193</t>
  </si>
  <si>
    <t>FL35-REPL 1100FT OF 3IN HR0001</t>
  </si>
  <si>
    <t>SLIHP-REPL BL2  NORTH TEMPLE 1000 W-2100</t>
  </si>
  <si>
    <t>SLIHP REPL BL 500 W 600 N-800 N</t>
  </si>
  <si>
    <t>FL47-RELOC 1600LF OF 12" STL SR-193&amp;I-15</t>
  </si>
  <si>
    <t>NOIHP-REPL BL WA0048 OUTLET</t>
  </si>
  <si>
    <t>SLIHP-INST BL 600N 1000W-2200W SLC</t>
  </si>
  <si>
    <t>SLIHP-REPL BL S TMP 200W-STATE SLC</t>
  </si>
  <si>
    <t>75705</t>
  </si>
  <si>
    <t>80601</t>
  </si>
  <si>
    <t>80613</t>
  </si>
  <si>
    <t>80758</t>
  </si>
  <si>
    <t>AK</t>
  </si>
  <si>
    <t>AL</t>
  </si>
  <si>
    <t>SLIHP-REPL BL31 400W 800N-500N</t>
  </si>
  <si>
    <t>FL29-INST 20 IN FL TAP ASSY BRIGHAM CITY</t>
  </si>
  <si>
    <t>FL47-UDOT RIGHT-OF-WAY PROJECT TRANSFER</t>
  </si>
  <si>
    <t>FL23-RELOC 75FT OF 12IN WELLSVILLE</t>
  </si>
  <si>
    <t>01040190</t>
  </si>
  <si>
    <t>01042702</t>
  </si>
  <si>
    <t>"FL34-REPL 92,376' 24"" PIPE"</t>
  </si>
  <si>
    <t>"FL14-REPL HP PIPE, ERDA"</t>
  </si>
  <si>
    <t>1/ Per Docket 19-057-02, Report and Order, pg 29 &amp; 39</t>
  </si>
  <si>
    <t>TOTAL 2020</t>
  </si>
  <si>
    <t>LESS $80.4 Million Already in Rates</t>
  </si>
  <si>
    <t>2020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</si>
  <si>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</si>
  <si>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</si>
  <si>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</si>
  <si>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</si>
  <si>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</si>
  <si>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</si>
  <si>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</si>
  <si>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</si>
  <si>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</si>
  <si>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</si>
  <si>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</si>
  <si>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</si>
  <si>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Grand Total (Beg 2019)</t>
  </si>
  <si>
    <t>TOTAL 2021</t>
  </si>
  <si>
    <t>TOTAL 2022</t>
  </si>
  <si>
    <t>TOTAL 2023</t>
  </si>
  <si>
    <t>TOTAL 2024</t>
  </si>
  <si>
    <t>TOTAL 2025</t>
  </si>
  <si>
    <t>TOTAL 2026</t>
  </si>
  <si>
    <t>STEP 2</t>
  </si>
  <si>
    <t>Surcredit 3</t>
  </si>
  <si>
    <t>2/ Per Commission Order, page 14 in Docket 19-057-02.</t>
  </si>
  <si>
    <t>01043376</t>
  </si>
  <si>
    <t>01045234</t>
  </si>
  <si>
    <t>01045235</t>
  </si>
  <si>
    <t>"FL127-REP PHII, FL29 TO WL0001"</t>
  </si>
  <si>
    <t>"FL127-REP PHIII, WL0001 - FL19"</t>
  </si>
  <si>
    <t>"FL21 REPL 24"" PHASE 3 DAVIS"</t>
  </si>
  <si>
    <t>Prorated DIT</t>
  </si>
  <si>
    <t>3/ Depreciation rate of 1.93% (Docket 19-057-03) multiplied by the net investment amount on line 3.</t>
  </si>
  <si>
    <t>1/ See Exhibit 1.1 line 36, column AL</t>
  </si>
  <si>
    <t>4/ Depreciation for tax purposes is calculated using the average ADIT for the test period.  See Exhibit 1.1 line 45, column AN</t>
  </si>
  <si>
    <t>AY</t>
  </si>
  <si>
    <t>Cumulative Plant Balances (Less $80.4 Mil)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</si>
</sst>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  <numFmt numFmtId="168" formatCode="#,##0.00000_);\(#,##0.00000\)"/>
    <numFmt numFmtId="169" formatCode="0.0000000_)"/>
    <numFmt numFmtId="170" formatCode="#,##0.00000"/>
    <numFmt numFmtId="171" formatCode="&quot;$&quot;#,##0.00000_);\(&quot;$&quot;#,##0.00000\)"/>
    <numFmt numFmtId="172" formatCode="#,##0.0"/>
    <numFmt numFmtId="173" formatCode="#,##0.0_);\(#,##0.0\)"/>
    <numFmt numFmtId="174" formatCode="0.00_);\(0.00\)"/>
    <numFmt numFmtId="175" formatCode="[$-409]d\-mmm\-yy;@"/>
    <numFmt numFmtId="176" formatCode="0.00000"/>
    <numFmt numFmtId="177" formatCode="_(* #,##0.00000_);_(* \(#,##0.00000\);_(* &quot;-&quot;??_);_(@_)"/>
    <numFmt numFmtId="178" formatCode="#,##0.0000_);\(#,##0.0000\)"/>
    <numFmt numFmtId="179" formatCode="_(* #,##0.0000_);_(* \(#,##0.0000\);_(* &quot;-&quot;??_);_(@_)"/>
    <numFmt numFmtId="180" formatCode="#,##0.0000"/>
    <numFmt numFmtId="181" formatCode="0.000000000%"/>
  </numFmts>
  <fonts count="28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MS Sans Serif"/>
      <family val="2"/>
    </font>
    <font>
      <sz val="12"/>
      <name val="Arial"/>
      <family val="2"/>
    </font>
    <font>
      <sz val="12"/>
      <name val="MS Sans Serif"/>
      <family val="2"/>
    </font>
    <font>
      <sz val="12"/>
      <color theme="1"/>
      <name val="Arial"/>
      <family val="2"/>
    </font>
    <font>
      <sz val="10"/>
      <name val="Arial"/>
      <family val="2"/>
    </font>
    <font>
      <sz val="8"/>
      <name val="MS Sans Serif"/>
    </font>
  </fonts>
  <fills count="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ABABAB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3">
    <xf numFmtId="164" fontId="0" fillId="0" borderId="0"/>
    <xf numFmtId="164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4" fontId="4" fillId="0" borderId="1">
      <alignment horizontal="center"/>
    </xf>
    <xf numFmtId="3" fontId="5" fillId="0" borderId="0" applyFont="0" applyFill="0" applyBorder="0" applyAlignment="0" applyProtection="0"/>
    <xf numFmtId="164" fontId="5" fillId="2" borderId="0" applyNumberFormat="0" applyFon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Protection="0"/>
    <xf numFmtId="0" fontId="8" fillId="0" borderId="0"/>
    <xf numFmtId="9" fontId="8" fillId="0" borderId="0" applyFont="0" applyFill="0" applyBorder="0" applyAlignment="0" applyProtection="0"/>
    <xf numFmtId="0" fontId="15" fillId="0" borderId="0"/>
    <xf numFmtId="0" fontId="17" fillId="0" borderId="0"/>
    <xf numFmtId="43" fontId="8" fillId="0" borderId="0" applyFont="0" applyFill="0" applyBorder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Protection="0"/>
    <xf numFmtId="43" fontId="8" fillId="0" borderId="0" applyFont="0" applyFill="0" applyBorder="0" applyProtection="0"/>
    <xf numFmtId="44" fontId="3" fillId="0" borderId="0" applyFont="0" applyFill="0" applyBorder="0" applyAlignment="0" applyProtection="0"/>
    <xf numFmtId="0" fontId="2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6" fillId="0" borderId="0"/>
  </cellStyleXfs>
  <cellXfs count="300">
    <xf numFmtId="164" fontId="0" fillId="0" borderId="0" xfId="0"/>
    <xf numFmtId="164" fontId="6" fillId="0" borderId="0" xfId="0" applyFont="1"/>
    <xf numFmtId="164" fontId="7" fillId="0" borderId="0" xfId="0" applyFont="1"/>
    <xf numFmtId="164" fontId="0" fillId="0" borderId="0" xfId="0" applyBorder="1"/>
    <xf numFmtId="164" fontId="0" fillId="0" borderId="0" xfId="0" applyFill="1"/>
    <xf numFmtId="43" fontId="0" fillId="0" borderId="0" xfId="7" applyFont="1" applyFill="1"/>
    <xf numFmtId="43" fontId="0" fillId="0" borderId="0" xfId="7" applyFont="1"/>
    <xf numFmtId="2" fontId="0" fillId="0" borderId="0" xfId="0" applyNumberFormat="1"/>
    <xf numFmtId="1" fontId="0" fillId="0" borderId="0" xfId="0" applyNumberFormat="1"/>
    <xf numFmtId="165" fontId="0" fillId="0" borderId="0" xfId="7" applyNumberFormat="1" applyFont="1"/>
    <xf numFmtId="0" fontId="7" fillId="0" borderId="0" xfId="0" applyNumberFormat="1" applyFont="1" applyAlignment="1">
      <alignment horizontal="center"/>
    </xf>
    <xf numFmtId="166" fontId="0" fillId="0" borderId="0" xfId="8" applyNumberFormat="1" applyFont="1"/>
    <xf numFmtId="43" fontId="7" fillId="0" borderId="2" xfId="7" applyFont="1" applyBorder="1"/>
    <xf numFmtId="164" fontId="0" fillId="0" borderId="0" xfId="7" applyNumberFormat="1" applyFont="1" applyAlignment="1">
      <alignment horizontal="center"/>
    </xf>
    <xf numFmtId="165" fontId="0" fillId="0" borderId="3" xfId="7" applyNumberFormat="1" applyFont="1" applyBorder="1"/>
    <xf numFmtId="164" fontId="7" fillId="0" borderId="0" xfId="0" applyFont="1" applyAlignment="1">
      <alignment horizontal="center"/>
    </xf>
    <xf numFmtId="164" fontId="9" fillId="0" borderId="0" xfId="0" applyFont="1"/>
    <xf numFmtId="164" fontId="9" fillId="0" borderId="0" xfId="0" applyFont="1" applyAlignment="1">
      <alignment horizontal="center"/>
    </xf>
    <xf numFmtId="164" fontId="9" fillId="0" borderId="0" xfId="0" applyFont="1" applyAlignment="1"/>
    <xf numFmtId="164" fontId="9" fillId="0" borderId="4" xfId="0" applyFont="1" applyBorder="1" applyAlignment="1">
      <alignment horizontal="center"/>
    </xf>
    <xf numFmtId="164" fontId="9" fillId="0" borderId="0" xfId="0" applyFont="1" applyBorder="1" applyAlignment="1">
      <alignment horizontal="left" vertical="top"/>
    </xf>
    <xf numFmtId="6" fontId="9" fillId="0" borderId="0" xfId="0" applyNumberFormat="1" applyFont="1"/>
    <xf numFmtId="5" fontId="9" fillId="0" borderId="0" xfId="0" applyNumberFormat="1" applyFont="1"/>
    <xf numFmtId="6" fontId="9" fillId="0" borderId="4" xfId="0" applyNumberFormat="1" applyFont="1" applyBorder="1"/>
    <xf numFmtId="10" fontId="9" fillId="0" borderId="0" xfId="8" applyNumberFormat="1" applyFont="1"/>
    <xf numFmtId="164" fontId="9" fillId="0" borderId="0" xfId="0" applyFont="1" applyBorder="1" applyAlignment="1"/>
    <xf numFmtId="6" fontId="0" fillId="0" borderId="0" xfId="0" applyNumberFormat="1" applyFill="1" applyBorder="1"/>
    <xf numFmtId="6" fontId="0" fillId="0" borderId="0" xfId="0" applyNumberFormat="1" applyBorder="1"/>
    <xf numFmtId="0" fontId="9" fillId="0" borderId="0" xfId="0" applyNumberFormat="1" applyFont="1"/>
    <xf numFmtId="0" fontId="0" fillId="0" borderId="0" xfId="0" applyNumberFormat="1"/>
    <xf numFmtId="164" fontId="0" fillId="0" borderId="0" xfId="0" quotePrefix="1" applyFill="1"/>
    <xf numFmtId="0" fontId="8" fillId="0" borderId="0" xfId="9"/>
    <xf numFmtId="5" fontId="8" fillId="0" borderId="0" xfId="9" applyNumberFormat="1" applyFont="1"/>
    <xf numFmtId="0" fontId="8" fillId="0" borderId="0" xfId="9" applyFont="1"/>
    <xf numFmtId="0" fontId="8" fillId="0" borderId="0" xfId="9" applyFont="1" applyAlignment="1">
      <alignment horizontal="center"/>
    </xf>
    <xf numFmtId="0" fontId="8" fillId="0" borderId="0" xfId="9" applyFont="1" applyBorder="1" applyAlignment="1">
      <alignment horizontal="center"/>
    </xf>
    <xf numFmtId="167" fontId="9" fillId="0" borderId="0" xfId="10" applyNumberFormat="1" applyFont="1" applyBorder="1"/>
    <xf numFmtId="165" fontId="9" fillId="0" borderId="0" xfId="11" applyNumberFormat="1" applyFont="1" applyBorder="1"/>
    <xf numFmtId="167" fontId="9" fillId="0" borderId="0" xfId="10" applyNumberFormat="1" applyFont="1"/>
    <xf numFmtId="0" fontId="10" fillId="0" borderId="0" xfId="12" applyFont="1" applyFill="1" applyAlignment="1">
      <alignment horizontal="center"/>
    </xf>
    <xf numFmtId="0" fontId="8" fillId="0" borderId="0" xfId="12" applyFont="1" applyFill="1" applyAlignment="1"/>
    <xf numFmtId="3" fontId="8" fillId="0" borderId="0" xfId="12" applyNumberFormat="1" applyFont="1" applyFill="1" applyAlignment="1">
      <alignment horizontal="center"/>
    </xf>
    <xf numFmtId="0" fontId="8" fillId="0" borderId="0" xfId="12" applyFont="1" applyFill="1" applyBorder="1" applyAlignment="1"/>
    <xf numFmtId="0" fontId="10" fillId="0" borderId="0" xfId="12" applyFont="1" applyFill="1" applyBorder="1" applyAlignment="1">
      <alignment horizontal="center"/>
    </xf>
    <xf numFmtId="0" fontId="10" fillId="0" borderId="0" xfId="12" quotePrefix="1" applyFont="1" applyFill="1" applyBorder="1" applyAlignment="1" applyProtection="1">
      <alignment horizontal="left"/>
    </xf>
    <xf numFmtId="0" fontId="8" fillId="0" borderId="0" xfId="12" applyFont="1" applyFill="1" applyBorder="1" applyAlignment="1" applyProtection="1"/>
    <xf numFmtId="3" fontId="8" fillId="0" borderId="0" xfId="12" applyNumberFormat="1" applyFont="1" applyFill="1" applyBorder="1" applyAlignment="1" applyProtection="1">
      <alignment horizontal="center"/>
    </xf>
    <xf numFmtId="0" fontId="10" fillId="0" borderId="0" xfId="12" applyFont="1" applyFill="1" applyAlignment="1" applyProtection="1">
      <alignment horizontal="center"/>
    </xf>
    <xf numFmtId="0" fontId="10" fillId="0" borderId="0" xfId="12" applyFont="1" applyFill="1" applyAlignment="1" applyProtection="1"/>
    <xf numFmtId="0" fontId="10" fillId="0" borderId="1" xfId="12" applyFont="1" applyFill="1" applyBorder="1" applyAlignment="1"/>
    <xf numFmtId="0" fontId="10" fillId="0" borderId="1" xfId="12" applyFont="1" applyFill="1" applyBorder="1" applyAlignment="1" applyProtection="1"/>
    <xf numFmtId="3" fontId="10" fillId="0" borderId="1" xfId="12" applyNumberFormat="1" applyFont="1" applyFill="1" applyBorder="1" applyAlignment="1" applyProtection="1">
      <alignment horizontal="center"/>
    </xf>
    <xf numFmtId="3" fontId="10" fillId="0" borderId="0" xfId="12" applyNumberFormat="1" applyFont="1" applyFill="1" applyBorder="1" applyAlignment="1" applyProtection="1">
      <alignment horizontal="center"/>
    </xf>
    <xf numFmtId="0" fontId="10" fillId="0" borderId="1" xfId="12" applyFont="1" applyFill="1" applyBorder="1" applyAlignment="1" applyProtection="1">
      <alignment horizontal="center"/>
    </xf>
    <xf numFmtId="0" fontId="10" fillId="0" borderId="1" xfId="12" quotePrefix="1" applyFont="1" applyFill="1" applyBorder="1" applyAlignment="1" applyProtection="1">
      <alignment horizontal="center"/>
    </xf>
    <xf numFmtId="0" fontId="12" fillId="0" borderId="0" xfId="12" quotePrefix="1" applyFont="1" applyFill="1" applyBorder="1" applyAlignment="1" applyProtection="1">
      <alignment horizontal="left"/>
    </xf>
    <xf numFmtId="37" fontId="12" fillId="0" borderId="0" xfId="12" quotePrefix="1" applyNumberFormat="1" applyFont="1" applyFill="1" applyBorder="1" applyAlignment="1" applyProtection="1">
      <alignment horizontal="center"/>
    </xf>
    <xf numFmtId="37" fontId="12" fillId="0" borderId="0" xfId="12" applyNumberFormat="1" applyFont="1" applyFill="1" applyAlignment="1"/>
    <xf numFmtId="168" fontId="12" fillId="0" borderId="0" xfId="12" applyNumberFormat="1" applyFont="1" applyFill="1" applyAlignment="1"/>
    <xf numFmtId="37" fontId="12" fillId="0" borderId="0" xfId="12" applyNumberFormat="1" applyFont="1" applyFill="1" applyAlignment="1" applyProtection="1"/>
    <xf numFmtId="4" fontId="8" fillId="0" borderId="0" xfId="12" applyNumberFormat="1" applyFont="1" applyFill="1" applyBorder="1" applyAlignment="1" applyProtection="1"/>
    <xf numFmtId="10" fontId="12" fillId="0" borderId="0" xfId="13" applyNumberFormat="1" applyFont="1" applyFill="1" applyAlignment="1"/>
    <xf numFmtId="168" fontId="12" fillId="0" borderId="0" xfId="12" applyNumberFormat="1" applyFont="1" applyFill="1" applyAlignment="1" applyProtection="1"/>
    <xf numFmtId="169" fontId="8" fillId="0" borderId="0" xfId="12" applyNumberFormat="1" applyFont="1" applyFill="1" applyBorder="1" applyAlignment="1" applyProtection="1"/>
    <xf numFmtId="0" fontId="12" fillId="0" borderId="0" xfId="12" applyFont="1" applyFill="1" applyAlignment="1"/>
    <xf numFmtId="3" fontId="12" fillId="0" borderId="0" xfId="12" quotePrefix="1" applyNumberFormat="1" applyFont="1" applyFill="1" applyBorder="1" applyAlignment="1" applyProtection="1">
      <alignment horizontal="center"/>
    </xf>
    <xf numFmtId="0" fontId="12" fillId="0" borderId="0" xfId="12" applyFont="1" applyFill="1" applyBorder="1" applyAlignment="1" applyProtection="1"/>
    <xf numFmtId="0" fontId="13" fillId="0" borderId="0" xfId="12" quotePrefix="1" applyFont="1" applyFill="1" applyBorder="1" applyAlignment="1" applyProtection="1">
      <alignment horizontal="left"/>
    </xf>
    <xf numFmtId="37" fontId="12" fillId="0" borderId="3" xfId="12" applyNumberFormat="1" applyFont="1" applyFill="1" applyBorder="1" applyAlignment="1"/>
    <xf numFmtId="168" fontId="12" fillId="0" borderId="3" xfId="12" applyNumberFormat="1" applyFont="1" applyFill="1" applyBorder="1" applyAlignment="1"/>
    <xf numFmtId="170" fontId="8" fillId="0" borderId="0" xfId="12" applyNumberFormat="1" applyFont="1" applyFill="1" applyBorder="1" applyAlignment="1" applyProtection="1"/>
    <xf numFmtId="10" fontId="12" fillId="0" borderId="3" xfId="13" applyNumberFormat="1" applyFont="1" applyFill="1" applyBorder="1" applyAlignment="1"/>
    <xf numFmtId="0" fontId="8" fillId="0" borderId="0" xfId="12" quotePrefix="1" applyFont="1" applyFill="1" applyBorder="1" applyAlignment="1" applyProtection="1">
      <alignment horizontal="left"/>
    </xf>
    <xf numFmtId="3" fontId="8" fillId="0" borderId="0" xfId="12" quotePrefix="1" applyNumberFormat="1" applyFont="1" applyFill="1" applyBorder="1" applyAlignment="1" applyProtection="1">
      <alignment horizontal="center"/>
    </xf>
    <xf numFmtId="37" fontId="8" fillId="0" borderId="0" xfId="12" applyNumberFormat="1" applyFont="1" applyFill="1" applyAlignment="1"/>
    <xf numFmtId="171" fontId="8" fillId="0" borderId="0" xfId="12" applyNumberFormat="1" applyFont="1" applyFill="1" applyAlignment="1"/>
    <xf numFmtId="37" fontId="8" fillId="0" borderId="0" xfId="12" applyNumberFormat="1" applyFont="1" applyFill="1" applyAlignment="1" applyProtection="1"/>
    <xf numFmtId="0" fontId="8" fillId="0" borderId="1" xfId="12" applyFont="1" applyFill="1" applyBorder="1" applyAlignment="1" applyProtection="1"/>
    <xf numFmtId="3" fontId="8" fillId="0" borderId="1" xfId="12" applyNumberFormat="1" applyFont="1" applyFill="1" applyBorder="1" applyAlignment="1" applyProtection="1">
      <alignment horizontal="center"/>
    </xf>
    <xf numFmtId="37" fontId="8" fillId="0" borderId="1" xfId="12" applyNumberFormat="1" applyFont="1" applyFill="1" applyBorder="1" applyAlignment="1" applyProtection="1"/>
    <xf numFmtId="37" fontId="8" fillId="0" borderId="0" xfId="12" applyNumberFormat="1" applyFont="1" applyFill="1" applyBorder="1" applyAlignment="1" applyProtection="1"/>
    <xf numFmtId="0" fontId="12" fillId="0" borderId="0" xfId="12" applyFont="1" applyFill="1" applyBorder="1" applyAlignment="1" applyProtection="1">
      <alignment horizontal="left"/>
    </xf>
    <xf numFmtId="10" fontId="12" fillId="0" borderId="2" xfId="13" applyNumberFormat="1" applyFont="1" applyFill="1" applyBorder="1" applyAlignment="1"/>
    <xf numFmtId="10" fontId="12" fillId="0" borderId="0" xfId="13" applyNumberFormat="1" applyFont="1" applyFill="1" applyBorder="1" applyAlignment="1"/>
    <xf numFmtId="5" fontId="12" fillId="0" borderId="1" xfId="12" applyNumberFormat="1" applyFont="1" applyFill="1" applyBorder="1" applyAlignment="1" applyProtection="1"/>
    <xf numFmtId="5" fontId="8" fillId="0" borderId="1" xfId="12" applyNumberFormat="1" applyFont="1" applyFill="1" applyBorder="1" applyAlignment="1" applyProtection="1"/>
    <xf numFmtId="5" fontId="12" fillId="0" borderId="0" xfId="12" applyNumberFormat="1" applyFont="1" applyFill="1" applyBorder="1" applyAlignment="1" applyProtection="1"/>
    <xf numFmtId="5" fontId="8" fillId="0" borderId="0" xfId="12" applyNumberFormat="1" applyFont="1" applyFill="1" applyBorder="1" applyAlignment="1" applyProtection="1"/>
    <xf numFmtId="10" fontId="12" fillId="0" borderId="0" xfId="13" applyNumberFormat="1" applyFont="1" applyFill="1" applyAlignment="1" applyProtection="1"/>
    <xf numFmtId="171" fontId="12" fillId="0" borderId="0" xfId="12" applyNumberFormat="1" applyFont="1" applyFill="1" applyAlignment="1"/>
    <xf numFmtId="37" fontId="12" fillId="0" borderId="2" xfId="12" applyNumberFormat="1" applyFont="1" applyFill="1" applyBorder="1" applyAlignment="1"/>
    <xf numFmtId="171" fontId="12" fillId="0" borderId="2" xfId="12" applyNumberFormat="1" applyFont="1" applyFill="1" applyBorder="1" applyAlignment="1"/>
    <xf numFmtId="37" fontId="12" fillId="0" borderId="0" xfId="12" applyNumberFormat="1" applyFont="1" applyFill="1" applyBorder="1" applyAlignment="1"/>
    <xf numFmtId="171" fontId="12" fillId="0" borderId="0" xfId="12" applyNumberFormat="1" applyFont="1" applyFill="1" applyBorder="1" applyAlignment="1"/>
    <xf numFmtId="37" fontId="12" fillId="0" borderId="0" xfId="12" applyNumberFormat="1" applyFont="1" applyFill="1" applyAlignment="1">
      <alignment horizontal="center"/>
    </xf>
    <xf numFmtId="37" fontId="12" fillId="0" borderId="0" xfId="12" applyNumberFormat="1" applyFont="1" applyFill="1" applyBorder="1" applyAlignment="1">
      <alignment horizontal="center"/>
    </xf>
    <xf numFmtId="0" fontId="14" fillId="0" borderId="1" xfId="12" applyFont="1" applyFill="1" applyBorder="1" applyAlignment="1" applyProtection="1"/>
    <xf numFmtId="0" fontId="8" fillId="0" borderId="1" xfId="12" quotePrefix="1" applyFont="1" applyFill="1" applyBorder="1" applyAlignment="1" applyProtection="1">
      <alignment horizontal="left"/>
    </xf>
    <xf numFmtId="3" fontId="8" fillId="0" borderId="1" xfId="12" quotePrefix="1" applyNumberFormat="1" applyFont="1" applyFill="1" applyBorder="1" applyAlignment="1" applyProtection="1">
      <alignment horizontal="center"/>
    </xf>
    <xf numFmtId="37" fontId="8" fillId="0" borderId="1" xfId="12" applyNumberFormat="1" applyFont="1" applyFill="1" applyBorder="1" applyAlignment="1"/>
    <xf numFmtId="171" fontId="8" fillId="0" borderId="1" xfId="12" applyNumberFormat="1" applyFont="1" applyFill="1" applyBorder="1" applyAlignment="1"/>
    <xf numFmtId="0" fontId="14" fillId="0" borderId="0" xfId="12" applyFont="1" applyFill="1" applyBorder="1" applyAlignment="1" applyProtection="1"/>
    <xf numFmtId="37" fontId="8" fillId="0" borderId="0" xfId="12" applyNumberFormat="1" applyFont="1" applyFill="1" applyBorder="1" applyAlignment="1"/>
    <xf numFmtId="171" fontId="8" fillId="0" borderId="0" xfId="12" applyNumberFormat="1" applyFont="1" applyFill="1" applyBorder="1" applyAlignment="1"/>
    <xf numFmtId="3" fontId="14" fillId="0" borderId="0" xfId="12" applyNumberFormat="1" applyFont="1" applyFill="1" applyBorder="1" applyAlignment="1" applyProtection="1">
      <alignment horizontal="center"/>
    </xf>
    <xf numFmtId="10" fontId="8" fillId="0" borderId="0" xfId="13" applyNumberFormat="1" applyFont="1" applyFill="1" applyBorder="1" applyAlignment="1" applyProtection="1"/>
    <xf numFmtId="168" fontId="12" fillId="0" borderId="0" xfId="12" applyNumberFormat="1" applyFont="1" applyFill="1" applyBorder="1" applyAlignment="1"/>
    <xf numFmtId="0" fontId="8" fillId="0" borderId="0" xfId="12" applyFont="1" applyFill="1" applyBorder="1" applyAlignment="1">
      <alignment horizontal="left"/>
    </xf>
    <xf numFmtId="37" fontId="12" fillId="0" borderId="4" xfId="12" applyNumberFormat="1" applyFont="1" applyFill="1" applyBorder="1" applyAlignment="1"/>
    <xf numFmtId="10" fontId="8" fillId="0" borderId="4" xfId="13" applyNumberFormat="1" applyFont="1" applyFill="1" applyBorder="1" applyAlignment="1" applyProtection="1"/>
    <xf numFmtId="168" fontId="12" fillId="0" borderId="4" xfId="12" applyNumberFormat="1" applyFont="1" applyFill="1" applyBorder="1" applyAlignment="1"/>
    <xf numFmtId="7" fontId="8" fillId="0" borderId="0" xfId="12" applyNumberFormat="1" applyFont="1" applyFill="1" applyBorder="1" applyAlignment="1" applyProtection="1"/>
    <xf numFmtId="0" fontId="12" fillId="0" borderId="1" xfId="12" applyFont="1" applyFill="1" applyBorder="1" applyAlignment="1" applyProtection="1"/>
    <xf numFmtId="3" fontId="14" fillId="0" borderId="1" xfId="12" applyNumberFormat="1" applyFont="1" applyFill="1" applyBorder="1" applyAlignment="1" applyProtection="1">
      <alignment horizontal="center"/>
    </xf>
    <xf numFmtId="37" fontId="12" fillId="0" borderId="1" xfId="12" applyNumberFormat="1" applyFont="1" applyFill="1" applyBorder="1" applyAlignment="1"/>
    <xf numFmtId="7" fontId="8" fillId="0" borderId="1" xfId="12" applyNumberFormat="1" applyFont="1" applyFill="1" applyBorder="1" applyAlignment="1" applyProtection="1"/>
    <xf numFmtId="171" fontId="12" fillId="0" borderId="0" xfId="12" applyNumberFormat="1" applyFont="1" applyFill="1" applyBorder="1" applyAlignment="1">
      <alignment horizontal="center"/>
    </xf>
    <xf numFmtId="0" fontId="8" fillId="0" borderId="0" xfId="12" applyFont="1" applyFill="1" applyAlignment="1">
      <alignment horizontal="right"/>
    </xf>
    <xf numFmtId="5" fontId="10" fillId="0" borderId="6" xfId="12" applyNumberFormat="1" applyFont="1" applyFill="1" applyBorder="1" applyAlignment="1"/>
    <xf numFmtId="0" fontId="8" fillId="0" borderId="0" xfId="14" applyFont="1" applyFill="1" applyProtection="1"/>
    <xf numFmtId="0" fontId="10" fillId="0" borderId="0" xfId="14" applyFont="1" applyFill="1" applyAlignment="1" applyProtection="1">
      <alignment horizontal="center"/>
    </xf>
    <xf numFmtId="0" fontId="8" fillId="0" borderId="0" xfId="14" applyFont="1" applyFill="1" applyAlignment="1" applyProtection="1">
      <alignment horizontal="center"/>
    </xf>
    <xf numFmtId="0" fontId="8" fillId="0" borderId="0" xfId="14" quotePrefix="1" applyFont="1" applyFill="1" applyAlignment="1" applyProtection="1">
      <alignment horizontal="center"/>
    </xf>
    <xf numFmtId="0" fontId="8" fillId="0" borderId="0" xfId="14" quotePrefix="1" applyFont="1" applyFill="1" applyAlignment="1" applyProtection="1">
      <alignment horizontal="right"/>
    </xf>
    <xf numFmtId="0" fontId="10" fillId="0" borderId="0" xfId="14" applyFont="1" applyFill="1" applyProtection="1"/>
    <xf numFmtId="0" fontId="8" fillId="0" borderId="0" xfId="14" applyFont="1" applyFill="1" applyAlignment="1" applyProtection="1">
      <alignment vertical="center"/>
    </xf>
    <xf numFmtId="0" fontId="10" fillId="0" borderId="0" xfId="14" applyFont="1" applyFill="1" applyAlignment="1" applyProtection="1">
      <alignment horizontal="center" vertical="center"/>
    </xf>
    <xf numFmtId="0" fontId="10" fillId="0" borderId="0" xfId="14" quotePrefix="1" applyFont="1" applyFill="1" applyAlignment="1" applyProtection="1">
      <alignment horizontal="right" vertical="center"/>
    </xf>
    <xf numFmtId="0" fontId="10" fillId="0" borderId="0" xfId="14" applyFont="1" applyFill="1" applyAlignment="1" applyProtection="1">
      <alignment vertical="center"/>
    </xf>
    <xf numFmtId="0" fontId="8" fillId="0" borderId="0" xfId="14" applyFont="1" applyFill="1" applyAlignment="1" applyProtection="1">
      <alignment vertical="top"/>
    </xf>
    <xf numFmtId="0" fontId="10" fillId="0" borderId="1" xfId="14" applyFont="1" applyFill="1" applyBorder="1" applyAlignment="1" applyProtection="1">
      <alignment horizontal="center" vertical="top"/>
    </xf>
    <xf numFmtId="0" fontId="10" fillId="0" borderId="1" xfId="14" quotePrefix="1" applyFont="1" applyFill="1" applyBorder="1" applyAlignment="1" applyProtection="1">
      <alignment horizontal="right" vertical="top"/>
    </xf>
    <xf numFmtId="0" fontId="10" fillId="0" borderId="1" xfId="14" applyFont="1" applyFill="1" applyBorder="1" applyAlignment="1" applyProtection="1">
      <alignment horizontal="right" vertical="top"/>
    </xf>
    <xf numFmtId="172" fontId="12" fillId="0" borderId="0" xfId="9" applyNumberFormat="1" applyFont="1" applyAlignment="1" applyProtection="1">
      <alignment horizontal="right"/>
    </xf>
    <xf numFmtId="7" fontId="8" fillId="0" borderId="0" xfId="14" applyNumberFormat="1" applyFont="1" applyFill="1" applyAlignment="1" applyProtection="1">
      <alignment horizontal="right"/>
    </xf>
    <xf numFmtId="39" fontId="8" fillId="0" borderId="0" xfId="14" applyNumberFormat="1" applyFont="1" applyFill="1" applyAlignment="1" applyProtection="1">
      <alignment horizontal="right"/>
    </xf>
    <xf numFmtId="173" fontId="8" fillId="0" borderId="6" xfId="14" applyNumberFormat="1" applyFont="1" applyFill="1" applyBorder="1" applyAlignment="1" applyProtection="1">
      <alignment horizontal="center"/>
    </xf>
    <xf numFmtId="7" fontId="8" fillId="0" borderId="6" xfId="14" applyNumberFormat="1" applyFont="1" applyFill="1" applyBorder="1" applyAlignment="1" applyProtection="1">
      <alignment horizontal="center"/>
    </xf>
    <xf numFmtId="39" fontId="8" fillId="0" borderId="6" xfId="14" applyNumberFormat="1" applyFont="1" applyFill="1" applyBorder="1" applyAlignment="1" applyProtection="1">
      <alignment horizontal="center"/>
    </xf>
    <xf numFmtId="39" fontId="8" fillId="0" borderId="0" xfId="14" applyNumberFormat="1" applyFont="1" applyFill="1" applyBorder="1" applyAlignment="1" applyProtection="1">
      <alignment horizontal="center"/>
    </xf>
    <xf numFmtId="173" fontId="8" fillId="0" borderId="0" xfId="14" applyNumberFormat="1" applyFont="1" applyFill="1" applyAlignment="1" applyProtection="1">
      <alignment horizontal="center"/>
    </xf>
    <xf numFmtId="7" fontId="8" fillId="0" borderId="0" xfId="14" applyNumberFormat="1" applyFont="1" applyFill="1" applyAlignment="1" applyProtection="1">
      <alignment horizontal="center"/>
    </xf>
    <xf numFmtId="173" fontId="8" fillId="0" borderId="0" xfId="14" applyNumberFormat="1" applyFont="1" applyFill="1" applyAlignment="1">
      <alignment horizontal="center"/>
    </xf>
    <xf numFmtId="173" fontId="8" fillId="0" borderId="0" xfId="14" applyNumberFormat="1" applyFont="1" applyFill="1" applyAlignment="1" applyProtection="1">
      <alignment horizontal="right"/>
    </xf>
    <xf numFmtId="7" fontId="8" fillId="0" borderId="0" xfId="14" applyNumberFormat="1" applyFont="1" applyFill="1" applyProtection="1"/>
    <xf numFmtId="0" fontId="8" fillId="0" borderId="0" xfId="14" applyFont="1" applyFill="1" applyAlignment="1" applyProtection="1">
      <alignment horizontal="right"/>
    </xf>
    <xf numFmtId="174" fontId="8" fillId="0" borderId="0" xfId="13" applyNumberFormat="1" applyFont="1" applyFill="1" applyAlignment="1" applyProtection="1">
      <alignment horizontal="right"/>
    </xf>
    <xf numFmtId="0" fontId="8" fillId="0" borderId="0" xfId="14" quotePrefix="1" applyFont="1" applyFill="1" applyAlignment="1" applyProtection="1">
      <alignment horizontal="left"/>
    </xf>
    <xf numFmtId="175" fontId="8" fillId="0" borderId="0" xfId="9" applyNumberFormat="1" applyBorder="1"/>
    <xf numFmtId="0" fontId="8" fillId="0" borderId="0" xfId="9" applyBorder="1"/>
    <xf numFmtId="0" fontId="8" fillId="0" borderId="1" xfId="9" applyFont="1" applyBorder="1"/>
    <xf numFmtId="0" fontId="8" fillId="0" borderId="1" xfId="9" quotePrefix="1" applyFont="1" applyBorder="1" applyAlignment="1">
      <alignment horizontal="center"/>
    </xf>
    <xf numFmtId="0" fontId="8" fillId="0" borderId="0" xfId="9" applyFont="1" applyBorder="1"/>
    <xf numFmtId="2" fontId="8" fillId="0" borderId="0" xfId="9" applyNumberFormat="1" applyBorder="1"/>
    <xf numFmtId="176" fontId="8" fillId="0" borderId="0" xfId="9" applyNumberFormat="1" applyBorder="1"/>
    <xf numFmtId="0" fontId="8" fillId="0" borderId="0" xfId="9" quotePrefix="1" applyFont="1" applyBorder="1" applyAlignment="1">
      <alignment horizontal="center"/>
    </xf>
    <xf numFmtId="14" fontId="16" fillId="0" borderId="0" xfId="14" quotePrefix="1" applyNumberFormat="1" applyFont="1" applyFill="1" applyBorder="1" applyAlignment="1" applyProtection="1">
      <alignment horizontal="center" vertical="top"/>
    </xf>
    <xf numFmtId="176" fontId="8" fillId="0" borderId="0" xfId="9" applyNumberFormat="1" applyFont="1" applyBorder="1"/>
    <xf numFmtId="164" fontId="7" fillId="0" borderId="0" xfId="0" applyFont="1" applyAlignment="1"/>
    <xf numFmtId="164" fontId="5" fillId="0" borderId="0" xfId="0" applyFont="1"/>
    <xf numFmtId="165" fontId="0" fillId="0" borderId="0" xfId="7" applyNumberFormat="1" applyFont="1" applyFill="1"/>
    <xf numFmtId="164" fontId="9" fillId="0" borderId="0" xfId="0" applyFont="1" applyFill="1" applyBorder="1" applyAlignment="1">
      <alignment horizontal="left" vertical="top"/>
    </xf>
    <xf numFmtId="164" fontId="0" fillId="3" borderId="0" xfId="0" applyFill="1"/>
    <xf numFmtId="164" fontId="0" fillId="4" borderId="0" xfId="0" applyFill="1"/>
    <xf numFmtId="165" fontId="9" fillId="0" borderId="4" xfId="0" applyNumberFormat="1" applyFont="1" applyFill="1" applyBorder="1"/>
    <xf numFmtId="1" fontId="5" fillId="0" borderId="0" xfId="0" applyNumberFormat="1" applyFont="1"/>
    <xf numFmtId="7" fontId="8" fillId="0" borderId="0" xfId="12" applyNumberFormat="1" applyFont="1" applyFill="1" applyAlignment="1"/>
    <xf numFmtId="177" fontId="0" fillId="0" borderId="0" xfId="7" applyNumberFormat="1" applyFont="1"/>
    <xf numFmtId="164" fontId="0" fillId="0" borderId="0" xfId="0" applyFill="1" applyBorder="1"/>
    <xf numFmtId="1" fontId="0" fillId="0" borderId="0" xfId="0" quotePrefix="1" applyNumberFormat="1" applyFill="1" applyBorder="1" applyAlignment="1">
      <alignment horizontal="left"/>
    </xf>
    <xf numFmtId="164" fontId="5" fillId="4" borderId="0" xfId="0" applyFont="1" applyFill="1"/>
    <xf numFmtId="168" fontId="13" fillId="0" borderId="0" xfId="12" applyNumberFormat="1" applyFont="1" applyFill="1" applyAlignment="1" applyProtection="1"/>
    <xf numFmtId="164" fontId="4" fillId="0" borderId="0" xfId="0" applyFont="1"/>
    <xf numFmtId="1" fontId="5" fillId="0" borderId="0" xfId="0" quotePrefix="1" applyNumberFormat="1" applyFont="1" applyFill="1" applyBorder="1" applyAlignment="1">
      <alignment horizontal="left"/>
    </xf>
    <xf numFmtId="177" fontId="12" fillId="0" borderId="0" xfId="7" applyNumberFormat="1" applyFont="1" applyFill="1" applyAlignment="1" applyProtection="1"/>
    <xf numFmtId="43" fontId="5" fillId="0" borderId="0" xfId="7" applyFont="1" applyAlignment="1">
      <alignment horizontal="center"/>
    </xf>
    <xf numFmtId="43" fontId="5" fillId="0" borderId="0" xfId="7" applyFont="1"/>
    <xf numFmtId="164" fontId="5" fillId="0" borderId="0" xfId="0" quotePrefix="1" applyFont="1" applyFill="1" applyBorder="1"/>
    <xf numFmtId="164" fontId="0" fillId="0" borderId="0" xfId="0" applyFont="1" applyFill="1"/>
    <xf numFmtId="10" fontId="0" fillId="0" borderId="0" xfId="8" applyNumberFormat="1" applyFont="1"/>
    <xf numFmtId="164" fontId="7" fillId="5" borderId="0" xfId="0" applyFont="1" applyFill="1"/>
    <xf numFmtId="43" fontId="0" fillId="5" borderId="0" xfId="7" applyFont="1" applyFill="1"/>
    <xf numFmtId="43" fontId="7" fillId="5" borderId="2" xfId="7" applyFont="1" applyFill="1" applyBorder="1"/>
    <xf numFmtId="164" fontId="7" fillId="0" borderId="0" xfId="0" applyFont="1" applyAlignment="1">
      <alignment horizontal="center"/>
    </xf>
    <xf numFmtId="6" fontId="9" fillId="0" borderId="2" xfId="0" applyNumberFormat="1" applyFont="1" applyBorder="1"/>
    <xf numFmtId="164" fontId="7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3" fontId="10" fillId="0" borderId="0" xfId="12" applyNumberFormat="1" applyFont="1" applyFill="1" applyAlignment="1">
      <alignment horizontal="center"/>
    </xf>
    <xf numFmtId="164" fontId="9" fillId="0" borderId="0" xfId="0" applyNumberFormat="1" applyFont="1" applyAlignment="1"/>
    <xf numFmtId="37" fontId="12" fillId="0" borderId="0" xfId="12" applyNumberFormat="1" applyFont="1" applyFill="1" applyBorder="1" applyAlignment="1">
      <alignment horizontal="right"/>
    </xf>
    <xf numFmtId="37" fontId="12" fillId="0" borderId="2" xfId="12" applyNumberFormat="1" applyFont="1" applyFill="1" applyBorder="1" applyAlignment="1">
      <alignment horizontal="right"/>
    </xf>
    <xf numFmtId="3" fontId="12" fillId="0" borderId="5" xfId="12" quotePrefix="1" applyNumberFormat="1" applyFont="1" applyFill="1" applyBorder="1" applyAlignment="1" applyProtection="1">
      <alignment horizontal="right"/>
    </xf>
    <xf numFmtId="49" fontId="0" fillId="0" borderId="0" xfId="0" applyNumberFormat="1" applyFill="1"/>
    <xf numFmtId="164" fontId="0" fillId="0" borderId="7" xfId="0" applyFill="1" applyBorder="1"/>
    <xf numFmtId="49" fontId="5" fillId="0" borderId="0" xfId="0" applyNumberFormat="1" applyFont="1" applyFill="1"/>
    <xf numFmtId="164" fontId="22" fillId="0" borderId="0" xfId="0" applyFont="1" applyAlignment="1">
      <alignment horizontal="center"/>
    </xf>
    <xf numFmtId="0" fontId="23" fillId="0" borderId="0" xfId="9" applyFont="1"/>
    <xf numFmtId="5" fontId="23" fillId="0" borderId="0" xfId="9" applyNumberFormat="1" applyFont="1"/>
    <xf numFmtId="0" fontId="23" fillId="0" borderId="0" xfId="9" applyFont="1" applyAlignment="1">
      <alignment horizontal="center"/>
    </xf>
    <xf numFmtId="164" fontId="24" fillId="0" borderId="0" xfId="0" applyFont="1"/>
    <xf numFmtId="0" fontId="23" fillId="0" borderId="0" xfId="9" applyFont="1" applyBorder="1" applyAlignment="1">
      <alignment horizontal="center"/>
    </xf>
    <xf numFmtId="0" fontId="23" fillId="0" borderId="4" xfId="9" applyFont="1" applyBorder="1" applyAlignment="1">
      <alignment horizontal="center"/>
    </xf>
    <xf numFmtId="167" fontId="25" fillId="0" borderId="0" xfId="10" applyNumberFormat="1" applyFont="1" applyBorder="1"/>
    <xf numFmtId="167" fontId="25" fillId="0" borderId="2" xfId="10" applyNumberFormat="1" applyFont="1" applyBorder="1"/>
    <xf numFmtId="10" fontId="25" fillId="0" borderId="0" xfId="8" applyNumberFormat="1" applyFont="1" applyBorder="1"/>
    <xf numFmtId="165" fontId="25" fillId="0" borderId="0" xfId="11" applyNumberFormat="1" applyFont="1" applyBorder="1"/>
    <xf numFmtId="167" fontId="25" fillId="0" borderId="4" xfId="10" applyNumberFormat="1" applyFont="1" applyBorder="1"/>
    <xf numFmtId="167" fontId="25" fillId="0" borderId="0" xfId="10" applyNumberFormat="1" applyFont="1"/>
    <xf numFmtId="9" fontId="25" fillId="0" borderId="0" xfId="8" applyFont="1"/>
    <xf numFmtId="164" fontId="0" fillId="0" borderId="0" xfId="0" applyFont="1"/>
    <xf numFmtId="38" fontId="0" fillId="0" borderId="0" xfId="0" applyNumberFormat="1" applyFont="1"/>
    <xf numFmtId="37" fontId="0" fillId="0" borderId="0" xfId="0" applyNumberFormat="1" applyFont="1"/>
    <xf numFmtId="37" fontId="0" fillId="0" borderId="0" xfId="8" applyNumberFormat="1" applyFont="1"/>
    <xf numFmtId="37" fontId="0" fillId="0" borderId="0" xfId="7" applyNumberFormat="1" applyFont="1"/>
    <xf numFmtId="37" fontId="0" fillId="0" borderId="0" xfId="7" applyNumberFormat="1" applyFont="1" applyFill="1"/>
    <xf numFmtId="164" fontId="7" fillId="0" borderId="0" xfId="0" applyFont="1" applyAlignment="1">
      <alignment horizontal="center"/>
    </xf>
    <xf numFmtId="43" fontId="0" fillId="0" borderId="0" xfId="7" applyNumberFormat="1" applyFont="1"/>
    <xf numFmtId="178" fontId="0" fillId="0" borderId="0" xfId="8" applyNumberFormat="1" applyFont="1"/>
    <xf numFmtId="164" fontId="0" fillId="0" borderId="0" xfId="0" quotePrefix="1" applyFill="1" applyBorder="1"/>
    <xf numFmtId="164" fontId="5" fillId="0" borderId="0" xfId="0" quotePrefix="1" applyFont="1" applyFill="1"/>
    <xf numFmtId="43" fontId="12" fillId="0" borderId="0" xfId="7" applyFont="1" applyFill="1" applyBorder="1" applyAlignment="1"/>
    <xf numFmtId="165" fontId="0" fillId="0" borderId="2" xfId="7" applyNumberFormat="1" applyFont="1" applyFill="1" applyBorder="1"/>
    <xf numFmtId="5" fontId="0" fillId="0" borderId="0" xfId="0" applyNumberFormat="1" applyBorder="1"/>
    <xf numFmtId="5" fontId="9" fillId="0" borderId="0" xfId="0" applyNumberFormat="1" applyFont="1" applyFill="1" applyBorder="1"/>
    <xf numFmtId="164" fontId="7" fillId="0" borderId="0" xfId="0" applyFont="1" applyFill="1"/>
    <xf numFmtId="164" fontId="0" fillId="0" borderId="0" xfId="0" quotePrefix="1" applyFont="1" applyFill="1"/>
    <xf numFmtId="164" fontId="0" fillId="0" borderId="7" xfId="0" quotePrefix="1" applyFill="1" applyBorder="1"/>
    <xf numFmtId="164" fontId="0" fillId="0" borderId="0" xfId="0" applyFill="1" applyAlignment="1">
      <alignment horizontal="left"/>
    </xf>
    <xf numFmtId="164" fontId="5" fillId="0" borderId="0" xfId="0" applyFont="1" applyFill="1"/>
    <xf numFmtId="164" fontId="6" fillId="0" borderId="0" xfId="0" applyFont="1" applyFill="1"/>
    <xf numFmtId="164" fontId="0" fillId="0" borderId="0" xfId="0" quotePrefix="1" applyFont="1" applyFill="1" applyAlignment="1">
      <alignment horizontal="left" indent="1"/>
    </xf>
    <xf numFmtId="164" fontId="5" fillId="0" borderId="0" xfId="0" quotePrefix="1" applyFont="1" applyFill="1" applyAlignment="1">
      <alignment horizontal="left"/>
    </xf>
    <xf numFmtId="164" fontId="4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0" fillId="0" borderId="0" xfId="0" applyAlignment="1">
      <alignment horizontal="left" vertical="center"/>
    </xf>
    <xf numFmtId="49" fontId="0" fillId="0" borderId="0" xfId="0" quotePrefix="1" applyNumberFormat="1" applyFill="1"/>
    <xf numFmtId="49" fontId="0" fillId="0" borderId="0" xfId="0" quotePrefix="1" applyNumberFormat="1" applyFill="1" applyBorder="1"/>
    <xf numFmtId="164" fontId="0" fillId="0" borderId="0" xfId="0" quotePrefix="1" applyFill="1" applyAlignment="1">
      <alignment horizontal="left"/>
    </xf>
    <xf numFmtId="164" fontId="0" fillId="0" borderId="0" xfId="0" quotePrefix="1"/>
    <xf numFmtId="164" fontId="0" fillId="0" borderId="0" xfId="0" quotePrefix="1" applyFill="1" applyBorder="1" applyAlignment="1">
      <alignment horizontal="left"/>
    </xf>
    <xf numFmtId="164" fontId="0" fillId="0" borderId="8" xfId="0" applyBorder="1"/>
    <xf numFmtId="164" fontId="0" fillId="0" borderId="8" xfId="0" quotePrefix="1" applyBorder="1"/>
    <xf numFmtId="43" fontId="0" fillId="6" borderId="0" xfId="7" applyFont="1" applyFill="1"/>
    <xf numFmtId="37" fontId="0" fillId="6" borderId="0" xfId="0" applyNumberFormat="1" applyFont="1" applyFill="1"/>
    <xf numFmtId="37" fontId="0" fillId="0" borderId="0" xfId="0" applyNumberFormat="1" applyFont="1" applyFill="1"/>
    <xf numFmtId="165" fontId="0" fillId="0" borderId="0" xfId="18" applyNumberFormat="1" applyFont="1"/>
    <xf numFmtId="3" fontId="10" fillId="0" borderId="0" xfId="12" applyNumberFormat="1" applyFont="1" applyFill="1" applyAlignment="1">
      <alignment horizontal="center"/>
    </xf>
    <xf numFmtId="165" fontId="7" fillId="0" borderId="2" xfId="7" applyNumberFormat="1" applyFont="1" applyBorder="1"/>
    <xf numFmtId="168" fontId="12" fillId="0" borderId="2" xfId="12" applyNumberFormat="1" applyFont="1" applyFill="1" applyBorder="1" applyAlignment="1"/>
    <xf numFmtId="171" fontId="12" fillId="0" borderId="2" xfId="12" applyNumberFormat="1" applyFont="1" applyFill="1" applyBorder="1" applyAlignment="1">
      <alignment horizontal="center"/>
    </xf>
    <xf numFmtId="167" fontId="25" fillId="0" borderId="2" xfId="10" applyNumberFormat="1" applyFont="1" applyFill="1" applyBorder="1"/>
    <xf numFmtId="165" fontId="25" fillId="0" borderId="0" xfId="11" applyNumberFormat="1" applyFont="1" applyFill="1" applyBorder="1"/>
    <xf numFmtId="5" fontId="8" fillId="0" borderId="0" xfId="32" applyNumberFormat="1" applyFont="1" applyFill="1" applyBorder="1"/>
    <xf numFmtId="164" fontId="0" fillId="0" borderId="0" xfId="0" quotePrefix="1" applyFont="1" applyFill="1" applyBorder="1"/>
    <xf numFmtId="43" fontId="0" fillId="0" borderId="4" xfId="7" applyFont="1" applyFill="1" applyBorder="1"/>
    <xf numFmtId="10" fontId="0" fillId="0" borderId="0" xfId="0" applyNumberFormat="1"/>
    <xf numFmtId="10" fontId="0" fillId="0" borderId="0" xfId="7" applyNumberFormat="1" applyFont="1"/>
    <xf numFmtId="180" fontId="0" fillId="0" borderId="0" xfId="0" applyNumberFormat="1"/>
    <xf numFmtId="43" fontId="5" fillId="6" borderId="0" xfId="7" applyFont="1" applyFill="1"/>
    <xf numFmtId="179" fontId="0" fillId="6" borderId="0" xfId="7" applyNumberFormat="1" applyFont="1" applyFill="1" applyBorder="1"/>
    <xf numFmtId="164" fontId="0" fillId="0" borderId="0" xfId="0" quotePrefix="1" applyFont="1"/>
    <xf numFmtId="164" fontId="0" fillId="0" borderId="4" xfId="0" applyBorder="1"/>
    <xf numFmtId="4" fontId="0" fillId="0" borderId="0" xfId="0" applyNumberFormat="1" applyFill="1"/>
    <xf numFmtId="164" fontId="9" fillId="0" borderId="0" xfId="0" applyFont="1" applyAlignment="1">
      <alignment vertical="top"/>
    </xf>
    <xf numFmtId="4" fontId="0" fillId="0" borderId="0" xfId="0" applyNumberFormat="1"/>
    <xf numFmtId="179" fontId="0" fillId="0" borderId="0" xfId="7" applyNumberFormat="1" applyFont="1" applyFill="1" applyBorder="1"/>
    <xf numFmtId="43" fontId="0" fillId="0" borderId="0" xfId="7" applyNumberFormat="1" applyFont="1" applyFill="1"/>
    <xf numFmtId="164" fontId="5" fillId="0" borderId="4" xfId="0" applyFont="1" applyBorder="1"/>
    <xf numFmtId="164" fontId="4" fillId="0" borderId="4" xfId="0" applyFont="1" applyBorder="1"/>
    <xf numFmtId="165" fontId="0" fillId="0" borderId="9" xfId="7" applyNumberFormat="1" applyFont="1" applyFill="1" applyBorder="1"/>
    <xf numFmtId="3" fontId="0" fillId="0" borderId="0" xfId="0" applyNumberFormat="1" applyFont="1"/>
    <xf numFmtId="37" fontId="0" fillId="0" borderId="0" xfId="0" applyNumberFormat="1" applyFill="1"/>
    <xf numFmtId="37" fontId="0" fillId="0" borderId="0" xfId="0" applyNumberFormat="1"/>
    <xf numFmtId="38" fontId="0" fillId="0" borderId="0" xfId="0" applyNumberFormat="1"/>
    <xf numFmtId="5" fontId="11" fillId="0" borderId="0" xfId="9" applyNumberFormat="1" applyFont="1"/>
    <xf numFmtId="168" fontId="12" fillId="0" borderId="5" xfId="12" applyNumberFormat="1" applyFont="1" applyFill="1" applyBorder="1" applyAlignment="1"/>
    <xf numFmtId="181" fontId="0" fillId="0" borderId="0" xfId="7" applyNumberFormat="1" applyFont="1"/>
    <xf numFmtId="3" fontId="0" fillId="0" borderId="0" xfId="0" applyNumberFormat="1"/>
    <xf numFmtId="164" fontId="0" fillId="6" borderId="0" xfId="0" applyFill="1"/>
    <xf numFmtId="180" fontId="0" fillId="6" borderId="0" xfId="7" applyNumberFormat="1" applyFont="1" applyFill="1" applyBorder="1"/>
    <xf numFmtId="166" fontId="0" fillId="0" borderId="0" xfId="0" applyNumberFormat="1"/>
    <xf numFmtId="6" fontId="9" fillId="0" borderId="9" xfId="0" applyNumberFormat="1" applyFont="1" applyBorder="1"/>
    <xf numFmtId="3" fontId="0" fillId="0" borderId="0" xfId="0" applyNumberFormat="1" applyFont="1" applyFill="1"/>
    <xf numFmtId="4" fontId="0" fillId="0" borderId="0" xfId="8" applyNumberFormat="1" applyFont="1"/>
    <xf numFmtId="164" fontId="5" fillId="0" borderId="0" xfId="0" applyFont="1" applyAlignment="1">
      <alignment horizontal="left" vertical="top" wrapText="1"/>
    </xf>
    <xf numFmtId="164" fontId="22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5" fontId="11" fillId="0" borderId="0" xfId="9" applyNumberFormat="1" applyFont="1" applyAlignment="1">
      <alignment horizontal="center"/>
    </xf>
    <xf numFmtId="0" fontId="11" fillId="0" borderId="0" xfId="12" applyFont="1" applyFill="1" applyAlignment="1">
      <alignment horizontal="center"/>
    </xf>
    <xf numFmtId="3" fontId="10" fillId="0" borderId="0" xfId="12" applyNumberFormat="1" applyFont="1" applyFill="1" applyAlignment="1">
      <alignment horizontal="center"/>
    </xf>
    <xf numFmtId="0" fontId="10" fillId="0" borderId="0" xfId="14" quotePrefix="1" applyFont="1" applyFill="1" applyAlignment="1" applyProtection="1">
      <alignment horizontal="center" vertical="center"/>
    </xf>
    <xf numFmtId="0" fontId="10" fillId="0" borderId="0" xfId="14" applyFont="1" applyFill="1" applyAlignment="1" applyProtection="1">
      <alignment horizontal="center" vertical="center"/>
    </xf>
    <xf numFmtId="0" fontId="10" fillId="0" borderId="0" xfId="14" quotePrefix="1" applyFont="1" applyFill="1" applyAlignment="1">
      <alignment horizontal="center" vertical="center"/>
    </xf>
    <xf numFmtId="0" fontId="10" fillId="0" borderId="0" xfId="14" applyFont="1" applyFill="1" applyAlignment="1">
      <alignment horizontal="center" vertical="center"/>
    </xf>
    <xf numFmtId="14" fontId="10" fillId="0" borderId="1" xfId="14" quotePrefix="1" applyNumberFormat="1" applyFont="1" applyFill="1" applyBorder="1" applyAlignment="1" applyProtection="1">
      <alignment horizontal="left" vertical="top" indent="4"/>
    </xf>
    <xf numFmtId="0" fontId="10" fillId="0" borderId="1" xfId="14" quotePrefix="1" applyFont="1" applyFill="1" applyBorder="1" applyAlignment="1" applyProtection="1">
      <alignment horizontal="center" vertical="top"/>
    </xf>
    <xf numFmtId="0" fontId="10" fillId="0" borderId="1" xfId="14" applyFont="1" applyFill="1" applyBorder="1" applyAlignment="1" applyProtection="1">
      <alignment horizontal="center" vertical="top"/>
    </xf>
    <xf numFmtId="0" fontId="10" fillId="0" borderId="0" xfId="14" quotePrefix="1" applyFont="1" applyFill="1" applyAlignment="1" applyProtection="1">
      <alignment horizontal="center"/>
    </xf>
    <xf numFmtId="0" fontId="10" fillId="0" borderId="0" xfId="14" applyFont="1" applyFill="1" applyAlignment="1" applyProtection="1">
      <alignment horizontal="center"/>
    </xf>
    <xf numFmtId="0" fontId="8" fillId="0" borderId="0" xfId="14" quotePrefix="1" applyFont="1" applyFill="1" applyAlignment="1" applyProtection="1">
      <alignment horizontal="center"/>
    </xf>
  </cellXfs>
  <cellStyles count="133">
    <cellStyle name="Comma" xfId="7" builtinId="3"/>
    <cellStyle name="Comma 10" xfId="16"/>
    <cellStyle name="Comma 2" xfId="11"/>
    <cellStyle name="Comma 2 2" xfId="17"/>
    <cellStyle name="Comma 2 2 2" xfId="126"/>
    <cellStyle name="Comma 3" xfId="18"/>
    <cellStyle name="Comma 3 2" xfId="19"/>
    <cellStyle name="Comma 4" xfId="20"/>
    <cellStyle name="Comma 5" xfId="21"/>
    <cellStyle name="Comma 6" xfId="22"/>
    <cellStyle name="Comma 7" xfId="23"/>
    <cellStyle name="Comma 8" xfId="24"/>
    <cellStyle name="Comma 9" xfId="125"/>
    <cellStyle name="Comma 9 2" xfId="131"/>
    <cellStyle name="Currency 2" xfId="10"/>
    <cellStyle name="Currency 3" xfId="25"/>
    <cellStyle name="Currency 3 2" xfId="127"/>
    <cellStyle name="Normal" xfId="0" builtinId="0"/>
    <cellStyle name="Normal 10" xfId="26"/>
    <cellStyle name="Normal 11" xfId="27"/>
    <cellStyle name="Normal 12" xfId="28"/>
    <cellStyle name="Normal 13" xfId="29"/>
    <cellStyle name="Normal 14" xfId="30"/>
    <cellStyle name="Normal 15" xfId="31"/>
    <cellStyle name="Normal 16" xfId="32"/>
    <cellStyle name="Normal 17" xfId="33"/>
    <cellStyle name="Normal 17 2" xfId="128"/>
    <cellStyle name="Normal 18" xfId="124"/>
    <cellStyle name="Normal 18 2" xfId="130"/>
    <cellStyle name="Normal 19" xfId="34"/>
    <cellStyle name="Normal 19 2" xfId="35"/>
    <cellStyle name="Normal 2" xfId="15"/>
    <cellStyle name="Normal 2 2" xfId="36"/>
    <cellStyle name="Normal 2 2 2" xfId="129"/>
    <cellStyle name="Normal 20" xfId="132"/>
    <cellStyle name="Normal 3" xfId="9"/>
    <cellStyle name="Normal 3 2" xfId="37"/>
    <cellStyle name="Normal 4" xfId="38"/>
    <cellStyle name="Normal 4 2" xfId="12"/>
    <cellStyle name="Normal 5" xfId="39"/>
    <cellStyle name="Normal 6" xfId="40"/>
    <cellStyle name="Normal 6 2" xfId="41"/>
    <cellStyle name="Normal 7" xfId="42"/>
    <cellStyle name="Normal 8" xfId="43"/>
    <cellStyle name="Normal 9" xfId="44"/>
    <cellStyle name="Normal_Pass-Through Model 11_2007 - 10_2008" xfId="14"/>
    <cellStyle name="Percent" xfId="8" builtinId="5"/>
    <cellStyle name="Percent 2" xfId="13"/>
    <cellStyle name="Percent 3" xfId="45"/>
    <cellStyle name="Percent 3 2" xfId="46"/>
    <cellStyle name="Percent 4" xfId="47"/>
    <cellStyle name="Percent 5" xfId="48"/>
    <cellStyle name="Percent 6" xfId="49"/>
    <cellStyle name="PSChar" xfId="1"/>
    <cellStyle name="PSChar 10" xfId="50"/>
    <cellStyle name="PSChar 2" xfId="51"/>
    <cellStyle name="PSChar 3" xfId="52"/>
    <cellStyle name="PSChar 4" xfId="53"/>
    <cellStyle name="PSChar 5" xfId="54"/>
    <cellStyle name="PSChar 6" xfId="55"/>
    <cellStyle name="PSChar 7" xfId="56"/>
    <cellStyle name="PSChar 7 2" xfId="57"/>
    <cellStyle name="PSChar 8" xfId="58"/>
    <cellStyle name="PSChar 8 2" xfId="59"/>
    <cellStyle name="PSChar 9" xfId="60"/>
    <cellStyle name="PSChar 9 2" xfId="61"/>
    <cellStyle name="PSDate" xfId="2"/>
    <cellStyle name="PSDate 10" xfId="62"/>
    <cellStyle name="PSDate 2" xfId="63"/>
    <cellStyle name="PSDate 3" xfId="64"/>
    <cellStyle name="PSDate 4" xfId="65"/>
    <cellStyle name="PSDate 5" xfId="66"/>
    <cellStyle name="PSDate 6" xfId="67"/>
    <cellStyle name="PSDate 7" xfId="68"/>
    <cellStyle name="PSDate 7 2" xfId="69"/>
    <cellStyle name="PSDate 8" xfId="70"/>
    <cellStyle name="PSDate 8 2" xfId="71"/>
    <cellStyle name="PSDate 9" xfId="72"/>
    <cellStyle name="PSDate 9 2" xfId="73"/>
    <cellStyle name="PSDec" xfId="3"/>
    <cellStyle name="PSDec 10" xfId="74"/>
    <cellStyle name="PSDec 2" xfId="75"/>
    <cellStyle name="PSDec 3" xfId="76"/>
    <cellStyle name="PSDec 4" xfId="77"/>
    <cellStyle name="PSDec 5" xfId="78"/>
    <cellStyle name="PSDec 6" xfId="79"/>
    <cellStyle name="PSDec 7" xfId="80"/>
    <cellStyle name="PSDec 7 2" xfId="81"/>
    <cellStyle name="PSDec 8" xfId="82"/>
    <cellStyle name="PSDec 8 2" xfId="83"/>
    <cellStyle name="PSDec 9" xfId="84"/>
    <cellStyle name="PSDec 9 2" xfId="85"/>
    <cellStyle name="PSHeading" xfId="4"/>
    <cellStyle name="PSHeading 10" xfId="86"/>
    <cellStyle name="PSHeading 2" xfId="87"/>
    <cellStyle name="PSHeading 2 2" xfId="88"/>
    <cellStyle name="PSHeading 3" xfId="89"/>
    <cellStyle name="PSHeading 3 2" xfId="90"/>
    <cellStyle name="PSHeading 4" xfId="91"/>
    <cellStyle name="PSHeading 4 2" xfId="92"/>
    <cellStyle name="PSHeading 5" xfId="93"/>
    <cellStyle name="PSHeading 5 2" xfId="94"/>
    <cellStyle name="PSHeading 6" xfId="95"/>
    <cellStyle name="PSHeading 6 2" xfId="96"/>
    <cellStyle name="PSHeading 7" xfId="97"/>
    <cellStyle name="PSHeading 7 2" xfId="98"/>
    <cellStyle name="PSHeading 8" xfId="99"/>
    <cellStyle name="PSHeading 8 2" xfId="100"/>
    <cellStyle name="PSHeading 9" xfId="101"/>
    <cellStyle name="PSInt" xfId="5"/>
    <cellStyle name="PSInt 2" xfId="102"/>
    <cellStyle name="PSInt 3" xfId="103"/>
    <cellStyle name="PSInt 4" xfId="104"/>
    <cellStyle name="PSInt 5" xfId="105"/>
    <cellStyle name="PSInt 6" xfId="106"/>
    <cellStyle name="PSInt 6 2" xfId="107"/>
    <cellStyle name="PSInt 7" xfId="108"/>
    <cellStyle name="PSInt 7 2" xfId="109"/>
    <cellStyle name="PSInt 8" xfId="110"/>
    <cellStyle name="PSInt 8 2" xfId="111"/>
    <cellStyle name="PSInt 9" xfId="112"/>
    <cellStyle name="PSSpacer" xfId="6"/>
    <cellStyle name="PSSpacer 2" xfId="113"/>
    <cellStyle name="PSSpacer 3" xfId="114"/>
    <cellStyle name="PSSpacer 4" xfId="115"/>
    <cellStyle name="PSSpacer 5" xfId="116"/>
    <cellStyle name="PSSpacer 6" xfId="117"/>
    <cellStyle name="PSSpacer 6 2" xfId="118"/>
    <cellStyle name="PSSpacer 7" xfId="119"/>
    <cellStyle name="PSSpacer 7 2" xfId="120"/>
    <cellStyle name="PSSpacer 8" xfId="121"/>
    <cellStyle name="PSSpacer 8 2" xfId="122"/>
    <cellStyle name="PSSpacer 9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504264</xdr:colOff>
      <xdr:row>129</xdr:row>
      <xdr:rowOff>42353</xdr:rowOff>
    </xdr:from>
    <xdr:ext cx="3664080" cy="1566333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2014" y="20097770"/>
          <a:ext cx="3664080" cy="15663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NOT</a:t>
          </a:r>
          <a:r>
            <a:rPr lang="en-US" sz="11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TRACKING</a:t>
          </a:r>
        </a:p>
      </xdr:txBody>
    </xdr:sp>
    <xdr:clientData/>
  </xdr:oneCellAnchor>
  <xdr:twoCellAnchor>
    <xdr:from>
      <xdr:col>11</xdr:col>
      <xdr:colOff>105834</xdr:colOff>
      <xdr:row>137</xdr:row>
      <xdr:rowOff>0</xdr:rowOff>
    </xdr:from>
    <xdr:to>
      <xdr:col>22</xdr:col>
      <xdr:colOff>1037167</xdr:colOff>
      <xdr:row>137</xdr:row>
      <xdr:rowOff>42348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975167" y="8752417"/>
          <a:ext cx="12932833" cy="42348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75952</xdr:colOff>
      <xdr:row>137</xdr:row>
      <xdr:rowOff>7478</xdr:rowOff>
    </xdr:from>
    <xdr:to>
      <xdr:col>7</xdr:col>
      <xdr:colOff>518584</xdr:colOff>
      <xdr:row>137</xdr:row>
      <xdr:rowOff>31758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340785" y="21332895"/>
          <a:ext cx="6845549" cy="2428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11212</xdr:colOff>
      <xdr:row>135</xdr:row>
      <xdr:rowOff>11206</xdr:rowOff>
    </xdr:from>
    <xdr:to>
      <xdr:col>23</xdr:col>
      <xdr:colOff>22418</xdr:colOff>
      <xdr:row>152</xdr:row>
      <xdr:rowOff>123265</xdr:rowOff>
    </xdr:to>
    <xdr:cxnSp macro="">
      <xdr:nvCxnSpPr>
        <xdr:cNvPr id="9" name="Straight Arrow Connector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25982712" y="8446123"/>
          <a:ext cx="11206" cy="2810809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149225</xdr:colOff>
      <xdr:row>151</xdr:row>
      <xdr:rowOff>91519</xdr:rowOff>
    </xdr:from>
    <xdr:ext cx="3847143" cy="718466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6120725" y="11066436"/>
          <a:ext cx="3847143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BEGIN</a:t>
          </a:r>
          <a:r>
            <a:rPr lang="en-US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TRACKING</a:t>
          </a:r>
        </a:p>
      </xdr:txBody>
    </xdr:sp>
    <xdr:clientData/>
  </xdr:oneCellAnchor>
  <xdr:twoCellAnchor>
    <xdr:from>
      <xdr:col>25</xdr:col>
      <xdr:colOff>515471</xdr:colOff>
      <xdr:row>154</xdr:row>
      <xdr:rowOff>134471</xdr:rowOff>
    </xdr:from>
    <xdr:to>
      <xdr:col>27</xdr:col>
      <xdr:colOff>784412</xdr:colOff>
      <xdr:row>154</xdr:row>
      <xdr:rowOff>145677</xdr:rowOff>
    </xdr:to>
    <xdr:cxnSp macro="">
      <xdr:nvCxnSpPr>
        <xdr:cNvPr id="15" name="Straight Arrow Connector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8709471" y="12584206"/>
          <a:ext cx="2465294" cy="1120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317504</xdr:colOff>
      <xdr:row>153</xdr:row>
      <xdr:rowOff>126999</xdr:rowOff>
    </xdr:from>
    <xdr:to>
      <xdr:col>100</xdr:col>
      <xdr:colOff>692279</xdr:colOff>
      <xdr:row>153</xdr:row>
      <xdr:rowOff>138205</xdr:rowOff>
    </xdr:to>
    <xdr:cxnSp macro="">
      <xdr:nvCxnSpPr>
        <xdr:cNvPr id="10" name="Straight Arrow Connector 9">
          <a:extLst>
            <a:ext uri="{FF2B5EF4-FFF2-40B4-BE49-F238E27FC236}">
              <a16:creationId xmlns="" xmlns:a16="http://schemas.microsoft.com/office/drawing/2014/main" id="{35CB8493-D71B-4A75-A9B6-2539312B4184}"/>
            </a:ext>
          </a:extLst>
        </xdr:cNvPr>
        <xdr:cNvCxnSpPr/>
      </xdr:nvCxnSpPr>
      <xdr:spPr>
        <a:xfrm>
          <a:off x="29887337" y="11419416"/>
          <a:ext cx="2798359" cy="1120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4</xdr:row>
      <xdr:rowOff>0</xdr:rowOff>
    </xdr:from>
    <xdr:to>
      <xdr:col>19</xdr:col>
      <xdr:colOff>456494</xdr:colOff>
      <xdr:row>16</xdr:row>
      <xdr:rowOff>104475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DF6AD71-104E-4461-92E2-0E3FE8341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400" y="781050"/>
          <a:ext cx="5647619" cy="24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13-057-19%20UT%20Depreciation\13-057-19%20Depreciation%20Settlement%20Model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8%20Rate%20Case%20UT\2008%20GENERAL\Model%20Inputs\REVENUES\DEC%202008%20REVENUES\BOOKED\REVISED%20ON%20DEC%202008%20BOOKED%20REV%20DEC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7%20Rate%20Case\Dec%202008%20Test%20Year\Live%20Rebuttal\NEW%20WORKING_UNIVER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  <sheetName val="13-057-19 Depreciation Settleme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I11">
            <v>0</v>
          </cell>
          <cell r="J11" t="str">
            <v>Utah</v>
          </cell>
          <cell r="K11">
            <v>0</v>
          </cell>
          <cell r="L11" t="str">
            <v>Utah</v>
          </cell>
          <cell r="M11">
            <v>0</v>
          </cell>
          <cell r="N11" t="str">
            <v>Utah</v>
          </cell>
          <cell r="O11">
            <v>0</v>
          </cell>
          <cell r="P11" t="str">
            <v>Utah</v>
          </cell>
          <cell r="Q11">
            <v>0</v>
          </cell>
          <cell r="R11" t="str">
            <v>Utah</v>
          </cell>
          <cell r="S11">
            <v>0</v>
          </cell>
          <cell r="T11" t="str">
            <v>Utah</v>
          </cell>
          <cell r="U11">
            <v>0</v>
          </cell>
          <cell r="V11" t="str">
            <v>Utah</v>
          </cell>
          <cell r="W11">
            <v>0</v>
          </cell>
          <cell r="X11" t="str">
            <v>Utah</v>
          </cell>
          <cell r="Y11">
            <v>0</v>
          </cell>
          <cell r="Z11" t="str">
            <v>Utah</v>
          </cell>
          <cell r="AA11">
            <v>0</v>
          </cell>
          <cell r="AC11" t="str">
            <v>Utah</v>
          </cell>
          <cell r="AD11">
            <v>0</v>
          </cell>
          <cell r="AF11" t="str">
            <v>Utah</v>
          </cell>
          <cell r="AG11">
            <v>0</v>
          </cell>
          <cell r="AI11">
            <v>2</v>
          </cell>
        </row>
        <row r="12">
          <cell r="H12">
            <v>41274</v>
          </cell>
          <cell r="I12">
            <v>0</v>
          </cell>
          <cell r="J12">
            <v>41274</v>
          </cell>
          <cell r="K12">
            <v>0</v>
          </cell>
          <cell r="L12">
            <v>41639</v>
          </cell>
          <cell r="M12">
            <v>0</v>
          </cell>
          <cell r="N12">
            <v>41639</v>
          </cell>
          <cell r="O12">
            <v>0</v>
          </cell>
          <cell r="P12">
            <v>42004</v>
          </cell>
          <cell r="Q12">
            <v>0</v>
          </cell>
          <cell r="R12">
            <v>42004</v>
          </cell>
          <cell r="S12">
            <v>0</v>
          </cell>
          <cell r="T12">
            <v>42004</v>
          </cell>
          <cell r="U12">
            <v>0</v>
          </cell>
          <cell r="V12">
            <v>42004</v>
          </cell>
          <cell r="W12">
            <v>0</v>
          </cell>
          <cell r="X12">
            <v>42004</v>
          </cell>
          <cell r="Y12">
            <v>0</v>
          </cell>
          <cell r="Z12">
            <v>42004</v>
          </cell>
          <cell r="AA12">
            <v>0</v>
          </cell>
          <cell r="AC12">
            <v>42004</v>
          </cell>
          <cell r="AD12">
            <v>0</v>
          </cell>
          <cell r="AF12">
            <v>42004</v>
          </cell>
          <cell r="AG12">
            <v>0</v>
          </cell>
          <cell r="AI12">
            <v>3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5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I15">
            <v>6</v>
          </cell>
        </row>
        <row r="16">
          <cell r="H16" t="str">
            <v>DEC 2012 Unadjusted Avg Results</v>
          </cell>
          <cell r="I16">
            <v>0</v>
          </cell>
          <cell r="J16" t="str">
            <v>DEC 2012 Adjusted Avg Results</v>
          </cell>
          <cell r="K16">
            <v>0</v>
          </cell>
          <cell r="L16" t="str">
            <v>DEC 2013 Adjusted Avg Results</v>
          </cell>
          <cell r="M16">
            <v>0</v>
          </cell>
          <cell r="N16" t="str">
            <v>DEC 2013 Adjusted Y.E  Results</v>
          </cell>
          <cell r="O16">
            <v>0</v>
          </cell>
          <cell r="P16" t="str">
            <v>DEC 2014 Adjusted Avg  Results</v>
          </cell>
          <cell r="Q16">
            <v>0</v>
          </cell>
          <cell r="R16" t="str">
            <v>DEC 2014 Adjusted Y.E.  Results</v>
          </cell>
          <cell r="S16">
            <v>0</v>
          </cell>
          <cell r="T16" t="str">
            <v>Division</v>
          </cell>
          <cell r="U16">
            <v>0</v>
          </cell>
          <cell r="V16" t="str">
            <v>OCS</v>
          </cell>
          <cell r="W16">
            <v>0</v>
          </cell>
          <cell r="X16" t="str">
            <v>UAE</v>
          </cell>
          <cell r="Y16">
            <v>0</v>
          </cell>
          <cell r="Z16" t="str">
            <v>13-057-05 Model</v>
          </cell>
          <cell r="AA16">
            <v>0</v>
          </cell>
          <cell r="AC16" t="str">
            <v>Filed DPR Study</v>
          </cell>
          <cell r="AD16">
            <v>0</v>
          </cell>
          <cell r="AF16" t="str">
            <v>Settlement DPR Study</v>
          </cell>
          <cell r="AG16">
            <v>0</v>
          </cell>
          <cell r="AI16">
            <v>7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8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9</v>
          </cell>
        </row>
        <row r="19">
          <cell r="H19">
            <v>0.10349999999999999</v>
          </cell>
          <cell r="I19">
            <v>0</v>
          </cell>
          <cell r="J19">
            <v>0.10349999999999999</v>
          </cell>
          <cell r="K19">
            <v>0</v>
          </cell>
          <cell r="L19">
            <v>0.10349999999999999</v>
          </cell>
          <cell r="M19">
            <v>0</v>
          </cell>
          <cell r="N19">
            <v>0.10349999999999999</v>
          </cell>
          <cell r="O19">
            <v>0</v>
          </cell>
          <cell r="P19">
            <v>0.10349999999999999</v>
          </cell>
          <cell r="Q19">
            <v>0</v>
          </cell>
          <cell r="R19">
            <v>9.5000000000000001E-2</v>
          </cell>
          <cell r="S19">
            <v>0</v>
          </cell>
          <cell r="T19">
            <v>9.8000000000000004E-2</v>
          </cell>
          <cell r="U19">
            <v>0</v>
          </cell>
          <cell r="V19">
            <v>9.2999999999999999E-2</v>
          </cell>
          <cell r="W19">
            <v>0</v>
          </cell>
          <cell r="X19">
            <v>0.10349999999999999</v>
          </cell>
          <cell r="Y19">
            <v>0</v>
          </cell>
          <cell r="Z19">
            <v>9.8500000000000004E-2</v>
          </cell>
          <cell r="AA19">
            <v>0</v>
          </cell>
          <cell r="AC19">
            <v>9.8500000000000004E-2</v>
          </cell>
          <cell r="AD19">
            <v>0</v>
          </cell>
          <cell r="AF19">
            <v>9.8500000000000004E-2</v>
          </cell>
          <cell r="AG19">
            <v>0</v>
          </cell>
          <cell r="AI19">
            <v>10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11</v>
          </cell>
        </row>
        <row r="21">
          <cell r="H21">
            <v>2.681</v>
          </cell>
          <cell r="I21">
            <v>0</v>
          </cell>
          <cell r="J21">
            <v>2.681</v>
          </cell>
          <cell r="K21">
            <v>0</v>
          </cell>
          <cell r="L21">
            <v>1.0149999999999999</v>
          </cell>
          <cell r="M21">
            <v>0</v>
          </cell>
          <cell r="N21">
            <v>1.0149999999999999</v>
          </cell>
          <cell r="O21">
            <v>0</v>
          </cell>
          <cell r="P21">
            <v>1.0149999999999999</v>
          </cell>
          <cell r="Q21">
            <v>0</v>
          </cell>
          <cell r="R21">
            <v>1.0149999999999999</v>
          </cell>
          <cell r="S21">
            <v>0</v>
          </cell>
          <cell r="T21">
            <v>0.18</v>
          </cell>
          <cell r="U21">
            <v>0</v>
          </cell>
          <cell r="V21">
            <v>1.0149999999999999</v>
          </cell>
          <cell r="W21">
            <v>0</v>
          </cell>
          <cell r="X21">
            <v>1.0149999999999999</v>
          </cell>
          <cell r="Y21">
            <v>0</v>
          </cell>
          <cell r="Z21">
            <v>-1.1717103480690274</v>
          </cell>
          <cell r="AA21">
            <v>0</v>
          </cell>
          <cell r="AC21">
            <v>-1.1717103480690274</v>
          </cell>
          <cell r="AD21">
            <v>0</v>
          </cell>
          <cell r="AF21">
            <v>-1.1717103480690274</v>
          </cell>
          <cell r="AG21">
            <v>0</v>
          </cell>
          <cell r="AI21">
            <v>12</v>
          </cell>
        </row>
        <row r="22">
          <cell r="H22">
            <v>2.3171463210467629E-3</v>
          </cell>
          <cell r="I22">
            <v>0</v>
          </cell>
          <cell r="J22">
            <v>2.3171463210467629E-3</v>
          </cell>
          <cell r="K22">
            <v>0</v>
          </cell>
          <cell r="L22">
            <v>2.3171463210467629E-3</v>
          </cell>
          <cell r="M22">
            <v>0</v>
          </cell>
          <cell r="N22">
            <v>2.3171463210467629E-3</v>
          </cell>
          <cell r="O22">
            <v>0</v>
          </cell>
          <cell r="P22">
            <v>2.3171463210467629E-3</v>
          </cell>
          <cell r="Q22">
            <v>0</v>
          </cell>
          <cell r="R22">
            <v>2.3171463210467629E-3</v>
          </cell>
          <cell r="S22">
            <v>0</v>
          </cell>
          <cell r="T22">
            <v>2.3171463210467629E-3</v>
          </cell>
          <cell r="U22">
            <v>0</v>
          </cell>
          <cell r="V22">
            <v>2.3171463210467629E-3</v>
          </cell>
          <cell r="W22">
            <v>0</v>
          </cell>
          <cell r="X22">
            <v>2.3171463210467629E-3</v>
          </cell>
          <cell r="Y22">
            <v>0</v>
          </cell>
          <cell r="Z22">
            <v>2.3171463210467629E-3</v>
          </cell>
          <cell r="AA22">
            <v>0</v>
          </cell>
          <cell r="AC22">
            <v>2.3171463210467629E-3</v>
          </cell>
          <cell r="AD22">
            <v>0</v>
          </cell>
          <cell r="AF22">
            <v>2.3171463210467629E-3</v>
          </cell>
          <cell r="AG22">
            <v>0</v>
          </cell>
          <cell r="AI22">
            <v>13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14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15</v>
          </cell>
        </row>
        <row r="25">
          <cell r="A25">
            <v>0</v>
          </cell>
          <cell r="B25" t="str">
            <v>Adjustments</v>
          </cell>
          <cell r="C25" t="str">
            <v>Go To Adjustment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16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>
            <v>0</v>
          </cell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>
            <v>0</v>
          </cell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>
            <v>0</v>
          </cell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>
            <v>0</v>
          </cell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>
            <v>0</v>
          </cell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>
            <v>0</v>
          </cell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>
            <v>0</v>
          </cell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>
            <v>0</v>
          </cell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>
            <v>0</v>
          </cell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>
            <v>0</v>
          </cell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>
            <v>0</v>
          </cell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>
            <v>0</v>
          </cell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>
            <v>0</v>
          </cell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>
            <v>0</v>
          </cell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>
            <v>0</v>
          </cell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>
            <v>0</v>
          </cell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>
            <v>0</v>
          </cell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>
            <v>0</v>
          </cell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>
            <v>0</v>
          </cell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D46">
            <v>0</v>
          </cell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D47">
            <v>0</v>
          </cell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D48">
            <v>0</v>
          </cell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D49">
            <v>0</v>
          </cell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D50">
            <v>0</v>
          </cell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D51">
            <v>0</v>
          </cell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D52">
            <v>0</v>
          </cell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D53">
            <v>0</v>
          </cell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D54">
            <v>0</v>
          </cell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D55">
            <v>0</v>
          </cell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D56">
            <v>0</v>
          </cell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D57">
            <v>0</v>
          </cell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D58">
            <v>0</v>
          </cell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D59">
            <v>0</v>
          </cell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D60">
            <v>0</v>
          </cell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D61">
            <v>0</v>
          </cell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D62">
            <v>0</v>
          </cell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D63">
            <v>0</v>
          </cell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D64">
            <v>0</v>
          </cell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D65">
            <v>0</v>
          </cell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D66">
            <v>0</v>
          </cell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D67">
            <v>0</v>
          </cell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D68">
            <v>0</v>
          </cell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D69">
            <v>0</v>
          </cell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D70">
            <v>0</v>
          </cell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D71">
            <v>0</v>
          </cell>
          <cell r="E71" t="str">
            <v>y</v>
          </cell>
          <cell r="F71" t="str">
            <v>Rate Base Settlement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D72">
            <v>0</v>
          </cell>
          <cell r="E72" t="str">
            <v>y</v>
          </cell>
          <cell r="F72" t="str">
            <v xml:space="preserve"> Settlement Adj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D73">
            <v>0</v>
          </cell>
          <cell r="E73" t="str">
            <v>y</v>
          </cell>
          <cell r="F73" t="str">
            <v>QC Employees Settlement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D74">
            <v>0</v>
          </cell>
          <cell r="E74" t="str">
            <v>y</v>
          </cell>
          <cell r="F74" t="str">
            <v>QGC Employees Settlement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D75">
            <v>0</v>
          </cell>
          <cell r="E75" t="str">
            <v>Y</v>
          </cell>
          <cell r="F75" t="str">
            <v>108 Product Adjustment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D76">
            <v>0</v>
          </cell>
          <cell r="E76">
            <v>0</v>
          </cell>
          <cell r="F76" t="str">
            <v>Dist Gas Effective 2012</v>
          </cell>
          <cell r="H76" t="str">
            <v>Dist Gas Effective 2012</v>
          </cell>
          <cell r="I76">
            <v>0</v>
          </cell>
          <cell r="J76" t="str">
            <v>Dist Gas Effective 2012</v>
          </cell>
          <cell r="K76">
            <v>0</v>
          </cell>
          <cell r="L76" t="str">
            <v>Dist Gas Effective 2012</v>
          </cell>
          <cell r="M76">
            <v>0</v>
          </cell>
          <cell r="N76" t="str">
            <v>Dist Gas Effective 2012</v>
          </cell>
          <cell r="O76">
            <v>0</v>
          </cell>
          <cell r="P76" t="str">
            <v>Dist Gas Effective 2012</v>
          </cell>
          <cell r="Q76">
            <v>0</v>
          </cell>
          <cell r="R76" t="str">
            <v>Dist Gas Effective 2012</v>
          </cell>
          <cell r="S76">
            <v>0</v>
          </cell>
          <cell r="T76" t="str">
            <v>Dist Gas Effective 2012</v>
          </cell>
          <cell r="U76">
            <v>0</v>
          </cell>
          <cell r="V76" t="str">
            <v>Dist Gas Effective 2012</v>
          </cell>
          <cell r="W76">
            <v>0</v>
          </cell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0</v>
          </cell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D78">
            <v>0</v>
          </cell>
          <cell r="E78">
            <v>0</v>
          </cell>
          <cell r="F78" t="str">
            <v>UPDATE AVG CAP STR DEC 14</v>
          </cell>
          <cell r="H78" t="str">
            <v>AVG CAP STR DEC 12</v>
          </cell>
          <cell r="I78">
            <v>0</v>
          </cell>
          <cell r="J78" t="str">
            <v>AVG CAP STR DEC 12</v>
          </cell>
          <cell r="K78">
            <v>0</v>
          </cell>
          <cell r="L78" t="str">
            <v>AVG CAP STR DEC 13</v>
          </cell>
          <cell r="M78">
            <v>0</v>
          </cell>
          <cell r="N78" t="str">
            <v>YE CAP STR DEC 13</v>
          </cell>
          <cell r="O78">
            <v>0</v>
          </cell>
          <cell r="P78" t="str">
            <v>FILED AVG CAP STR DEC 14</v>
          </cell>
          <cell r="Q78">
            <v>0</v>
          </cell>
          <cell r="R78" t="str">
            <v>UPDATE AVG CAP STR DEC 14</v>
          </cell>
          <cell r="S78">
            <v>0</v>
          </cell>
          <cell r="T78" t="str">
            <v>UPDATE AVG CAP STR DEC 14</v>
          </cell>
          <cell r="U78">
            <v>0</v>
          </cell>
          <cell r="V78" t="str">
            <v>FILED AVG CAP STR DEC 14</v>
          </cell>
          <cell r="W78">
            <v>0</v>
          </cell>
          <cell r="X78" t="str">
            <v>FILED AVG CAP STR DEC 14</v>
          </cell>
          <cell r="Y78">
            <v>0</v>
          </cell>
          <cell r="Z78" t="str">
            <v>UPDATE AVG CAP STR DEC 14</v>
          </cell>
          <cell r="AA78">
            <v>0</v>
          </cell>
          <cell r="AC78" t="str">
            <v>UPDATE AVG CAP STR DEC 14</v>
          </cell>
          <cell r="AD78">
            <v>0</v>
          </cell>
          <cell r="AF78" t="str">
            <v>UPDATE AVG CAP STR DEC 14</v>
          </cell>
          <cell r="AG78">
            <v>0</v>
          </cell>
          <cell r="AI78">
            <v>69</v>
          </cell>
        </row>
        <row r="79">
          <cell r="A79">
            <v>53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2">
          <cell r="C82">
            <v>0</v>
          </cell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  <row r="100">
          <cell r="H100">
            <v>0</v>
          </cell>
        </row>
      </sheetData>
      <sheetData sheetId="1"/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>
            <v>0</v>
          </cell>
          <cell r="AN141">
            <v>0</v>
          </cell>
          <cell r="AO141">
            <v>0</v>
          </cell>
          <cell r="AP141">
            <v>0</v>
          </cell>
        </row>
        <row r="142">
          <cell r="AM142">
            <v>0</v>
          </cell>
          <cell r="AN142">
            <v>0</v>
          </cell>
          <cell r="AO142">
            <v>0</v>
          </cell>
          <cell r="AP142">
            <v>0</v>
          </cell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>
            <v>0</v>
          </cell>
        </row>
        <row r="161"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79"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J280">
            <v>0</v>
          </cell>
          <cell r="AK280">
            <v>0</v>
          </cell>
          <cell r="AL280">
            <v>0</v>
          </cell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>
            <v>0</v>
          </cell>
          <cell r="J6" t="str">
            <v>QGC Expense Dec 2014</v>
          </cell>
        </row>
        <row r="7">
          <cell r="F7">
            <v>0</v>
          </cell>
          <cell r="G7">
            <v>0</v>
          </cell>
          <cell r="H7">
            <v>0</v>
          </cell>
          <cell r="J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J9" t="str">
            <v>Adjustment</v>
          </cell>
        </row>
        <row r="10"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>
            <v>0</v>
          </cell>
          <cell r="G56">
            <v>0</v>
          </cell>
          <cell r="H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>
            <v>0</v>
          </cell>
          <cell r="G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>
            <v>0</v>
          </cell>
          <cell r="G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>
            <v>0</v>
          </cell>
          <cell r="G96">
            <v>0</v>
          </cell>
          <cell r="H96">
            <v>0</v>
          </cell>
          <cell r="J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>
            <v>0</v>
          </cell>
          <cell r="G101">
            <v>0</v>
          </cell>
          <cell r="H101">
            <v>0</v>
          </cell>
          <cell r="J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>
            <v>0</v>
          </cell>
          <cell r="G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>
            <v>0</v>
          </cell>
          <cell r="G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J160">
            <v>0</v>
          </cell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>
            <v>0</v>
          </cell>
          <cell r="G164">
            <v>0</v>
          </cell>
          <cell r="H164">
            <v>0</v>
          </cell>
          <cell r="J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J165">
            <v>0</v>
          </cell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>
            <v>0</v>
          </cell>
          <cell r="G174">
            <v>0</v>
          </cell>
          <cell r="H174">
            <v>0</v>
          </cell>
          <cell r="J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J175">
            <v>0</v>
          </cell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>
            <v>0</v>
          </cell>
          <cell r="G189">
            <v>0</v>
          </cell>
          <cell r="H189">
            <v>0</v>
          </cell>
          <cell r="J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>
            <v>0</v>
          </cell>
          <cell r="G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J195">
            <v>0</v>
          </cell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>
            <v>0</v>
          </cell>
          <cell r="G204">
            <v>0</v>
          </cell>
          <cell r="H204">
            <v>0</v>
          </cell>
          <cell r="J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>
            <v>0</v>
          </cell>
          <cell r="G209">
            <v>0</v>
          </cell>
          <cell r="H209">
            <v>0</v>
          </cell>
          <cell r="J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J210">
            <v>0</v>
          </cell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>
            <v>0</v>
          </cell>
          <cell r="G219">
            <v>0</v>
          </cell>
          <cell r="H219">
            <v>0</v>
          </cell>
          <cell r="J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J220">
            <v>0</v>
          </cell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>
            <v>0</v>
          </cell>
          <cell r="G224">
            <v>0</v>
          </cell>
          <cell r="H224">
            <v>0</v>
          </cell>
          <cell r="J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J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J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J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>
            <v>0</v>
          </cell>
          <cell r="G243">
            <v>0</v>
          </cell>
          <cell r="H243">
            <v>0</v>
          </cell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>
            <v>0</v>
          </cell>
          <cell r="G245">
            <v>0</v>
          </cell>
          <cell r="H245">
            <v>0</v>
          </cell>
          <cell r="J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J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J248">
            <v>0</v>
          </cell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>
            <v>0</v>
          </cell>
          <cell r="G252">
            <v>0</v>
          </cell>
          <cell r="H252">
            <v>0</v>
          </cell>
          <cell r="J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>
            <v>0</v>
          </cell>
          <cell r="G257">
            <v>0</v>
          </cell>
          <cell r="H257">
            <v>0</v>
          </cell>
          <cell r="J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J258">
            <v>0</v>
          </cell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>
            <v>0</v>
          </cell>
          <cell r="G262">
            <v>0</v>
          </cell>
          <cell r="H262">
            <v>0</v>
          </cell>
          <cell r="J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J263">
            <v>0</v>
          </cell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>
            <v>0</v>
          </cell>
          <cell r="G267">
            <v>0</v>
          </cell>
          <cell r="H267">
            <v>0</v>
          </cell>
          <cell r="J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J268">
            <v>0</v>
          </cell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>
            <v>0</v>
          </cell>
          <cell r="G272">
            <v>0</v>
          </cell>
          <cell r="H272">
            <v>0</v>
          </cell>
          <cell r="J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>
            <v>0</v>
          </cell>
          <cell r="G277">
            <v>0</v>
          </cell>
          <cell r="H277">
            <v>0</v>
          </cell>
          <cell r="J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J278">
            <v>0</v>
          </cell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>
            <v>0</v>
          </cell>
          <cell r="G282">
            <v>0</v>
          </cell>
          <cell r="H282">
            <v>0</v>
          </cell>
          <cell r="J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J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J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J294">
            <v>0</v>
          </cell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>
            <v>0</v>
          </cell>
          <cell r="G299">
            <v>0</v>
          </cell>
          <cell r="H299">
            <v>0</v>
          </cell>
          <cell r="J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J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J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J302">
            <v>0</v>
          </cell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>
            <v>0</v>
          </cell>
          <cell r="G306">
            <v>0</v>
          </cell>
          <cell r="H306">
            <v>0</v>
          </cell>
          <cell r="J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J307">
            <v>0</v>
          </cell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J312">
            <v>0</v>
          </cell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>
            <v>0</v>
          </cell>
          <cell r="G316">
            <v>0</v>
          </cell>
          <cell r="H316">
            <v>0</v>
          </cell>
          <cell r="J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J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J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J322">
            <v>0</v>
          </cell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>
            <v>0</v>
          </cell>
          <cell r="G327">
            <v>0</v>
          </cell>
          <cell r="H327">
            <v>0</v>
          </cell>
          <cell r="J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>
            <v>0</v>
          </cell>
          <cell r="G334">
            <v>0</v>
          </cell>
          <cell r="H334">
            <v>0</v>
          </cell>
          <cell r="J334">
            <v>0</v>
          </cell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>
            <v>0</v>
          </cell>
          <cell r="G338">
            <v>0</v>
          </cell>
          <cell r="H338">
            <v>0</v>
          </cell>
          <cell r="J338">
            <v>0</v>
          </cell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>
            <v>0</v>
          </cell>
          <cell r="G342">
            <v>0</v>
          </cell>
          <cell r="H342">
            <v>0</v>
          </cell>
          <cell r="J342">
            <v>0</v>
          </cell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>
            <v>0</v>
          </cell>
          <cell r="G346">
            <v>0</v>
          </cell>
          <cell r="H346">
            <v>0</v>
          </cell>
          <cell r="J346">
            <v>0</v>
          </cell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>
            <v>0</v>
          </cell>
          <cell r="G354">
            <v>0</v>
          </cell>
          <cell r="H354">
            <v>0</v>
          </cell>
          <cell r="J354">
            <v>0</v>
          </cell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>
            <v>0</v>
          </cell>
          <cell r="G358">
            <v>0</v>
          </cell>
          <cell r="H358">
            <v>0</v>
          </cell>
          <cell r="J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J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J366">
            <v>0</v>
          </cell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>
            <v>0</v>
          </cell>
          <cell r="G370">
            <v>0</v>
          </cell>
          <cell r="H370">
            <v>0</v>
          </cell>
          <cell r="J370">
            <v>0</v>
          </cell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>
            <v>0</v>
          </cell>
          <cell r="G374">
            <v>0</v>
          </cell>
          <cell r="H374">
            <v>0</v>
          </cell>
          <cell r="J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J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J379">
            <v>0</v>
          </cell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>
            <v>0</v>
          </cell>
          <cell r="G384">
            <v>0</v>
          </cell>
          <cell r="H384">
            <v>0</v>
          </cell>
          <cell r="J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J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J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J387">
            <v>0</v>
          </cell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F393">
            <v>0</v>
          </cell>
          <cell r="G393">
            <v>48850784.704817034</v>
          </cell>
          <cell r="H393">
            <v>53903714.677990109</v>
          </cell>
          <cell r="J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J394">
            <v>0</v>
          </cell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2">
          <cell r="F402">
            <v>0</v>
          </cell>
          <cell r="G402">
            <v>0</v>
          </cell>
          <cell r="H402">
            <v>0</v>
          </cell>
          <cell r="J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J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J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0">
          <cell r="F410">
            <v>0</v>
          </cell>
          <cell r="G410">
            <v>0</v>
          </cell>
          <cell r="H410">
            <v>0</v>
          </cell>
          <cell r="J410">
            <v>0</v>
          </cell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>
            <v>0</v>
          </cell>
          <cell r="G412">
            <v>0</v>
          </cell>
          <cell r="H412">
            <v>0</v>
          </cell>
          <cell r="J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J414">
            <v>0</v>
          </cell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>
            <v>0</v>
          </cell>
          <cell r="G416">
            <v>0</v>
          </cell>
          <cell r="H416">
            <v>0</v>
          </cell>
          <cell r="J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J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J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J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J424">
            <v>0</v>
          </cell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6">
          <cell r="F426">
            <v>0</v>
          </cell>
          <cell r="G426">
            <v>0</v>
          </cell>
          <cell r="H426">
            <v>0</v>
          </cell>
          <cell r="J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J427">
            <v>0</v>
          </cell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29">
          <cell r="F429">
            <v>0</v>
          </cell>
          <cell r="G429">
            <v>0</v>
          </cell>
          <cell r="H429">
            <v>0</v>
          </cell>
          <cell r="J429">
            <v>0</v>
          </cell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I431">
            <v>0</v>
          </cell>
          <cell r="J431">
            <v>796895467.78522301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-36354847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-266935.02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-36621782.020000003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>
            <v>0</v>
          </cell>
          <cell r="F23">
            <v>6.0000000000000001E-3</v>
          </cell>
          <cell r="G23">
            <v>0.01</v>
          </cell>
          <cell r="H23">
            <v>0</v>
          </cell>
        </row>
        <row r="27">
          <cell r="E27">
            <v>0</v>
          </cell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>
            <v>0</v>
          </cell>
          <cell r="G4" t="str">
            <v>Pipeline Integrity 2014</v>
          </cell>
        </row>
        <row r="5">
          <cell r="D5">
            <v>0</v>
          </cell>
          <cell r="F5">
            <v>0</v>
          </cell>
        </row>
        <row r="6">
          <cell r="D6">
            <v>0</v>
          </cell>
          <cell r="F6">
            <v>0</v>
          </cell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>
            <v>0</v>
          </cell>
          <cell r="E26">
            <v>0</v>
          </cell>
        </row>
        <row r="27">
          <cell r="C27" t="str">
            <v>IT is a function of CWC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24876734.693945248</v>
          </cell>
          <cell r="D38">
            <v>0</v>
          </cell>
          <cell r="E38">
            <v>0</v>
          </cell>
        </row>
        <row r="39">
          <cell r="C39">
            <v>4499188.2029978484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1130000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>
            <v>0</v>
          </cell>
          <cell r="E16">
            <v>337091.85</v>
          </cell>
          <cell r="F16">
            <v>337091.85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  <cell r="G28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25">
        <row r="6">
          <cell r="G6">
            <v>0</v>
          </cell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1.2E-2</v>
          </cell>
          <cell r="K9">
            <v>0.02</v>
          </cell>
          <cell r="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G11">
            <v>0</v>
          </cell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>
            <v>0</v>
          </cell>
        </row>
        <row r="12">
          <cell r="G12">
            <v>0</v>
          </cell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>
            <v>0</v>
          </cell>
        </row>
        <row r="13">
          <cell r="G13">
            <v>0</v>
          </cell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G15">
            <v>0</v>
          </cell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  <cell r="L15">
            <v>0</v>
          </cell>
        </row>
        <row r="16">
          <cell r="G16">
            <v>0</v>
          </cell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  <cell r="L16">
            <v>0</v>
          </cell>
        </row>
        <row r="17">
          <cell r="G17">
            <v>0</v>
          </cell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3">
          <cell r="J23">
            <v>0</v>
          </cell>
          <cell r="K23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  <cell r="F28">
            <v>0</v>
          </cell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  <cell r="F29">
            <v>0</v>
          </cell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1.2999999999999999E-2</v>
          </cell>
          <cell r="E32">
            <v>2.3E-2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>
            <v>0</v>
          </cell>
          <cell r="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1.0475047476538558E-2</v>
          </cell>
          <cell r="F12">
            <v>3.7786500000000035E-2</v>
          </cell>
          <cell r="G12">
            <v>0</v>
          </cell>
          <cell r="H12">
            <v>0</v>
          </cell>
          <cell r="AG12">
            <v>0</v>
          </cell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AG14">
            <v>0</v>
          </cell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>
            <v>0</v>
          </cell>
          <cell r="H15">
            <v>0</v>
          </cell>
          <cell r="AG15">
            <v>0</v>
          </cell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AG16">
            <v>0</v>
          </cell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>
            <v>0</v>
          </cell>
          <cell r="H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AG18">
            <v>0</v>
          </cell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G19">
            <v>0</v>
          </cell>
          <cell r="H19">
            <v>0</v>
          </cell>
          <cell r="AG19">
            <v>0</v>
          </cell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G20">
            <v>0</v>
          </cell>
          <cell r="H20">
            <v>0</v>
          </cell>
          <cell r="AG20">
            <v>0</v>
          </cell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>
            <v>0</v>
          </cell>
          <cell r="H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AG22">
            <v>0</v>
          </cell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>
            <v>0</v>
          </cell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>
            <v>0</v>
          </cell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AG26">
            <v>0</v>
          </cell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>
            <v>0</v>
          </cell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>
            <v>0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AG30">
            <v>0</v>
          </cell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>
            <v>0</v>
          </cell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>
            <v>0</v>
          </cell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G34">
            <v>0</v>
          </cell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>
            <v>0</v>
          </cell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>
            <v>0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AG39">
            <v>0</v>
          </cell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>
            <v>0</v>
          </cell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>
            <v>0</v>
          </cell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G43">
            <v>0</v>
          </cell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>
            <v>0</v>
          </cell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>
            <v>0</v>
          </cell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G48">
            <v>0</v>
          </cell>
          <cell r="AH48">
            <v>0.13689999999999999</v>
          </cell>
          <cell r="AI48">
            <v>9.2799999999999994E-2</v>
          </cell>
          <cell r="AJ48">
            <v>6.6000000000000003E-2</v>
          </cell>
          <cell r="AK48">
            <v>0</v>
          </cell>
        </row>
        <row r="49">
          <cell r="AG49">
            <v>0</v>
          </cell>
          <cell r="AH49">
            <v>2.3E-2</v>
          </cell>
          <cell r="AI49">
            <v>1.4E-2</v>
          </cell>
          <cell r="AJ49">
            <v>1.6400000000000001E-2</v>
          </cell>
          <cell r="AK49">
            <v>0</v>
          </cell>
        </row>
        <row r="50">
          <cell r="AG50">
            <v>0</v>
          </cell>
          <cell r="AH50">
            <v>0.1139</v>
          </cell>
          <cell r="AI50">
            <v>7.8799999999999995E-2</v>
          </cell>
          <cell r="AJ50">
            <v>4.9600000000000005E-2</v>
          </cell>
          <cell r="AK50">
            <v>0</v>
          </cell>
        </row>
        <row r="52">
          <cell r="AG52">
            <v>0</v>
          </cell>
          <cell r="AH52">
            <v>3.3300000000000003E-2</v>
          </cell>
          <cell r="AI52">
            <v>4.07E-2</v>
          </cell>
          <cell r="AJ52">
            <v>2.9899999999999999E-2</v>
          </cell>
          <cell r="AK52">
            <v>0</v>
          </cell>
        </row>
        <row r="53">
          <cell r="AG53">
            <v>0</v>
          </cell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>
            <v>0</v>
          </cell>
        </row>
        <row r="54">
          <cell r="AG54">
            <v>0</v>
          </cell>
          <cell r="AH54">
            <v>9.8299999999999998E-2</v>
          </cell>
          <cell r="AI54">
            <v>9.5299999999999996E-2</v>
          </cell>
          <cell r="AJ54">
            <v>8.48E-2</v>
          </cell>
          <cell r="AK54">
            <v>0</v>
          </cell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E16">
            <v>0.02</v>
          </cell>
          <cell r="F16">
            <v>2.1999999999999999E-2</v>
          </cell>
          <cell r="G16">
            <v>0</v>
          </cell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  <cell r="G23">
            <v>0</v>
          </cell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  <cell r="G24">
            <v>0</v>
          </cell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  <cell r="E14">
            <v>0</v>
          </cell>
          <cell r="F14">
            <v>0</v>
          </cell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>
            <v>0</v>
          </cell>
          <cell r="I103">
            <v>0</v>
          </cell>
        </row>
        <row r="104">
          <cell r="H104">
            <v>0</v>
          </cell>
          <cell r="I104">
            <v>0</v>
          </cell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>
            <v>0</v>
          </cell>
          <cell r="I108">
            <v>0</v>
          </cell>
        </row>
        <row r="109">
          <cell r="H109">
            <v>0</v>
          </cell>
          <cell r="I109">
            <v>0</v>
          </cell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>
            <v>0</v>
          </cell>
          <cell r="I118">
            <v>0</v>
          </cell>
        </row>
        <row r="119">
          <cell r="H119">
            <v>0</v>
          </cell>
          <cell r="I119">
            <v>0</v>
          </cell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>
            <v>0</v>
          </cell>
          <cell r="I123">
            <v>0</v>
          </cell>
        </row>
        <row r="124">
          <cell r="H124">
            <v>0</v>
          </cell>
          <cell r="I124">
            <v>0</v>
          </cell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0</v>
          </cell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>
            <v>0</v>
          </cell>
          <cell r="I133">
            <v>0</v>
          </cell>
        </row>
        <row r="134">
          <cell r="H134">
            <v>0</v>
          </cell>
          <cell r="I134">
            <v>0</v>
          </cell>
        </row>
        <row r="135">
          <cell r="H135">
            <v>0</v>
          </cell>
          <cell r="I135">
            <v>0</v>
          </cell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>
            <v>0</v>
          </cell>
          <cell r="I139">
            <v>0</v>
          </cell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>
            <v>0</v>
          </cell>
          <cell r="I143">
            <v>0</v>
          </cell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C8" t="str">
            <v xml:space="preserve">Bad Debt 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Ratio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Adjustment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>
            <v>0</v>
          </cell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>
            <v>0</v>
          </cell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>
            <v>0</v>
          </cell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>
            <v>0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>
            <v>0</v>
          </cell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>
            <v>0</v>
          </cell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>
            <v>0</v>
          </cell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9.8500000000000004E-2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384500000</v>
          </cell>
          <cell r="D40">
            <v>243833333.33333334</v>
          </cell>
          <cell r="E40">
            <v>0</v>
          </cell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E41">
            <v>0</v>
          </cell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E42">
            <v>0</v>
          </cell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E43">
            <v>0</v>
          </cell>
          <cell r="F43">
            <v>107187500</v>
          </cell>
          <cell r="G43">
            <v>21000000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417996778.87</v>
          </cell>
          <cell r="D44">
            <v>343266747.36416668</v>
          </cell>
          <cell r="E44">
            <v>0</v>
          </cell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21625958.450000003</v>
          </cell>
          <cell r="D48">
            <v>21625958.450000003</v>
          </cell>
          <cell r="E48">
            <v>0</v>
          </cell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E49">
            <v>0</v>
          </cell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E50">
            <v>0</v>
          </cell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5.3733160793053174E-2</v>
          </cell>
          <cell r="D52">
            <v>6.543100461220093E-2</v>
          </cell>
          <cell r="E52">
            <v>0</v>
          </cell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22974065</v>
          </cell>
          <cell r="D56">
            <v>22974065</v>
          </cell>
          <cell r="E56">
            <v>0</v>
          </cell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E57">
            <v>0</v>
          </cell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E58">
            <v>0</v>
          </cell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E59">
            <v>0</v>
          </cell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885558941.63</v>
          </cell>
          <cell r="D62">
            <v>807040696.14625001</v>
          </cell>
          <cell r="E62">
            <v>0</v>
          </cell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56">
        <row r="16">
          <cell r="C16" t="str">
            <v>Account</v>
          </cell>
          <cell r="D16">
            <v>0</v>
          </cell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403</v>
          </cell>
          <cell r="D18" t="str">
            <v>Depreciation Expense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C20">
            <v>0</v>
          </cell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C21">
            <v>0</v>
          </cell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C22">
            <v>0</v>
          </cell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C23">
            <v>0</v>
          </cell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4"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 t="str">
            <v>Historical 12 Months Ending December, 2011 used due to the seasonal nature of production.</v>
          </cell>
        </row>
        <row r="26">
          <cell r="I26">
            <v>0</v>
          </cell>
          <cell r="J26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/>
      <sheetData sheetId="90"/>
      <sheetData sheetId="91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Blank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">
          <cell r="T4">
            <v>39387</v>
          </cell>
          <cell r="U4">
            <v>39904</v>
          </cell>
        </row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I8" t="str">
            <v>UTFirmBSF1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0</v>
          </cell>
          <cell r="O8">
            <v>6.75</v>
          </cell>
          <cell r="T8">
            <v>5</v>
          </cell>
          <cell r="U8">
            <v>5</v>
          </cell>
          <cell r="V8">
            <v>0</v>
          </cell>
          <cell r="W8">
            <v>0</v>
          </cell>
        </row>
        <row r="9">
          <cell r="I9" t="str">
            <v>UTFirmBSF2</v>
          </cell>
          <cell r="J9">
            <v>0</v>
          </cell>
          <cell r="K9">
            <v>0</v>
          </cell>
          <cell r="L9">
            <v>0</v>
          </cell>
          <cell r="M9">
            <v>21</v>
          </cell>
          <cell r="N9">
            <v>0</v>
          </cell>
          <cell r="O9">
            <v>18.25</v>
          </cell>
          <cell r="T9">
            <v>5</v>
          </cell>
          <cell r="U9">
            <v>21</v>
          </cell>
          <cell r="V9">
            <v>-16</v>
          </cell>
          <cell r="W9">
            <v>0</v>
          </cell>
        </row>
        <row r="10">
          <cell r="I10" t="str">
            <v>UTFirmBSF3</v>
          </cell>
          <cell r="J10">
            <v>0</v>
          </cell>
          <cell r="K10">
            <v>0</v>
          </cell>
          <cell r="L10">
            <v>0</v>
          </cell>
          <cell r="M10">
            <v>55</v>
          </cell>
          <cell r="N10">
            <v>0</v>
          </cell>
          <cell r="O10">
            <v>63.5</v>
          </cell>
          <cell r="T10">
            <v>21</v>
          </cell>
          <cell r="U10">
            <v>55</v>
          </cell>
          <cell r="V10">
            <v>-34</v>
          </cell>
          <cell r="W10">
            <v>0</v>
          </cell>
        </row>
        <row r="11">
          <cell r="I11" t="str">
            <v>UTFirmBSF4</v>
          </cell>
          <cell r="J11">
            <v>0</v>
          </cell>
          <cell r="K11">
            <v>0</v>
          </cell>
          <cell r="L11">
            <v>0</v>
          </cell>
          <cell r="M11">
            <v>244</v>
          </cell>
          <cell r="N11">
            <v>0</v>
          </cell>
          <cell r="O11">
            <v>420.25</v>
          </cell>
          <cell r="T11">
            <v>55</v>
          </cell>
          <cell r="U11">
            <v>244</v>
          </cell>
          <cell r="V11">
            <v>-189</v>
          </cell>
          <cell r="W11">
            <v>0</v>
          </cell>
        </row>
        <row r="12">
          <cell r="I12" t="str">
            <v>UTFirmBSF5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T13">
            <v>0</v>
          </cell>
          <cell r="V13">
            <v>0</v>
          </cell>
        </row>
        <row r="14">
          <cell r="I14" t="str">
            <v>UTIntBSF1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0</v>
          </cell>
          <cell r="O14">
            <v>6.75</v>
          </cell>
          <cell r="T14">
            <v>5</v>
          </cell>
          <cell r="U14">
            <v>5</v>
          </cell>
          <cell r="V14">
            <v>0</v>
          </cell>
          <cell r="W14">
            <v>0</v>
          </cell>
        </row>
        <row r="15">
          <cell r="I15" t="str">
            <v>UTIntBSF2</v>
          </cell>
          <cell r="J15">
            <v>0</v>
          </cell>
          <cell r="K15">
            <v>0</v>
          </cell>
          <cell r="L15">
            <v>0</v>
          </cell>
          <cell r="M15">
            <v>29</v>
          </cell>
          <cell r="N15">
            <v>0</v>
          </cell>
          <cell r="O15">
            <v>18.25</v>
          </cell>
          <cell r="T15">
            <v>5</v>
          </cell>
          <cell r="U15">
            <v>29</v>
          </cell>
          <cell r="V15">
            <v>-24</v>
          </cell>
          <cell r="W15">
            <v>0</v>
          </cell>
        </row>
        <row r="16">
          <cell r="I16" t="str">
            <v>UTIntBSF3</v>
          </cell>
          <cell r="J16">
            <v>0</v>
          </cell>
          <cell r="K16">
            <v>0</v>
          </cell>
          <cell r="L16">
            <v>0</v>
          </cell>
          <cell r="M16">
            <v>67</v>
          </cell>
          <cell r="N16">
            <v>0</v>
          </cell>
          <cell r="O16">
            <v>63.5</v>
          </cell>
          <cell r="T16">
            <v>29</v>
          </cell>
          <cell r="U16">
            <v>67</v>
          </cell>
          <cell r="V16">
            <v>-38</v>
          </cell>
          <cell r="W16">
            <v>0</v>
          </cell>
        </row>
        <row r="17">
          <cell r="I17" t="str">
            <v>UTIntBSF4</v>
          </cell>
          <cell r="J17">
            <v>0</v>
          </cell>
          <cell r="K17">
            <v>0</v>
          </cell>
          <cell r="L17">
            <v>0</v>
          </cell>
          <cell r="M17">
            <v>274</v>
          </cell>
          <cell r="N17">
            <v>0</v>
          </cell>
          <cell r="O17">
            <v>420.25</v>
          </cell>
          <cell r="T17">
            <v>67</v>
          </cell>
          <cell r="U17">
            <v>274</v>
          </cell>
          <cell r="V17">
            <v>-207</v>
          </cell>
          <cell r="W17">
            <v>0</v>
          </cell>
        </row>
        <row r="18">
          <cell r="I18" t="str">
            <v>UTIntBSF5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>
            <v>0</v>
          </cell>
          <cell r="K19">
            <v>0</v>
          </cell>
          <cell r="L19">
            <v>0</v>
          </cell>
          <cell r="M19">
            <v>67</v>
          </cell>
          <cell r="N19">
            <v>0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>
            <v>0</v>
          </cell>
          <cell r="K20">
            <v>0</v>
          </cell>
          <cell r="L20">
            <v>0</v>
          </cell>
          <cell r="M20">
            <v>274</v>
          </cell>
          <cell r="N20">
            <v>0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T21">
            <v>0</v>
          </cell>
          <cell r="V21">
            <v>0</v>
          </cell>
        </row>
        <row r="22">
          <cell r="I22" t="str">
            <v>UTIntBSFExpans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T23">
            <v>0</v>
          </cell>
          <cell r="V23">
            <v>0</v>
          </cell>
        </row>
        <row r="24">
          <cell r="I24" t="str">
            <v>UTTransAdminPrimary</v>
          </cell>
          <cell r="J24">
            <v>0</v>
          </cell>
          <cell r="K24">
            <v>0</v>
          </cell>
          <cell r="L24">
            <v>0</v>
          </cell>
          <cell r="M24">
            <v>375</v>
          </cell>
          <cell r="N24">
            <v>0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>
            <v>0</v>
          </cell>
          <cell r="K25">
            <v>0</v>
          </cell>
          <cell r="L25">
            <v>0</v>
          </cell>
          <cell r="M25">
            <v>187.5</v>
          </cell>
          <cell r="N25">
            <v>0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V26">
            <v>0</v>
          </cell>
        </row>
        <row r="27">
          <cell r="I27" t="str">
            <v>UTMTAdminPrimary</v>
          </cell>
          <cell r="J27">
            <v>0</v>
          </cell>
          <cell r="K27">
            <v>0</v>
          </cell>
          <cell r="L27">
            <v>0</v>
          </cell>
          <cell r="M27">
            <v>375</v>
          </cell>
          <cell r="N27">
            <v>0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>
            <v>0</v>
          </cell>
          <cell r="K28">
            <v>0</v>
          </cell>
          <cell r="L28">
            <v>0</v>
          </cell>
          <cell r="M28">
            <v>187.5</v>
          </cell>
          <cell r="N28">
            <v>0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T29">
            <v>0</v>
          </cell>
          <cell r="V29">
            <v>0</v>
          </cell>
        </row>
        <row r="30">
          <cell r="I30" t="str">
            <v>UTTransAdminExpans</v>
          </cell>
          <cell r="J30">
            <v>0</v>
          </cell>
          <cell r="K30">
            <v>0</v>
          </cell>
          <cell r="L30">
            <v>0</v>
          </cell>
          <cell r="M30">
            <v>375</v>
          </cell>
          <cell r="N30">
            <v>0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T31">
            <v>0</v>
          </cell>
          <cell r="V31">
            <v>0</v>
          </cell>
        </row>
        <row r="32">
          <cell r="I32" t="str">
            <v>UTFT1Demand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T33">
            <v>0</v>
          </cell>
          <cell r="V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175</v>
          </cell>
          <cell r="V34">
            <v>175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V35">
            <v>0</v>
          </cell>
        </row>
        <row r="36">
          <cell r="I36" t="str">
            <v>UTITDemand</v>
          </cell>
          <cell r="J36">
            <v>0</v>
          </cell>
          <cell r="K36">
            <v>0</v>
          </cell>
          <cell r="L36">
            <v>0</v>
          </cell>
          <cell r="M36">
            <v>19.010000000000002</v>
          </cell>
          <cell r="N36">
            <v>0</v>
          </cell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T37">
            <v>0</v>
          </cell>
          <cell r="V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T38">
            <v>0</v>
          </cell>
          <cell r="V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T39">
            <v>0</v>
          </cell>
          <cell r="V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T40">
            <v>0</v>
          </cell>
          <cell r="V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T41">
            <v>0</v>
          </cell>
          <cell r="V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T44">
            <v>0</v>
          </cell>
          <cell r="V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T45">
            <v>0</v>
          </cell>
          <cell r="V45">
            <v>0</v>
          </cell>
        </row>
        <row r="46">
          <cell r="I46" t="str">
            <v>UTGSRBSF1</v>
          </cell>
          <cell r="J46">
            <v>0</v>
          </cell>
          <cell r="K46">
            <v>0</v>
          </cell>
          <cell r="L46">
            <v>0</v>
          </cell>
          <cell r="M46">
            <v>0.98711499999999996</v>
          </cell>
          <cell r="N46">
            <v>0</v>
          </cell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>
            <v>0</v>
          </cell>
          <cell r="K47">
            <v>0</v>
          </cell>
          <cell r="L47">
            <v>0</v>
          </cell>
          <cell r="M47">
            <v>1.2791E-2</v>
          </cell>
          <cell r="N47">
            <v>0</v>
          </cell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>
            <v>0</v>
          </cell>
          <cell r="K48">
            <v>0</v>
          </cell>
          <cell r="L48">
            <v>0</v>
          </cell>
          <cell r="M48">
            <v>9.0000000000000006E-5</v>
          </cell>
          <cell r="N48">
            <v>0</v>
          </cell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>
            <v>0</v>
          </cell>
          <cell r="K49">
            <v>0</v>
          </cell>
          <cell r="L49">
            <v>0</v>
          </cell>
          <cell r="M49">
            <v>3.9999999999999998E-6</v>
          </cell>
          <cell r="N49">
            <v>0</v>
          </cell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T52">
            <v>0</v>
          </cell>
          <cell r="V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T53">
            <v>0</v>
          </cell>
          <cell r="V53">
            <v>0</v>
          </cell>
        </row>
        <row r="54">
          <cell r="I54" t="str">
            <v>UTGSBSF1</v>
          </cell>
          <cell r="J54">
            <v>0</v>
          </cell>
          <cell r="K54">
            <v>0</v>
          </cell>
          <cell r="L54">
            <v>0</v>
          </cell>
          <cell r="M54">
            <v>0.96660459564042323</v>
          </cell>
          <cell r="N54">
            <v>0</v>
          </cell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>
            <v>0</v>
          </cell>
          <cell r="K55">
            <v>0</v>
          </cell>
          <cell r="L55">
            <v>0</v>
          </cell>
          <cell r="M55">
            <v>3.1166659587738104E-2</v>
          </cell>
          <cell r="N55">
            <v>0</v>
          </cell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>
            <v>0</v>
          </cell>
          <cell r="K56">
            <v>0</v>
          </cell>
          <cell r="L56">
            <v>0</v>
          </cell>
          <cell r="M56">
            <v>1.7861254490462448E-3</v>
          </cell>
          <cell r="N56">
            <v>0</v>
          </cell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>
            <v>0</v>
          </cell>
          <cell r="K57">
            <v>0</v>
          </cell>
          <cell r="L57">
            <v>0</v>
          </cell>
          <cell r="M57">
            <v>4.4261932279243612E-4</v>
          </cell>
          <cell r="N57">
            <v>0</v>
          </cell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T60">
            <v>0</v>
          </cell>
          <cell r="V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T61">
            <v>0</v>
          </cell>
          <cell r="V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T62">
            <v>0</v>
          </cell>
          <cell r="V62">
            <v>0</v>
          </cell>
        </row>
        <row r="63">
          <cell r="I63" t="str">
            <v>UTGSREACpercent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27.61</v>
          </cell>
          <cell r="T64">
            <v>27.61</v>
          </cell>
          <cell r="V64">
            <v>27.61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T65">
            <v>0</v>
          </cell>
          <cell r="V65">
            <v>0</v>
          </cell>
        </row>
        <row r="66">
          <cell r="I66" t="str">
            <v>UTGSCEACpercent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T67">
            <v>0</v>
          </cell>
          <cell r="V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T68">
            <v>0</v>
          </cell>
          <cell r="V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T69">
            <v>0</v>
          </cell>
          <cell r="V69">
            <v>0</v>
          </cell>
        </row>
        <row r="70">
          <cell r="I70" t="str">
            <v>UTGSRBlkAllocIntBlk1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T72">
            <v>0</v>
          </cell>
          <cell r="V72">
            <v>0</v>
          </cell>
        </row>
        <row r="73">
          <cell r="I73" t="str">
            <v>UTGSCBlkAllocIntBlk1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T75">
            <v>0</v>
          </cell>
          <cell r="V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T76">
            <v>0</v>
          </cell>
          <cell r="V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T77">
            <v>0</v>
          </cell>
          <cell r="V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T78">
            <v>0</v>
          </cell>
          <cell r="V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T79">
            <v>0</v>
          </cell>
          <cell r="V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T80">
            <v>0</v>
          </cell>
          <cell r="V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T81">
            <v>0</v>
          </cell>
          <cell r="V81">
            <v>0</v>
          </cell>
        </row>
        <row r="82">
          <cell r="I82" t="str">
            <v>UTGSRDNGSumBlk1</v>
          </cell>
          <cell r="J82">
            <v>0</v>
          </cell>
          <cell r="K82">
            <v>0</v>
          </cell>
          <cell r="L82">
            <v>0</v>
          </cell>
          <cell r="M82">
            <v>2.0297800000000001</v>
          </cell>
          <cell r="N82">
            <v>0</v>
          </cell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>
            <v>0</v>
          </cell>
          <cell r="K83">
            <v>0</v>
          </cell>
          <cell r="L83">
            <v>0</v>
          </cell>
          <cell r="M83">
            <v>0.70268699999999995</v>
          </cell>
          <cell r="N83">
            <v>0</v>
          </cell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T84">
            <v>0</v>
          </cell>
          <cell r="V84">
            <v>0</v>
          </cell>
        </row>
        <row r="85">
          <cell r="I85" t="str">
            <v>UTGSRSNGSumBlk1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T87">
            <v>0</v>
          </cell>
          <cell r="V87">
            <v>0</v>
          </cell>
        </row>
        <row r="88">
          <cell r="I88" t="str">
            <v>UTGSRComSumBlk1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T90">
            <v>0</v>
          </cell>
          <cell r="V90">
            <v>0</v>
          </cell>
        </row>
        <row r="91">
          <cell r="I91" t="str">
            <v>UTGSRTotalSumBlk1</v>
          </cell>
          <cell r="J91">
            <v>0</v>
          </cell>
          <cell r="K91">
            <v>2.0297800000000001</v>
          </cell>
          <cell r="L91">
            <v>0</v>
          </cell>
          <cell r="M91">
            <v>0</v>
          </cell>
          <cell r="N91">
            <v>0</v>
          </cell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>
            <v>0</v>
          </cell>
          <cell r="K92">
            <v>0.70268699999999995</v>
          </cell>
          <cell r="L92">
            <v>0</v>
          </cell>
          <cell r="M92">
            <v>0</v>
          </cell>
          <cell r="N92">
            <v>0</v>
          </cell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T93">
            <v>0</v>
          </cell>
          <cell r="V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T94">
            <v>0</v>
          </cell>
          <cell r="V94">
            <v>0</v>
          </cell>
        </row>
        <row r="95">
          <cell r="I95" t="str">
            <v>UTGSDNGSumBlk1</v>
          </cell>
          <cell r="J95">
            <v>0</v>
          </cell>
          <cell r="K95">
            <v>0</v>
          </cell>
          <cell r="L95">
            <v>0</v>
          </cell>
          <cell r="M95">
            <v>2.0297800000000001</v>
          </cell>
          <cell r="N95">
            <v>0</v>
          </cell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>
            <v>0</v>
          </cell>
          <cell r="K96">
            <v>0</v>
          </cell>
          <cell r="L96">
            <v>0</v>
          </cell>
          <cell r="M96">
            <v>0.75351000000000001</v>
          </cell>
          <cell r="N96">
            <v>0</v>
          </cell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>
            <v>0</v>
          </cell>
          <cell r="K97">
            <v>0</v>
          </cell>
          <cell r="L97">
            <v>0</v>
          </cell>
          <cell r="M97">
            <v>0.75351000000000001</v>
          </cell>
          <cell r="N97">
            <v>0</v>
          </cell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>
            <v>0</v>
          </cell>
          <cell r="K98">
            <v>0</v>
          </cell>
          <cell r="L98">
            <v>0</v>
          </cell>
          <cell r="M98">
            <v>2.40998</v>
          </cell>
          <cell r="N98">
            <v>0</v>
          </cell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>
            <v>0</v>
          </cell>
          <cell r="K99">
            <v>0</v>
          </cell>
          <cell r="L99">
            <v>0</v>
          </cell>
          <cell r="M99">
            <v>1.0005500000000001</v>
          </cell>
          <cell r="N99">
            <v>0</v>
          </cell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>
            <v>0</v>
          </cell>
          <cell r="K100">
            <v>0</v>
          </cell>
          <cell r="L100">
            <v>0</v>
          </cell>
          <cell r="M100">
            <v>1.0005500000000001</v>
          </cell>
          <cell r="N100">
            <v>0</v>
          </cell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V101">
            <v>0</v>
          </cell>
        </row>
        <row r="102">
          <cell r="I102" t="str">
            <v>UTGSCSNGSumBlk1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T107">
            <v>0.81283000000000005</v>
          </cell>
          <cell r="V107">
            <v>0.81283000000000005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T108">
            <v>0</v>
          </cell>
          <cell r="V108">
            <v>0</v>
          </cell>
        </row>
        <row r="109">
          <cell r="I109" t="str">
            <v>UTGSCComSumBlk1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T114">
            <v>4.8583400000000001</v>
          </cell>
          <cell r="V114">
            <v>4.8583400000000001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T115">
            <v>0</v>
          </cell>
          <cell r="V115">
            <v>0</v>
          </cell>
        </row>
        <row r="116">
          <cell r="I116" t="str">
            <v>UTGSCTotalSumBlk1</v>
          </cell>
          <cell r="J116">
            <v>0</v>
          </cell>
          <cell r="K116">
            <v>2.0297800000000001</v>
          </cell>
          <cell r="L116">
            <v>0</v>
          </cell>
          <cell r="M116">
            <v>0</v>
          </cell>
          <cell r="N116">
            <v>0</v>
          </cell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>
            <v>0</v>
          </cell>
          <cell r="K119">
            <v>2.40998</v>
          </cell>
          <cell r="L119">
            <v>0</v>
          </cell>
          <cell r="M119">
            <v>0</v>
          </cell>
          <cell r="N119">
            <v>0</v>
          </cell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T121">
            <v>6.4848699999999999</v>
          </cell>
          <cell r="V121">
            <v>6.4848699999999999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T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T123">
            <v>0</v>
          </cell>
          <cell r="V123">
            <v>0</v>
          </cell>
        </row>
        <row r="124">
          <cell r="I124" t="str">
            <v>UTGSSDNGSumBlk1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T126">
            <v>0</v>
          </cell>
          <cell r="V126">
            <v>0</v>
          </cell>
        </row>
        <row r="127">
          <cell r="I127" t="str">
            <v>UTGSSSNGSumBlk1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T129">
            <v>0</v>
          </cell>
          <cell r="V129">
            <v>0</v>
          </cell>
        </row>
        <row r="130">
          <cell r="I130" t="str">
            <v>UTGSSComSumBlk1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T132">
            <v>0</v>
          </cell>
          <cell r="V132">
            <v>0</v>
          </cell>
        </row>
        <row r="133">
          <cell r="I133" t="str">
            <v>UTGSSTotalSumBlk1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T135">
            <v>0</v>
          </cell>
          <cell r="V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T136">
            <v>0</v>
          </cell>
          <cell r="V136">
            <v>0</v>
          </cell>
        </row>
        <row r="137">
          <cell r="I137" t="str">
            <v>UTFSDNGSumBlk1</v>
          </cell>
          <cell r="J137">
            <v>0</v>
          </cell>
          <cell r="K137">
            <v>0</v>
          </cell>
          <cell r="L137">
            <v>0</v>
          </cell>
          <cell r="M137">
            <v>0.71853999999999996</v>
          </cell>
          <cell r="N137">
            <v>0</v>
          </cell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>
            <v>0</v>
          </cell>
          <cell r="K138">
            <v>0</v>
          </cell>
          <cell r="L138">
            <v>0</v>
          </cell>
          <cell r="M138">
            <v>0.56196000000000002</v>
          </cell>
          <cell r="N138">
            <v>0</v>
          </cell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>
            <v>0</v>
          </cell>
          <cell r="K139">
            <v>0</v>
          </cell>
          <cell r="L139">
            <v>0</v>
          </cell>
          <cell r="M139">
            <v>0.48829999999999996</v>
          </cell>
          <cell r="N139">
            <v>0</v>
          </cell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>
            <v>0</v>
          </cell>
          <cell r="K140">
            <v>0</v>
          </cell>
          <cell r="L140">
            <v>0</v>
          </cell>
          <cell r="M140">
            <v>0.80352000000000001</v>
          </cell>
          <cell r="N140">
            <v>0</v>
          </cell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>
            <v>0</v>
          </cell>
          <cell r="K141">
            <v>0</v>
          </cell>
          <cell r="L141">
            <v>0</v>
          </cell>
          <cell r="M141">
            <v>0.64281999999999995</v>
          </cell>
          <cell r="N141">
            <v>0</v>
          </cell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>
            <v>0</v>
          </cell>
          <cell r="K142">
            <v>0</v>
          </cell>
          <cell r="L142">
            <v>0</v>
          </cell>
          <cell r="M142">
            <v>0.57853999999999994</v>
          </cell>
          <cell r="N142">
            <v>0</v>
          </cell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T143">
            <v>0</v>
          </cell>
          <cell r="V143">
            <v>0</v>
          </cell>
        </row>
        <row r="144">
          <cell r="I144" t="str">
            <v>UTF-1SNGSumBlk1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T150">
            <v>0</v>
          </cell>
          <cell r="V150">
            <v>0</v>
          </cell>
        </row>
        <row r="151">
          <cell r="I151" t="str">
            <v>UTF-1ComSumBlk1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T157">
            <v>0</v>
          </cell>
          <cell r="V157">
            <v>0</v>
          </cell>
        </row>
        <row r="158">
          <cell r="I158" t="str">
            <v>UTF-1TotalSumBlk1</v>
          </cell>
          <cell r="J158">
            <v>0</v>
          </cell>
          <cell r="K158">
            <v>0.71853999999999996</v>
          </cell>
          <cell r="L158">
            <v>0</v>
          </cell>
          <cell r="M158">
            <v>0</v>
          </cell>
          <cell r="N158">
            <v>0</v>
          </cell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>
            <v>0</v>
          </cell>
          <cell r="K159">
            <v>0.56196000000000002</v>
          </cell>
          <cell r="L159">
            <v>0</v>
          </cell>
          <cell r="M159">
            <v>0</v>
          </cell>
          <cell r="N159">
            <v>0</v>
          </cell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>
            <v>0</v>
          </cell>
          <cell r="K160">
            <v>0.48829999999999996</v>
          </cell>
          <cell r="L160">
            <v>0</v>
          </cell>
          <cell r="M160">
            <v>0</v>
          </cell>
          <cell r="N160">
            <v>0</v>
          </cell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>
            <v>0</v>
          </cell>
          <cell r="K161">
            <v>0.80352000000000001</v>
          </cell>
          <cell r="L161">
            <v>0</v>
          </cell>
          <cell r="M161">
            <v>0</v>
          </cell>
          <cell r="N161">
            <v>0</v>
          </cell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>
            <v>0</v>
          </cell>
          <cell r="K162">
            <v>0.64281999999999995</v>
          </cell>
          <cell r="L162">
            <v>0</v>
          </cell>
          <cell r="M162">
            <v>0</v>
          </cell>
          <cell r="N162">
            <v>0</v>
          </cell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>
            <v>0</v>
          </cell>
          <cell r="K163">
            <v>0.57853999999999994</v>
          </cell>
          <cell r="L163">
            <v>0</v>
          </cell>
          <cell r="M163">
            <v>0</v>
          </cell>
          <cell r="N163">
            <v>0</v>
          </cell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T164">
            <v>0</v>
          </cell>
          <cell r="V164">
            <v>0</v>
          </cell>
        </row>
        <row r="165">
          <cell r="I165" t="str">
            <v>UTF-1DNGSumMin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T166">
            <v>97</v>
          </cell>
          <cell r="V166">
            <v>97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T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T168">
            <v>0</v>
          </cell>
          <cell r="V168">
            <v>0</v>
          </cell>
        </row>
        <row r="169">
          <cell r="I169" t="str">
            <v>UTF-3DNG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T172">
            <v>8.6180799999999991</v>
          </cell>
          <cell r="V172">
            <v>8.6180799999999991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T173">
            <v>0</v>
          </cell>
          <cell r="V173">
            <v>0</v>
          </cell>
        </row>
        <row r="174">
          <cell r="I174" t="str">
            <v>UTF-3DNGDemand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T177">
            <v>73.28</v>
          </cell>
          <cell r="V177">
            <v>73.28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T178">
            <v>0</v>
          </cell>
          <cell r="V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T179">
            <v>0</v>
          </cell>
          <cell r="V179">
            <v>0</v>
          </cell>
        </row>
        <row r="180">
          <cell r="I180" t="str">
            <v>UTF-4DNGBlk1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T181">
            <v>0.31041000000000002</v>
          </cell>
          <cell r="V181">
            <v>0.31041000000000002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T182">
            <v>0</v>
          </cell>
          <cell r="V182">
            <v>0</v>
          </cell>
        </row>
        <row r="183">
          <cell r="I183" t="str">
            <v>UTF-4SNGBlk1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T184">
            <v>0.83808000000000005</v>
          </cell>
          <cell r="V184">
            <v>0.83808000000000005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T185">
            <v>0</v>
          </cell>
          <cell r="V185">
            <v>0</v>
          </cell>
        </row>
        <row r="186">
          <cell r="I186" t="str">
            <v>UTF-4ComBlk1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T187">
            <v>5.3326399999999996</v>
          </cell>
          <cell r="V187">
            <v>5.3326399999999996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T188">
            <v>0</v>
          </cell>
          <cell r="V188">
            <v>0</v>
          </cell>
        </row>
        <row r="189">
          <cell r="I189" t="str">
            <v>UTF-4TotalBlk1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T190">
            <v>6.4811299999999994</v>
          </cell>
          <cell r="V190">
            <v>6.4811299999999994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T191">
            <v>0</v>
          </cell>
          <cell r="V191">
            <v>0</v>
          </cell>
        </row>
        <row r="192">
          <cell r="I192" t="str">
            <v>UTF-4DNGYearlyMin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T192">
            <v>38700</v>
          </cell>
          <cell r="V192">
            <v>38700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T193">
            <v>0</v>
          </cell>
          <cell r="V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T194">
            <v>0</v>
          </cell>
          <cell r="V194">
            <v>0</v>
          </cell>
        </row>
        <row r="195">
          <cell r="I195" t="str">
            <v>UTNGVDNG</v>
          </cell>
          <cell r="J195">
            <v>0</v>
          </cell>
          <cell r="K195">
            <v>0</v>
          </cell>
          <cell r="L195">
            <v>0</v>
          </cell>
          <cell r="M195">
            <v>5.2494399999999999</v>
          </cell>
          <cell r="N195">
            <v>0</v>
          </cell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>
            <v>0</v>
          </cell>
          <cell r="K198">
            <v>5.2494399999999999</v>
          </cell>
          <cell r="L198">
            <v>0</v>
          </cell>
          <cell r="M198">
            <v>0</v>
          </cell>
          <cell r="N198">
            <v>0</v>
          </cell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T199">
            <v>0</v>
          </cell>
          <cell r="V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T200">
            <v>0</v>
          </cell>
          <cell r="V200">
            <v>0</v>
          </cell>
        </row>
        <row r="201">
          <cell r="I201" t="str">
            <v>UTISDNGBlk1</v>
          </cell>
          <cell r="J201">
            <v>0</v>
          </cell>
          <cell r="K201">
            <v>0</v>
          </cell>
          <cell r="L201">
            <v>0</v>
          </cell>
          <cell r="M201">
            <v>0.25119999999999998</v>
          </cell>
          <cell r="N201">
            <v>0</v>
          </cell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>
            <v>0</v>
          </cell>
          <cell r="K202">
            <v>0</v>
          </cell>
          <cell r="L202">
            <v>0</v>
          </cell>
          <cell r="M202">
            <v>0.2311</v>
          </cell>
          <cell r="N202">
            <v>0</v>
          </cell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>
            <v>0</v>
          </cell>
          <cell r="K203">
            <v>0</v>
          </cell>
          <cell r="L203">
            <v>0</v>
          </cell>
          <cell r="M203">
            <v>0.21261999999999998</v>
          </cell>
          <cell r="N203">
            <v>0</v>
          </cell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T204">
            <v>0</v>
          </cell>
          <cell r="V204">
            <v>0</v>
          </cell>
        </row>
        <row r="205">
          <cell r="I205" t="str">
            <v>UTI-4SNGBlk1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T208">
            <v>0</v>
          </cell>
          <cell r="V208">
            <v>0</v>
          </cell>
        </row>
        <row r="209">
          <cell r="I209" t="str">
            <v>UTI-4ComBlk1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T211">
            <v>1.83989</v>
          </cell>
          <cell r="V211">
            <v>1.83989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T212">
            <v>0</v>
          </cell>
          <cell r="V212">
            <v>0</v>
          </cell>
        </row>
        <row r="213">
          <cell r="I213" t="str">
            <v>UTI-4TotalBlk1</v>
          </cell>
          <cell r="J213">
            <v>0</v>
          </cell>
          <cell r="K213">
            <v>0.25119999999999998</v>
          </cell>
          <cell r="L213">
            <v>0</v>
          </cell>
          <cell r="M213">
            <v>0</v>
          </cell>
          <cell r="N213">
            <v>0</v>
          </cell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>
            <v>0</v>
          </cell>
          <cell r="K214">
            <v>0.2311</v>
          </cell>
          <cell r="L214">
            <v>0</v>
          </cell>
          <cell r="M214">
            <v>0</v>
          </cell>
          <cell r="N214">
            <v>0</v>
          </cell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>
            <v>0</v>
          </cell>
          <cell r="K215">
            <v>0.21261999999999998</v>
          </cell>
          <cell r="L215">
            <v>0</v>
          </cell>
          <cell r="M215">
            <v>0</v>
          </cell>
          <cell r="N215">
            <v>0</v>
          </cell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T216">
            <v>0</v>
          </cell>
          <cell r="V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T217">
            <v>0</v>
          </cell>
          <cell r="V217">
            <v>0</v>
          </cell>
        </row>
        <row r="218">
          <cell r="I218" t="str">
            <v>UTIS-4DNGBlk1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T221">
            <v>0</v>
          </cell>
          <cell r="V221">
            <v>0</v>
          </cell>
        </row>
        <row r="222">
          <cell r="I222" t="str">
            <v>UTIS-4SNGBlk1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T225">
            <v>0</v>
          </cell>
          <cell r="V225">
            <v>0</v>
          </cell>
        </row>
        <row r="226">
          <cell r="I226" t="str">
            <v>UTIS-4ComBlk1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T228">
            <v>1.83989</v>
          </cell>
          <cell r="V228">
            <v>1.83989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T229">
            <v>0</v>
          </cell>
          <cell r="V229">
            <v>0</v>
          </cell>
        </row>
        <row r="230">
          <cell r="I230" t="str">
            <v>UTIS-4TotalBlk1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T233">
            <v>0</v>
          </cell>
          <cell r="V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T234">
            <v>0</v>
          </cell>
          <cell r="V234">
            <v>0</v>
          </cell>
        </row>
        <row r="235">
          <cell r="I235" t="str">
            <v>UTT-1DNG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T238">
            <v>5.4034399999999998</v>
          </cell>
          <cell r="V238">
            <v>5.4034399999999998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T239">
            <v>0</v>
          </cell>
          <cell r="V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T240">
            <v>0</v>
          </cell>
          <cell r="V240">
            <v>0</v>
          </cell>
        </row>
        <row r="241">
          <cell r="I241" t="str">
            <v>UTESDNG</v>
          </cell>
          <cell r="J241">
            <v>0</v>
          </cell>
          <cell r="K241">
            <v>0</v>
          </cell>
          <cell r="L241">
            <v>0</v>
          </cell>
          <cell r="M241">
            <v>1.77311</v>
          </cell>
          <cell r="N241">
            <v>0</v>
          </cell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>
            <v>0</v>
          </cell>
          <cell r="K244">
            <v>1.77311</v>
          </cell>
          <cell r="L244">
            <v>0</v>
          </cell>
          <cell r="M244">
            <v>0</v>
          </cell>
          <cell r="N244">
            <v>0</v>
          </cell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T245">
            <v>0</v>
          </cell>
          <cell r="V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T246">
            <v>0</v>
          </cell>
          <cell r="V246">
            <v>0</v>
          </cell>
        </row>
        <row r="247">
          <cell r="I247" t="str">
            <v>UTFT-1DNGBlk1</v>
          </cell>
          <cell r="J247">
            <v>0</v>
          </cell>
          <cell r="K247">
            <v>0</v>
          </cell>
          <cell r="L247">
            <v>0</v>
          </cell>
          <cell r="M247">
            <v>0.24747</v>
          </cell>
          <cell r="N247">
            <v>0</v>
          </cell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>
            <v>0</v>
          </cell>
          <cell r="K248">
            <v>0</v>
          </cell>
          <cell r="L248">
            <v>0</v>
          </cell>
          <cell r="M248">
            <v>0.22950999999999999</v>
          </cell>
          <cell r="N248">
            <v>0</v>
          </cell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>
            <v>0</v>
          </cell>
          <cell r="K249">
            <v>0</v>
          </cell>
          <cell r="L249">
            <v>0</v>
          </cell>
          <cell r="M249">
            <v>0.15261</v>
          </cell>
          <cell r="N249">
            <v>0</v>
          </cell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>
            <v>0</v>
          </cell>
          <cell r="K250">
            <v>0</v>
          </cell>
          <cell r="L250">
            <v>0</v>
          </cell>
          <cell r="M250">
            <v>2.8029999999999999E-2</v>
          </cell>
          <cell r="N250">
            <v>0</v>
          </cell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T251">
            <v>0</v>
          </cell>
          <cell r="V251">
            <v>0</v>
          </cell>
        </row>
        <row r="252">
          <cell r="I252" t="str">
            <v>UTFT-1DNGYearlyMin</v>
          </cell>
          <cell r="J252">
            <v>0</v>
          </cell>
          <cell r="K252">
            <v>0</v>
          </cell>
          <cell r="L252">
            <v>0</v>
          </cell>
          <cell r="M252">
            <v>20400</v>
          </cell>
          <cell r="N252">
            <v>0</v>
          </cell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T253">
            <v>0</v>
          </cell>
          <cell r="V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T254">
            <v>0</v>
          </cell>
          <cell r="V254">
            <v>0</v>
          </cell>
        </row>
        <row r="255">
          <cell r="I255" t="str">
            <v>UTFT-1LDNGBlk1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e">
            <v>#REF!</v>
          </cell>
          <cell r="T258">
            <v>0</v>
          </cell>
          <cell r="V258">
            <v>0</v>
          </cell>
        </row>
        <row r="259"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T259">
            <v>0</v>
          </cell>
          <cell r="V259">
            <v>0</v>
          </cell>
        </row>
        <row r="260">
          <cell r="I260" t="str">
            <v>UTFT-1LDNGMonthlyMin</v>
          </cell>
          <cell r="J260">
            <v>0</v>
          </cell>
          <cell r="K260">
            <v>0</v>
          </cell>
          <cell r="L260">
            <v>0</v>
          </cell>
          <cell r="M260">
            <v>248000</v>
          </cell>
          <cell r="N260">
            <v>0</v>
          </cell>
          <cell r="O260">
            <v>248000</v>
          </cell>
          <cell r="T260">
            <v>248000</v>
          </cell>
          <cell r="V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T261">
            <v>0</v>
          </cell>
          <cell r="V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T262">
            <v>0</v>
          </cell>
          <cell r="V262">
            <v>0</v>
          </cell>
        </row>
        <row r="263">
          <cell r="I263" t="str">
            <v>UTFT-2DNGBlk1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T266">
            <v>2.4639999999999999E-2</v>
          </cell>
          <cell r="V266">
            <v>2.4639999999999999E-2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T267">
            <v>0</v>
          </cell>
          <cell r="V267">
            <v>0</v>
          </cell>
        </row>
        <row r="268">
          <cell r="I268" t="str">
            <v>UTFT-2CO2Blk1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T271">
            <v>4.45E-3</v>
          </cell>
          <cell r="V271">
            <v>4.45E-3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T272">
            <v>0</v>
          </cell>
          <cell r="V272">
            <v>0</v>
          </cell>
        </row>
        <row r="273">
          <cell r="I273" t="str">
            <v>UTFT-2TotalBlk1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T276">
            <v>2.9090000000000001E-2</v>
          </cell>
          <cell r="V276">
            <v>2.9090000000000001E-2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T277">
            <v>0</v>
          </cell>
          <cell r="V277">
            <v>0</v>
          </cell>
        </row>
        <row r="278">
          <cell r="I278" t="str">
            <v>UTFT-2DNGYearlyMin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T278">
            <v>23200</v>
          </cell>
          <cell r="V278">
            <v>23200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T279">
            <v>0</v>
          </cell>
          <cell r="V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T280">
            <v>0</v>
          </cell>
          <cell r="V280">
            <v>0</v>
          </cell>
        </row>
        <row r="281">
          <cell r="I281" t="str">
            <v>UTFT-2CDNGBlk1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0.02</v>
          </cell>
          <cell r="T282">
            <v>0.02</v>
          </cell>
          <cell r="V282">
            <v>0.02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T283">
            <v>0</v>
          </cell>
          <cell r="V283">
            <v>0</v>
          </cell>
        </row>
        <row r="284">
          <cell r="I284" t="str">
            <v>UTFT-1LDNGMonthlyMin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 t="e">
            <v>#REF!</v>
          </cell>
          <cell r="T284">
            <v>0</v>
          </cell>
          <cell r="V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T285">
            <v>0</v>
          </cell>
          <cell r="V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T286">
            <v>0</v>
          </cell>
          <cell r="V286">
            <v>0</v>
          </cell>
        </row>
        <row r="287">
          <cell r="I287" t="str">
            <v>UTMTDNG</v>
          </cell>
          <cell r="J287">
            <v>0</v>
          </cell>
          <cell r="K287">
            <v>0</v>
          </cell>
          <cell r="L287">
            <v>0</v>
          </cell>
          <cell r="M287">
            <v>0.64222000000000001</v>
          </cell>
          <cell r="N287">
            <v>0</v>
          </cell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>
            <v>0</v>
          </cell>
          <cell r="K288">
            <v>0</v>
          </cell>
          <cell r="L288">
            <v>0</v>
          </cell>
          <cell r="M288">
            <v>0.06</v>
          </cell>
          <cell r="N288">
            <v>0</v>
          </cell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T289">
            <v>0</v>
          </cell>
          <cell r="V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T290">
            <v>0</v>
          </cell>
          <cell r="V290">
            <v>0</v>
          </cell>
        </row>
        <row r="291">
          <cell r="I291" t="str">
            <v>UTTSDNGBlk1</v>
          </cell>
          <cell r="J291">
            <v>0</v>
          </cell>
          <cell r="K291">
            <v>0</v>
          </cell>
          <cell r="L291">
            <v>0</v>
          </cell>
          <cell r="M291">
            <v>0.21409</v>
          </cell>
          <cell r="N291">
            <v>0</v>
          </cell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>
            <v>0</v>
          </cell>
          <cell r="K292">
            <v>0</v>
          </cell>
          <cell r="L292">
            <v>0</v>
          </cell>
          <cell r="M292">
            <v>0.16056000000000001</v>
          </cell>
          <cell r="N292">
            <v>0</v>
          </cell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>
            <v>0</v>
          </cell>
          <cell r="K293">
            <v>0</v>
          </cell>
          <cell r="L293">
            <v>0</v>
          </cell>
          <cell r="M293">
            <v>0.12845000000000001</v>
          </cell>
          <cell r="N293">
            <v>0</v>
          </cell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>
            <v>0</v>
          </cell>
          <cell r="K294">
            <v>0</v>
          </cell>
          <cell r="L294">
            <v>0</v>
          </cell>
          <cell r="M294">
            <v>5.1379999999999995E-2</v>
          </cell>
          <cell r="N294">
            <v>0</v>
          </cell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T295">
            <v>0</v>
          </cell>
          <cell r="V295">
            <v>0</v>
          </cell>
        </row>
        <row r="296">
          <cell r="I296" t="str">
            <v>UTITCO2Blk1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T299">
            <v>4.3E-3</v>
          </cell>
          <cell r="V299">
            <v>4.3E-3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T300">
            <v>0</v>
          </cell>
          <cell r="V300">
            <v>0</v>
          </cell>
        </row>
        <row r="301">
          <cell r="I301" t="str">
            <v>UTITTotalBlk1</v>
          </cell>
          <cell r="J301">
            <v>0</v>
          </cell>
          <cell r="K301">
            <v>0.21409</v>
          </cell>
          <cell r="L301">
            <v>0</v>
          </cell>
          <cell r="M301">
            <v>0</v>
          </cell>
          <cell r="N301">
            <v>0</v>
          </cell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>
            <v>0</v>
          </cell>
          <cell r="K302">
            <v>0.16056000000000001</v>
          </cell>
          <cell r="L302">
            <v>0</v>
          </cell>
          <cell r="M302">
            <v>0</v>
          </cell>
          <cell r="N302">
            <v>0</v>
          </cell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>
            <v>0</v>
          </cell>
          <cell r="K303">
            <v>0.12845000000000001</v>
          </cell>
          <cell r="L303">
            <v>0</v>
          </cell>
          <cell r="M303">
            <v>0</v>
          </cell>
          <cell r="N303">
            <v>0</v>
          </cell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0.1</v>
          </cell>
          <cell r="T304">
            <v>2.895E-2</v>
          </cell>
          <cell r="V304">
            <v>2.895E-2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T305">
            <v>0</v>
          </cell>
          <cell r="V305">
            <v>0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T306">
            <v>0</v>
          </cell>
          <cell r="V306">
            <v>0</v>
          </cell>
        </row>
        <row r="307">
          <cell r="I307" t="str">
            <v>UTIT-SDNGBlk1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T311">
            <v>0</v>
          </cell>
          <cell r="V311">
            <v>0</v>
          </cell>
        </row>
        <row r="312">
          <cell r="I312" t="str">
            <v>UTIT-SCO2Blk1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T315">
            <v>4.3E-3</v>
          </cell>
          <cell r="V315">
            <v>4.3E-3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T316">
            <v>0</v>
          </cell>
          <cell r="V316">
            <v>0</v>
          </cell>
        </row>
        <row r="317">
          <cell r="I317" t="str">
            <v>UTIT-STotalBlk1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>
            <v>0</v>
          </cell>
          <cell r="V321">
            <v>0</v>
          </cell>
        </row>
        <row r="322">
          <cell r="T322">
            <v>0</v>
          </cell>
          <cell r="V322">
            <v>0</v>
          </cell>
        </row>
        <row r="323">
          <cell r="V323">
            <v>0</v>
          </cell>
        </row>
        <row r="324">
          <cell r="T324">
            <v>336530.72977369966</v>
          </cell>
          <cell r="V324">
            <v>65542.726026700111</v>
          </cell>
        </row>
        <row r="325">
          <cell r="T325">
            <v>0</v>
          </cell>
        </row>
        <row r="326">
          <cell r="T326">
            <v>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/>
      <sheetData sheetId="115"/>
      <sheetData sheetId="116"/>
      <sheetData sheetId="117"/>
      <sheetData sheetId="1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K160"/>
  <sheetViews>
    <sheetView tabSelected="1" zoomScale="90" zoomScaleNormal="90" workbookViewId="0">
      <pane xSplit="1" topLeftCell="B1" activePane="topRight" state="frozen"/>
      <selection activeCell="F108" sqref="F108"/>
      <selection pane="topRight" activeCell="W133" sqref="W133"/>
    </sheetView>
  </sheetViews>
  <sheetFormatPr defaultRowHeight="12.75"/>
  <cols>
    <col min="1" max="1" width="34" style="4" bestFit="1" customWidth="1"/>
    <col min="2" max="2" width="17.42578125" bestFit="1" customWidth="1"/>
    <col min="3" max="9" width="15.7109375" bestFit="1" customWidth="1"/>
    <col min="10" max="10" width="15.85546875" bestFit="1" customWidth="1"/>
    <col min="11" max="13" width="15.7109375" bestFit="1" customWidth="1"/>
    <col min="14" max="25" width="16.42578125" bestFit="1" customWidth="1"/>
    <col min="26" max="27" width="16.42578125" hidden="1" customWidth="1"/>
    <col min="28" max="28" width="14.85546875" style="6" hidden="1" customWidth="1"/>
    <col min="29" max="37" width="16.28515625" style="6" hidden="1" customWidth="1"/>
    <col min="38" max="45" width="14.85546875" style="6" hidden="1" customWidth="1"/>
    <col min="46" max="46" width="15.28515625" style="6" hidden="1" customWidth="1"/>
    <col min="47" max="47" width="19.5703125" style="6" hidden="1" customWidth="1"/>
    <col min="48" max="49" width="14.7109375" style="6" hidden="1" customWidth="1"/>
    <col min="50" max="50" width="15.42578125" hidden="1" customWidth="1"/>
    <col min="51" max="52" width="15.5703125" hidden="1" customWidth="1"/>
    <col min="53" max="53" width="15.42578125" hidden="1" customWidth="1"/>
    <col min="54" max="61" width="15.5703125" hidden="1" customWidth="1"/>
    <col min="62" max="62" width="16.85546875" hidden="1" customWidth="1"/>
    <col min="63" max="63" width="16.7109375" hidden="1" customWidth="1"/>
    <col min="64" max="64" width="18.28515625" hidden="1" customWidth="1"/>
    <col min="65" max="65" width="14.140625" hidden="1" customWidth="1"/>
    <col min="66" max="67" width="13.5703125" hidden="1" customWidth="1"/>
    <col min="68" max="69" width="14.140625" hidden="1" customWidth="1"/>
    <col min="70" max="70" width="15.28515625" hidden="1" customWidth="1"/>
    <col min="71" max="71" width="13.140625" hidden="1" customWidth="1"/>
    <col min="72" max="85" width="14.7109375" hidden="1" customWidth="1"/>
    <col min="86" max="86" width="21" hidden="1" customWidth="1"/>
    <col min="87" max="87" width="14.85546875" hidden="1" customWidth="1"/>
    <col min="88" max="88" width="15.85546875" hidden="1" customWidth="1"/>
    <col min="89" max="93" width="14.85546875" hidden="1" customWidth="1"/>
    <col min="94" max="94" width="15.28515625" hidden="1" customWidth="1"/>
    <col min="95" max="95" width="14.85546875" hidden="1" customWidth="1"/>
    <col min="96" max="97" width="14.7109375" hidden="1" customWidth="1"/>
    <col min="98" max="98" width="21" bestFit="1" customWidth="1"/>
    <col min="99" max="99" width="13.28515625" bestFit="1" customWidth="1"/>
    <col min="100" max="100" width="23" customWidth="1"/>
    <col min="101" max="101" width="13.85546875" bestFit="1" customWidth="1"/>
    <col min="102" max="103" width="13.5703125" bestFit="1" customWidth="1"/>
    <col min="104" max="105" width="13.5703125" hidden="1" customWidth="1"/>
    <col min="106" max="106" width="15.28515625" hidden="1" customWidth="1"/>
    <col min="107" max="108" width="14.140625" hidden="1" customWidth="1"/>
    <col min="109" max="109" width="13.5703125" hidden="1" customWidth="1"/>
    <col min="110" max="111" width="13.28515625" bestFit="1" customWidth="1"/>
    <col min="112" max="112" width="15.28515625" bestFit="1" customWidth="1"/>
    <col min="113" max="113" width="13.85546875" bestFit="1" customWidth="1"/>
    <col min="114" max="115" width="14.7109375" bestFit="1" customWidth="1"/>
  </cols>
  <sheetData>
    <row r="1" spans="1:109">
      <c r="B1" s="29">
        <f t="shared" ref="B1:Y1" si="0">YEAR(B7)</f>
        <v>2019</v>
      </c>
      <c r="C1" s="29">
        <f t="shared" si="0"/>
        <v>2019</v>
      </c>
      <c r="D1" s="29">
        <f t="shared" si="0"/>
        <v>2019</v>
      </c>
      <c r="E1" s="29">
        <f t="shared" si="0"/>
        <v>2019</v>
      </c>
      <c r="F1" s="29">
        <f t="shared" si="0"/>
        <v>2019</v>
      </c>
      <c r="G1" s="29">
        <f t="shared" si="0"/>
        <v>2019</v>
      </c>
      <c r="H1" s="29">
        <f t="shared" si="0"/>
        <v>2019</v>
      </c>
      <c r="I1" s="29">
        <f t="shared" si="0"/>
        <v>2019</v>
      </c>
      <c r="J1" s="29">
        <f t="shared" si="0"/>
        <v>2019</v>
      </c>
      <c r="K1" s="29">
        <f t="shared" si="0"/>
        <v>2019</v>
      </c>
      <c r="L1" s="29">
        <f t="shared" si="0"/>
        <v>2019</v>
      </c>
      <c r="M1" s="29">
        <f t="shared" si="0"/>
        <v>2019</v>
      </c>
      <c r="N1" s="29">
        <f t="shared" si="0"/>
        <v>2020</v>
      </c>
      <c r="O1" s="29">
        <f t="shared" si="0"/>
        <v>2020</v>
      </c>
      <c r="P1" s="29">
        <f t="shared" si="0"/>
        <v>2020</v>
      </c>
      <c r="Q1" s="29">
        <f t="shared" si="0"/>
        <v>2020</v>
      </c>
      <c r="R1" s="29">
        <f t="shared" si="0"/>
        <v>2020</v>
      </c>
      <c r="S1" s="29">
        <f t="shared" si="0"/>
        <v>2020</v>
      </c>
      <c r="T1" s="29">
        <f t="shared" si="0"/>
        <v>2020</v>
      </c>
      <c r="U1" s="29">
        <f t="shared" si="0"/>
        <v>2020</v>
      </c>
      <c r="V1" s="29">
        <f t="shared" si="0"/>
        <v>2020</v>
      </c>
      <c r="W1" s="29">
        <f t="shared" si="0"/>
        <v>2020</v>
      </c>
      <c r="X1" s="29">
        <f t="shared" si="0"/>
        <v>2020</v>
      </c>
      <c r="Y1" s="29">
        <f t="shared" si="0"/>
        <v>2020</v>
      </c>
      <c r="Z1" s="29">
        <f t="shared" ref="Z1:AJ1" si="1">YEAR(Z7)</f>
        <v>2021</v>
      </c>
      <c r="AA1" s="29">
        <f t="shared" si="1"/>
        <v>2021</v>
      </c>
      <c r="AB1" s="29">
        <f t="shared" si="1"/>
        <v>2021</v>
      </c>
      <c r="AC1" s="29">
        <f t="shared" si="1"/>
        <v>2021</v>
      </c>
      <c r="AD1" s="29">
        <f t="shared" si="1"/>
        <v>2021</v>
      </c>
      <c r="AE1" s="29">
        <f t="shared" si="1"/>
        <v>2021</v>
      </c>
      <c r="AF1" s="29">
        <f t="shared" si="1"/>
        <v>2021</v>
      </c>
      <c r="AG1" s="29">
        <f t="shared" si="1"/>
        <v>2021</v>
      </c>
      <c r="AH1" s="29">
        <f t="shared" si="1"/>
        <v>2021</v>
      </c>
      <c r="AI1" s="29">
        <f t="shared" si="1"/>
        <v>2021</v>
      </c>
      <c r="AJ1" s="29">
        <f t="shared" si="1"/>
        <v>2021</v>
      </c>
      <c r="AK1" s="29">
        <f t="shared" ref="AK1:AW1" si="2">YEAR(AK7)</f>
        <v>2021</v>
      </c>
      <c r="AL1" s="29">
        <f t="shared" si="2"/>
        <v>2022</v>
      </c>
      <c r="AM1" s="29">
        <f t="shared" si="2"/>
        <v>2022</v>
      </c>
      <c r="AN1" s="29">
        <f t="shared" si="2"/>
        <v>2022</v>
      </c>
      <c r="AO1" s="29">
        <f t="shared" si="2"/>
        <v>2022</v>
      </c>
      <c r="AP1" s="29">
        <f t="shared" si="2"/>
        <v>2022</v>
      </c>
      <c r="AQ1" s="29">
        <f t="shared" si="2"/>
        <v>2022</v>
      </c>
      <c r="AR1" s="29">
        <f t="shared" si="2"/>
        <v>2022</v>
      </c>
      <c r="AS1" s="29">
        <f t="shared" si="2"/>
        <v>2022</v>
      </c>
      <c r="AT1" s="29">
        <f t="shared" si="2"/>
        <v>2022</v>
      </c>
      <c r="AU1" s="29">
        <f t="shared" si="2"/>
        <v>2022</v>
      </c>
      <c r="AV1" s="29">
        <f t="shared" si="2"/>
        <v>2022</v>
      </c>
      <c r="AW1" s="29">
        <f t="shared" si="2"/>
        <v>2022</v>
      </c>
      <c r="AX1" s="29">
        <f t="shared" ref="AX1:BI1" si="3">YEAR(AX7)</f>
        <v>2023</v>
      </c>
      <c r="AY1" s="29">
        <f t="shared" si="3"/>
        <v>2023</v>
      </c>
      <c r="AZ1" s="29">
        <f t="shared" si="3"/>
        <v>2023</v>
      </c>
      <c r="BA1" s="29">
        <f t="shared" si="3"/>
        <v>2023</v>
      </c>
      <c r="BB1" s="29">
        <f t="shared" si="3"/>
        <v>2023</v>
      </c>
      <c r="BC1" s="29">
        <f t="shared" si="3"/>
        <v>2023</v>
      </c>
      <c r="BD1" s="29">
        <f t="shared" si="3"/>
        <v>2023</v>
      </c>
      <c r="BE1" s="29">
        <f t="shared" si="3"/>
        <v>2023</v>
      </c>
      <c r="BF1" s="29">
        <f t="shared" si="3"/>
        <v>2023</v>
      </c>
      <c r="BG1" s="29">
        <f t="shared" si="3"/>
        <v>2023</v>
      </c>
      <c r="BH1" s="29">
        <f t="shared" si="3"/>
        <v>2023</v>
      </c>
      <c r="BI1" s="29">
        <f t="shared" si="3"/>
        <v>2023</v>
      </c>
      <c r="BJ1" s="29">
        <f t="shared" ref="BJ1:BU1" si="4">YEAR(BJ7)</f>
        <v>2024</v>
      </c>
      <c r="BK1" s="29">
        <f t="shared" si="4"/>
        <v>2024</v>
      </c>
      <c r="BL1" s="29">
        <f t="shared" si="4"/>
        <v>2024</v>
      </c>
      <c r="BM1" s="29">
        <f t="shared" si="4"/>
        <v>2024</v>
      </c>
      <c r="BN1" s="29">
        <f t="shared" si="4"/>
        <v>2024</v>
      </c>
      <c r="BO1" s="29">
        <f t="shared" si="4"/>
        <v>2024</v>
      </c>
      <c r="BP1" s="29">
        <f t="shared" si="4"/>
        <v>2024</v>
      </c>
      <c r="BQ1" s="29">
        <f t="shared" si="4"/>
        <v>2024</v>
      </c>
      <c r="BR1" s="29">
        <f t="shared" si="4"/>
        <v>2024</v>
      </c>
      <c r="BS1" s="29">
        <f t="shared" si="4"/>
        <v>2024</v>
      </c>
      <c r="BT1" s="29">
        <f t="shared" si="4"/>
        <v>2024</v>
      </c>
      <c r="BU1" s="29">
        <f t="shared" si="4"/>
        <v>2024</v>
      </c>
      <c r="BV1" s="29">
        <f t="shared" ref="BV1:CG1" si="5">YEAR(BV7)</f>
        <v>2025</v>
      </c>
      <c r="BW1" s="29">
        <f t="shared" si="5"/>
        <v>2025</v>
      </c>
      <c r="BX1" s="29">
        <f t="shared" si="5"/>
        <v>2025</v>
      </c>
      <c r="BY1" s="29">
        <f t="shared" si="5"/>
        <v>2025</v>
      </c>
      <c r="BZ1" s="29">
        <f t="shared" si="5"/>
        <v>2025</v>
      </c>
      <c r="CA1" s="29">
        <f t="shared" si="5"/>
        <v>2025</v>
      </c>
      <c r="CB1" s="29">
        <f t="shared" si="5"/>
        <v>2025</v>
      </c>
      <c r="CC1" s="29">
        <f t="shared" si="5"/>
        <v>2025</v>
      </c>
      <c r="CD1" s="29">
        <f t="shared" si="5"/>
        <v>2025</v>
      </c>
      <c r="CE1" s="29">
        <f t="shared" si="5"/>
        <v>2025</v>
      </c>
      <c r="CF1" s="29">
        <f t="shared" si="5"/>
        <v>2025</v>
      </c>
      <c r="CG1" s="29">
        <f t="shared" si="5"/>
        <v>2025</v>
      </c>
      <c r="CH1" s="29">
        <f t="shared" ref="CH1:CS1" si="6">YEAR(CH7)</f>
        <v>2026</v>
      </c>
      <c r="CI1" s="29">
        <f t="shared" si="6"/>
        <v>2026</v>
      </c>
      <c r="CJ1" s="29">
        <f t="shared" si="6"/>
        <v>2026</v>
      </c>
      <c r="CK1" s="29">
        <f t="shared" si="6"/>
        <v>2026</v>
      </c>
      <c r="CL1" s="29">
        <f t="shared" si="6"/>
        <v>2026</v>
      </c>
      <c r="CM1" s="29">
        <f t="shared" si="6"/>
        <v>2026</v>
      </c>
      <c r="CN1" s="29">
        <f t="shared" si="6"/>
        <v>2026</v>
      </c>
      <c r="CO1" s="29">
        <f t="shared" si="6"/>
        <v>2026</v>
      </c>
      <c r="CP1" s="29">
        <f t="shared" si="6"/>
        <v>2026</v>
      </c>
      <c r="CQ1" s="29">
        <f t="shared" si="6"/>
        <v>2026</v>
      </c>
      <c r="CR1" s="29">
        <f t="shared" si="6"/>
        <v>2026</v>
      </c>
      <c r="CS1" s="29">
        <f t="shared" si="6"/>
        <v>2026</v>
      </c>
    </row>
    <row r="2" spans="1:109">
      <c r="B2" s="29">
        <f t="shared" ref="B2:Y2" si="7">MONTH(B7)</f>
        <v>1</v>
      </c>
      <c r="C2" s="29">
        <f t="shared" si="7"/>
        <v>2</v>
      </c>
      <c r="D2" s="29">
        <f t="shared" si="7"/>
        <v>3</v>
      </c>
      <c r="E2" s="29">
        <f t="shared" si="7"/>
        <v>4</v>
      </c>
      <c r="F2" s="29">
        <f t="shared" si="7"/>
        <v>5</v>
      </c>
      <c r="G2" s="29">
        <f t="shared" si="7"/>
        <v>6</v>
      </c>
      <c r="H2" s="29">
        <f t="shared" si="7"/>
        <v>7</v>
      </c>
      <c r="I2" s="29">
        <f t="shared" si="7"/>
        <v>8</v>
      </c>
      <c r="J2" s="29">
        <f t="shared" si="7"/>
        <v>9</v>
      </c>
      <c r="K2" s="29">
        <f t="shared" si="7"/>
        <v>10</v>
      </c>
      <c r="L2" s="29">
        <f t="shared" si="7"/>
        <v>11</v>
      </c>
      <c r="M2" s="29">
        <f t="shared" si="7"/>
        <v>12</v>
      </c>
      <c r="N2" s="29">
        <f t="shared" si="7"/>
        <v>1</v>
      </c>
      <c r="O2" s="29">
        <f t="shared" si="7"/>
        <v>2</v>
      </c>
      <c r="P2" s="29">
        <f t="shared" si="7"/>
        <v>3</v>
      </c>
      <c r="Q2" s="29">
        <f t="shared" si="7"/>
        <v>4</v>
      </c>
      <c r="R2" s="29">
        <f t="shared" si="7"/>
        <v>5</v>
      </c>
      <c r="S2" s="29">
        <f t="shared" si="7"/>
        <v>6</v>
      </c>
      <c r="T2" s="29">
        <f t="shared" si="7"/>
        <v>7</v>
      </c>
      <c r="U2" s="29">
        <f t="shared" si="7"/>
        <v>8</v>
      </c>
      <c r="V2" s="29">
        <f t="shared" si="7"/>
        <v>9</v>
      </c>
      <c r="W2" s="29">
        <f t="shared" si="7"/>
        <v>10</v>
      </c>
      <c r="X2" s="29">
        <f t="shared" si="7"/>
        <v>11</v>
      </c>
      <c r="Y2" s="29">
        <f t="shared" si="7"/>
        <v>12</v>
      </c>
      <c r="Z2" s="29">
        <f t="shared" ref="Z2:AJ2" si="8">MONTH(Z7)</f>
        <v>1</v>
      </c>
      <c r="AA2" s="29">
        <f t="shared" si="8"/>
        <v>2</v>
      </c>
      <c r="AB2" s="29">
        <f t="shared" si="8"/>
        <v>3</v>
      </c>
      <c r="AC2" s="29">
        <f t="shared" si="8"/>
        <v>4</v>
      </c>
      <c r="AD2" s="29">
        <f t="shared" si="8"/>
        <v>5</v>
      </c>
      <c r="AE2" s="29">
        <f t="shared" si="8"/>
        <v>6</v>
      </c>
      <c r="AF2" s="29">
        <f t="shared" si="8"/>
        <v>7</v>
      </c>
      <c r="AG2" s="29">
        <f t="shared" si="8"/>
        <v>8</v>
      </c>
      <c r="AH2" s="29">
        <f t="shared" si="8"/>
        <v>9</v>
      </c>
      <c r="AI2" s="29">
        <f t="shared" si="8"/>
        <v>10</v>
      </c>
      <c r="AJ2" s="29">
        <f t="shared" si="8"/>
        <v>11</v>
      </c>
      <c r="AK2" s="29">
        <f t="shared" ref="AK2:AW2" si="9">MONTH(AK7)</f>
        <v>12</v>
      </c>
      <c r="AL2" s="29">
        <f t="shared" si="9"/>
        <v>1</v>
      </c>
      <c r="AM2" s="29">
        <f t="shared" si="9"/>
        <v>2</v>
      </c>
      <c r="AN2" s="29">
        <f t="shared" si="9"/>
        <v>3</v>
      </c>
      <c r="AO2" s="29">
        <f t="shared" si="9"/>
        <v>4</v>
      </c>
      <c r="AP2" s="29">
        <f t="shared" si="9"/>
        <v>5</v>
      </c>
      <c r="AQ2" s="29">
        <f t="shared" si="9"/>
        <v>6</v>
      </c>
      <c r="AR2" s="29">
        <f t="shared" si="9"/>
        <v>7</v>
      </c>
      <c r="AS2" s="29">
        <f t="shared" si="9"/>
        <v>8</v>
      </c>
      <c r="AT2" s="29">
        <f t="shared" si="9"/>
        <v>9</v>
      </c>
      <c r="AU2" s="29">
        <f t="shared" si="9"/>
        <v>10</v>
      </c>
      <c r="AV2" s="29">
        <f t="shared" si="9"/>
        <v>11</v>
      </c>
      <c r="AW2" s="29">
        <f t="shared" si="9"/>
        <v>12</v>
      </c>
      <c r="AX2" s="29">
        <f t="shared" ref="AX2:BI2" si="10">MONTH(AX7)</f>
        <v>1</v>
      </c>
      <c r="AY2" s="29">
        <f t="shared" si="10"/>
        <v>2</v>
      </c>
      <c r="AZ2" s="29">
        <f t="shared" si="10"/>
        <v>3</v>
      </c>
      <c r="BA2" s="29">
        <f t="shared" si="10"/>
        <v>4</v>
      </c>
      <c r="BB2" s="29">
        <f t="shared" si="10"/>
        <v>5</v>
      </c>
      <c r="BC2" s="29">
        <f t="shared" si="10"/>
        <v>6</v>
      </c>
      <c r="BD2" s="29">
        <f t="shared" si="10"/>
        <v>7</v>
      </c>
      <c r="BE2" s="29">
        <f t="shared" si="10"/>
        <v>8</v>
      </c>
      <c r="BF2" s="29">
        <f t="shared" si="10"/>
        <v>9</v>
      </c>
      <c r="BG2" s="29">
        <f t="shared" si="10"/>
        <v>10</v>
      </c>
      <c r="BH2" s="29">
        <f t="shared" si="10"/>
        <v>11</v>
      </c>
      <c r="BI2" s="29">
        <f t="shared" si="10"/>
        <v>12</v>
      </c>
      <c r="BJ2" s="29">
        <f t="shared" ref="BJ2:BU2" si="11">MONTH(BJ7)</f>
        <v>1</v>
      </c>
      <c r="BK2" s="29">
        <f t="shared" si="11"/>
        <v>2</v>
      </c>
      <c r="BL2" s="29">
        <f t="shared" si="11"/>
        <v>3</v>
      </c>
      <c r="BM2" s="29">
        <f t="shared" si="11"/>
        <v>4</v>
      </c>
      <c r="BN2" s="29">
        <f t="shared" si="11"/>
        <v>5</v>
      </c>
      <c r="BO2" s="29">
        <f t="shared" si="11"/>
        <v>6</v>
      </c>
      <c r="BP2" s="29">
        <f t="shared" si="11"/>
        <v>7</v>
      </c>
      <c r="BQ2" s="29">
        <f t="shared" si="11"/>
        <v>8</v>
      </c>
      <c r="BR2" s="29">
        <f t="shared" si="11"/>
        <v>9</v>
      </c>
      <c r="BS2" s="29">
        <f t="shared" si="11"/>
        <v>10</v>
      </c>
      <c r="BT2" s="29">
        <f t="shared" si="11"/>
        <v>11</v>
      </c>
      <c r="BU2" s="29">
        <f t="shared" si="11"/>
        <v>12</v>
      </c>
      <c r="BV2" s="29">
        <f t="shared" ref="BV2:CG2" si="12">MONTH(BV7)</f>
        <v>1</v>
      </c>
      <c r="BW2" s="29">
        <f t="shared" si="12"/>
        <v>2</v>
      </c>
      <c r="BX2" s="29">
        <f t="shared" si="12"/>
        <v>3</v>
      </c>
      <c r="BY2" s="29">
        <f t="shared" si="12"/>
        <v>4</v>
      </c>
      <c r="BZ2" s="29">
        <f t="shared" si="12"/>
        <v>5</v>
      </c>
      <c r="CA2" s="29">
        <f t="shared" si="12"/>
        <v>6</v>
      </c>
      <c r="CB2" s="29">
        <f t="shared" si="12"/>
        <v>7</v>
      </c>
      <c r="CC2" s="29">
        <f t="shared" si="12"/>
        <v>8</v>
      </c>
      <c r="CD2" s="29">
        <f t="shared" si="12"/>
        <v>9</v>
      </c>
      <c r="CE2" s="29">
        <f t="shared" si="12"/>
        <v>10</v>
      </c>
      <c r="CF2" s="29">
        <f t="shared" si="12"/>
        <v>11</v>
      </c>
      <c r="CG2" s="29">
        <f t="shared" si="12"/>
        <v>12</v>
      </c>
      <c r="CH2" s="29">
        <f t="shared" ref="CH2:CS2" si="13">MONTH(CH7)</f>
        <v>1</v>
      </c>
      <c r="CI2" s="29">
        <f t="shared" si="13"/>
        <v>2</v>
      </c>
      <c r="CJ2" s="29">
        <f t="shared" si="13"/>
        <v>3</v>
      </c>
      <c r="CK2" s="29">
        <f t="shared" si="13"/>
        <v>4</v>
      </c>
      <c r="CL2" s="29">
        <f t="shared" si="13"/>
        <v>5</v>
      </c>
      <c r="CM2" s="29">
        <f t="shared" si="13"/>
        <v>6</v>
      </c>
      <c r="CN2" s="29">
        <f t="shared" si="13"/>
        <v>7</v>
      </c>
      <c r="CO2" s="29">
        <f t="shared" si="13"/>
        <v>8</v>
      </c>
      <c r="CP2" s="29">
        <f t="shared" si="13"/>
        <v>9</v>
      </c>
      <c r="CQ2" s="29">
        <f t="shared" si="13"/>
        <v>10</v>
      </c>
      <c r="CR2" s="29">
        <f t="shared" si="13"/>
        <v>11</v>
      </c>
      <c r="CS2" s="29">
        <f t="shared" si="13"/>
        <v>12</v>
      </c>
    </row>
    <row r="3" spans="1:109">
      <c r="B3" s="29">
        <f t="shared" ref="B3:Y3" si="14">DAY(B7)</f>
        <v>31</v>
      </c>
      <c r="C3" s="29">
        <f t="shared" si="14"/>
        <v>28</v>
      </c>
      <c r="D3" s="29">
        <f t="shared" si="14"/>
        <v>31</v>
      </c>
      <c r="E3" s="29">
        <f t="shared" si="14"/>
        <v>30</v>
      </c>
      <c r="F3" s="29">
        <f t="shared" si="14"/>
        <v>31</v>
      </c>
      <c r="G3" s="29">
        <f t="shared" si="14"/>
        <v>30</v>
      </c>
      <c r="H3" s="29">
        <f t="shared" si="14"/>
        <v>31</v>
      </c>
      <c r="I3" s="29">
        <f t="shared" si="14"/>
        <v>31</v>
      </c>
      <c r="J3" s="29">
        <f t="shared" si="14"/>
        <v>30</v>
      </c>
      <c r="K3" s="29">
        <f t="shared" si="14"/>
        <v>31</v>
      </c>
      <c r="L3" s="29">
        <f t="shared" si="14"/>
        <v>30</v>
      </c>
      <c r="M3" s="29">
        <f t="shared" si="14"/>
        <v>31</v>
      </c>
      <c r="N3" s="29">
        <f t="shared" si="14"/>
        <v>31</v>
      </c>
      <c r="O3" s="29">
        <f t="shared" si="14"/>
        <v>29</v>
      </c>
      <c r="P3" s="29">
        <f t="shared" si="14"/>
        <v>31</v>
      </c>
      <c r="Q3" s="29">
        <f t="shared" si="14"/>
        <v>30</v>
      </c>
      <c r="R3" s="29">
        <f t="shared" si="14"/>
        <v>31</v>
      </c>
      <c r="S3" s="29">
        <f t="shared" si="14"/>
        <v>30</v>
      </c>
      <c r="T3" s="29">
        <f t="shared" si="14"/>
        <v>31</v>
      </c>
      <c r="U3" s="29">
        <f t="shared" si="14"/>
        <v>31</v>
      </c>
      <c r="V3" s="29">
        <f t="shared" si="14"/>
        <v>30</v>
      </c>
      <c r="W3" s="29">
        <f t="shared" si="14"/>
        <v>31</v>
      </c>
      <c r="X3" s="29">
        <f t="shared" si="14"/>
        <v>30</v>
      </c>
      <c r="Y3" s="29">
        <f t="shared" si="14"/>
        <v>31</v>
      </c>
      <c r="Z3" s="29">
        <f t="shared" ref="Z3:AJ3" si="15">DAY(Z7)</f>
        <v>31</v>
      </c>
      <c r="AA3" s="29">
        <f t="shared" si="15"/>
        <v>28</v>
      </c>
      <c r="AB3" s="29">
        <f t="shared" si="15"/>
        <v>31</v>
      </c>
      <c r="AC3" s="29">
        <f t="shared" si="15"/>
        <v>30</v>
      </c>
      <c r="AD3" s="29">
        <f t="shared" si="15"/>
        <v>31</v>
      </c>
      <c r="AE3" s="29">
        <f t="shared" si="15"/>
        <v>30</v>
      </c>
      <c r="AF3" s="29">
        <f t="shared" si="15"/>
        <v>31</v>
      </c>
      <c r="AG3" s="29">
        <f t="shared" si="15"/>
        <v>31</v>
      </c>
      <c r="AH3" s="29">
        <f t="shared" si="15"/>
        <v>30</v>
      </c>
      <c r="AI3" s="29">
        <f t="shared" si="15"/>
        <v>31</v>
      </c>
      <c r="AJ3" s="29">
        <f t="shared" si="15"/>
        <v>30</v>
      </c>
      <c r="AK3" s="29">
        <f t="shared" ref="AK3:AW3" si="16">DAY(AK7)</f>
        <v>31</v>
      </c>
      <c r="AL3" s="29">
        <f t="shared" si="16"/>
        <v>31</v>
      </c>
      <c r="AM3" s="29">
        <f t="shared" si="16"/>
        <v>28</v>
      </c>
      <c r="AN3" s="29">
        <f t="shared" si="16"/>
        <v>31</v>
      </c>
      <c r="AO3" s="29">
        <f t="shared" si="16"/>
        <v>30</v>
      </c>
      <c r="AP3" s="29">
        <f t="shared" si="16"/>
        <v>31</v>
      </c>
      <c r="AQ3" s="29">
        <f t="shared" si="16"/>
        <v>30</v>
      </c>
      <c r="AR3" s="29">
        <f t="shared" si="16"/>
        <v>31</v>
      </c>
      <c r="AS3" s="29">
        <f t="shared" si="16"/>
        <v>31</v>
      </c>
      <c r="AT3" s="29">
        <f t="shared" si="16"/>
        <v>30</v>
      </c>
      <c r="AU3" s="29">
        <f t="shared" si="16"/>
        <v>31</v>
      </c>
      <c r="AV3" s="29">
        <f t="shared" si="16"/>
        <v>30</v>
      </c>
      <c r="AW3" s="29">
        <f t="shared" si="16"/>
        <v>31</v>
      </c>
      <c r="AX3" s="29">
        <f t="shared" ref="AX3:BI3" si="17">DAY(AX7)</f>
        <v>31</v>
      </c>
      <c r="AY3" s="29">
        <f t="shared" si="17"/>
        <v>28</v>
      </c>
      <c r="AZ3" s="29">
        <f t="shared" si="17"/>
        <v>31</v>
      </c>
      <c r="BA3" s="29">
        <f t="shared" si="17"/>
        <v>30</v>
      </c>
      <c r="BB3" s="29">
        <f t="shared" si="17"/>
        <v>31</v>
      </c>
      <c r="BC3" s="29">
        <f t="shared" si="17"/>
        <v>30</v>
      </c>
      <c r="BD3" s="29">
        <f t="shared" si="17"/>
        <v>31</v>
      </c>
      <c r="BE3" s="29">
        <f t="shared" si="17"/>
        <v>31</v>
      </c>
      <c r="BF3" s="29">
        <f t="shared" si="17"/>
        <v>30</v>
      </c>
      <c r="BG3" s="29">
        <f t="shared" si="17"/>
        <v>31</v>
      </c>
      <c r="BH3" s="29">
        <f t="shared" si="17"/>
        <v>30</v>
      </c>
      <c r="BI3" s="29">
        <f t="shared" si="17"/>
        <v>31</v>
      </c>
      <c r="BJ3" s="29">
        <f t="shared" ref="BJ3:BU3" si="18">DAY(BJ7)</f>
        <v>31</v>
      </c>
      <c r="BK3" s="29">
        <f t="shared" si="18"/>
        <v>29</v>
      </c>
      <c r="BL3" s="29">
        <f t="shared" si="18"/>
        <v>31</v>
      </c>
      <c r="BM3" s="29">
        <f t="shared" si="18"/>
        <v>30</v>
      </c>
      <c r="BN3" s="29">
        <f t="shared" si="18"/>
        <v>31</v>
      </c>
      <c r="BO3" s="29">
        <f t="shared" si="18"/>
        <v>30</v>
      </c>
      <c r="BP3" s="29">
        <f t="shared" si="18"/>
        <v>31</v>
      </c>
      <c r="BQ3" s="29">
        <f t="shared" si="18"/>
        <v>31</v>
      </c>
      <c r="BR3" s="29">
        <f t="shared" si="18"/>
        <v>30</v>
      </c>
      <c r="BS3" s="29">
        <f t="shared" si="18"/>
        <v>31</v>
      </c>
      <c r="BT3" s="29">
        <f t="shared" si="18"/>
        <v>30</v>
      </c>
      <c r="BU3" s="29">
        <f t="shared" si="18"/>
        <v>31</v>
      </c>
      <c r="BV3" s="29">
        <f t="shared" ref="BV3:CG3" si="19">DAY(BV7)</f>
        <v>31</v>
      </c>
      <c r="BW3" s="29">
        <f t="shared" si="19"/>
        <v>28</v>
      </c>
      <c r="BX3" s="29">
        <f t="shared" si="19"/>
        <v>31</v>
      </c>
      <c r="BY3" s="29">
        <f t="shared" si="19"/>
        <v>30</v>
      </c>
      <c r="BZ3" s="29">
        <f t="shared" si="19"/>
        <v>31</v>
      </c>
      <c r="CA3" s="29">
        <f t="shared" si="19"/>
        <v>30</v>
      </c>
      <c r="CB3" s="29">
        <f t="shared" si="19"/>
        <v>31</v>
      </c>
      <c r="CC3" s="29">
        <f t="shared" si="19"/>
        <v>31</v>
      </c>
      <c r="CD3" s="29">
        <f t="shared" si="19"/>
        <v>30</v>
      </c>
      <c r="CE3" s="29">
        <f t="shared" si="19"/>
        <v>31</v>
      </c>
      <c r="CF3" s="29">
        <f t="shared" si="19"/>
        <v>30</v>
      </c>
      <c r="CG3" s="29">
        <f t="shared" si="19"/>
        <v>31</v>
      </c>
      <c r="CH3" s="29">
        <f t="shared" ref="CH3:CS3" si="20">DAY(CH7)</f>
        <v>31</v>
      </c>
      <c r="CI3" s="29">
        <f t="shared" si="20"/>
        <v>28</v>
      </c>
      <c r="CJ3" s="29">
        <f t="shared" si="20"/>
        <v>31</v>
      </c>
      <c r="CK3" s="29">
        <f t="shared" si="20"/>
        <v>30</v>
      </c>
      <c r="CL3" s="29">
        <f t="shared" si="20"/>
        <v>31</v>
      </c>
      <c r="CM3" s="29">
        <f t="shared" si="20"/>
        <v>30</v>
      </c>
      <c r="CN3" s="29">
        <f t="shared" si="20"/>
        <v>31</v>
      </c>
      <c r="CO3" s="29">
        <f t="shared" si="20"/>
        <v>31</v>
      </c>
      <c r="CP3" s="29">
        <f t="shared" si="20"/>
        <v>30</v>
      </c>
      <c r="CQ3" s="29">
        <f t="shared" si="20"/>
        <v>31</v>
      </c>
      <c r="CR3" s="29">
        <f t="shared" si="20"/>
        <v>30</v>
      </c>
      <c r="CS3" s="29">
        <f t="shared" si="20"/>
        <v>31</v>
      </c>
    </row>
    <row r="4" spans="1:109">
      <c r="B4" s="8">
        <f t="shared" ref="B4:Y4" si="21">YEAR(B7)</f>
        <v>2019</v>
      </c>
      <c r="C4" s="8">
        <f t="shared" si="21"/>
        <v>2019</v>
      </c>
      <c r="D4" s="8">
        <f t="shared" si="21"/>
        <v>2019</v>
      </c>
      <c r="E4" s="8">
        <f t="shared" si="21"/>
        <v>2019</v>
      </c>
      <c r="F4" s="8">
        <f t="shared" si="21"/>
        <v>2019</v>
      </c>
      <c r="G4" s="8">
        <f t="shared" si="21"/>
        <v>2019</v>
      </c>
      <c r="H4" s="8">
        <f t="shared" si="21"/>
        <v>2019</v>
      </c>
      <c r="I4" s="8">
        <f t="shared" si="21"/>
        <v>2019</v>
      </c>
      <c r="J4" s="8">
        <f t="shared" si="21"/>
        <v>2019</v>
      </c>
      <c r="K4" s="8">
        <f t="shared" si="21"/>
        <v>2019</v>
      </c>
      <c r="L4" s="8">
        <f t="shared" si="21"/>
        <v>2019</v>
      </c>
      <c r="M4" s="8">
        <f t="shared" si="21"/>
        <v>2019</v>
      </c>
      <c r="N4" s="8">
        <f t="shared" si="21"/>
        <v>2020</v>
      </c>
      <c r="O4" s="8">
        <f t="shared" si="21"/>
        <v>2020</v>
      </c>
      <c r="P4" s="8">
        <f t="shared" si="21"/>
        <v>2020</v>
      </c>
      <c r="Q4" s="8">
        <f t="shared" si="21"/>
        <v>2020</v>
      </c>
      <c r="R4" s="8">
        <f t="shared" si="21"/>
        <v>2020</v>
      </c>
      <c r="S4" s="8">
        <f t="shared" si="21"/>
        <v>2020</v>
      </c>
      <c r="T4" s="8">
        <f t="shared" si="21"/>
        <v>2020</v>
      </c>
      <c r="U4" s="8">
        <f t="shared" si="21"/>
        <v>2020</v>
      </c>
      <c r="V4" s="8">
        <f t="shared" si="21"/>
        <v>2020</v>
      </c>
      <c r="W4" s="8">
        <f t="shared" si="21"/>
        <v>2020</v>
      </c>
      <c r="X4" s="8">
        <f t="shared" si="21"/>
        <v>2020</v>
      </c>
      <c r="Y4" s="8">
        <f t="shared" si="21"/>
        <v>2020</v>
      </c>
      <c r="Z4" s="8">
        <f t="shared" ref="Z4:AJ4" si="22">YEAR(Z7)</f>
        <v>2021</v>
      </c>
      <c r="AA4" s="8">
        <f t="shared" si="22"/>
        <v>2021</v>
      </c>
      <c r="AB4" s="8">
        <f t="shared" si="22"/>
        <v>2021</v>
      </c>
      <c r="AC4" s="8">
        <f t="shared" si="22"/>
        <v>2021</v>
      </c>
      <c r="AD4" s="8">
        <f t="shared" si="22"/>
        <v>2021</v>
      </c>
      <c r="AE4" s="8">
        <f t="shared" si="22"/>
        <v>2021</v>
      </c>
      <c r="AF4" s="8">
        <f t="shared" si="22"/>
        <v>2021</v>
      </c>
      <c r="AG4" s="8">
        <f t="shared" si="22"/>
        <v>2021</v>
      </c>
      <c r="AH4" s="8">
        <f t="shared" si="22"/>
        <v>2021</v>
      </c>
      <c r="AI4" s="8">
        <f t="shared" si="22"/>
        <v>2021</v>
      </c>
      <c r="AJ4" s="8">
        <f t="shared" si="22"/>
        <v>2021</v>
      </c>
      <c r="AK4" s="8">
        <f t="shared" ref="AK4:AW4" si="23">YEAR(AK7)</f>
        <v>2021</v>
      </c>
      <c r="AL4" s="8">
        <f t="shared" si="23"/>
        <v>2022</v>
      </c>
      <c r="AM4" s="8">
        <f t="shared" si="23"/>
        <v>2022</v>
      </c>
      <c r="AN4" s="8">
        <f t="shared" si="23"/>
        <v>2022</v>
      </c>
      <c r="AO4" s="8">
        <f t="shared" si="23"/>
        <v>2022</v>
      </c>
      <c r="AP4" s="8">
        <f t="shared" si="23"/>
        <v>2022</v>
      </c>
      <c r="AQ4" s="8">
        <f t="shared" si="23"/>
        <v>2022</v>
      </c>
      <c r="AR4" s="8">
        <f t="shared" si="23"/>
        <v>2022</v>
      </c>
      <c r="AS4" s="8">
        <f t="shared" si="23"/>
        <v>2022</v>
      </c>
      <c r="AT4" s="8">
        <f t="shared" si="23"/>
        <v>2022</v>
      </c>
      <c r="AU4" s="8">
        <f t="shared" si="23"/>
        <v>2022</v>
      </c>
      <c r="AV4" s="8">
        <f t="shared" si="23"/>
        <v>2022</v>
      </c>
      <c r="AW4" s="8">
        <f t="shared" si="23"/>
        <v>2022</v>
      </c>
      <c r="AX4" s="8">
        <f t="shared" ref="AX4:BI4" si="24">YEAR(AX7)</f>
        <v>2023</v>
      </c>
      <c r="AY4" s="8">
        <f t="shared" si="24"/>
        <v>2023</v>
      </c>
      <c r="AZ4" s="8">
        <f t="shared" si="24"/>
        <v>2023</v>
      </c>
      <c r="BA4" s="8">
        <f t="shared" si="24"/>
        <v>2023</v>
      </c>
      <c r="BB4" s="8">
        <f t="shared" si="24"/>
        <v>2023</v>
      </c>
      <c r="BC4" s="8">
        <f t="shared" si="24"/>
        <v>2023</v>
      </c>
      <c r="BD4" s="8">
        <f t="shared" si="24"/>
        <v>2023</v>
      </c>
      <c r="BE4" s="8">
        <f t="shared" si="24"/>
        <v>2023</v>
      </c>
      <c r="BF4" s="8">
        <f t="shared" si="24"/>
        <v>2023</v>
      </c>
      <c r="BG4" s="8">
        <f t="shared" si="24"/>
        <v>2023</v>
      </c>
      <c r="BH4" s="8">
        <f t="shared" si="24"/>
        <v>2023</v>
      </c>
      <c r="BI4" s="8">
        <f t="shared" si="24"/>
        <v>2023</v>
      </c>
      <c r="BJ4" s="8">
        <f t="shared" ref="BJ4:BU4" si="25">YEAR(BJ7)</f>
        <v>2024</v>
      </c>
      <c r="BK4" s="8">
        <f t="shared" si="25"/>
        <v>2024</v>
      </c>
      <c r="BL4" s="8">
        <f t="shared" si="25"/>
        <v>2024</v>
      </c>
      <c r="BM4" s="8">
        <f t="shared" si="25"/>
        <v>2024</v>
      </c>
      <c r="BN4" s="8">
        <f t="shared" si="25"/>
        <v>2024</v>
      </c>
      <c r="BO4" s="8">
        <f t="shared" si="25"/>
        <v>2024</v>
      </c>
      <c r="BP4" s="8">
        <f t="shared" si="25"/>
        <v>2024</v>
      </c>
      <c r="BQ4" s="8">
        <f t="shared" si="25"/>
        <v>2024</v>
      </c>
      <c r="BR4" s="8">
        <f t="shared" si="25"/>
        <v>2024</v>
      </c>
      <c r="BS4" s="8">
        <f t="shared" si="25"/>
        <v>2024</v>
      </c>
      <c r="BT4" s="8">
        <f t="shared" si="25"/>
        <v>2024</v>
      </c>
      <c r="BU4" s="8">
        <f t="shared" si="25"/>
        <v>2024</v>
      </c>
      <c r="BV4" s="8">
        <f t="shared" ref="BV4:CG4" si="26">YEAR(BV7)</f>
        <v>2025</v>
      </c>
      <c r="BW4" s="8">
        <f t="shared" si="26"/>
        <v>2025</v>
      </c>
      <c r="BX4" s="8">
        <f t="shared" si="26"/>
        <v>2025</v>
      </c>
      <c r="BY4" s="8">
        <f t="shared" si="26"/>
        <v>2025</v>
      </c>
      <c r="BZ4" s="8">
        <f t="shared" si="26"/>
        <v>2025</v>
      </c>
      <c r="CA4" s="8">
        <f t="shared" si="26"/>
        <v>2025</v>
      </c>
      <c r="CB4" s="8">
        <f t="shared" si="26"/>
        <v>2025</v>
      </c>
      <c r="CC4" s="8">
        <f t="shared" si="26"/>
        <v>2025</v>
      </c>
      <c r="CD4" s="8">
        <f t="shared" si="26"/>
        <v>2025</v>
      </c>
      <c r="CE4" s="8">
        <f t="shared" si="26"/>
        <v>2025</v>
      </c>
      <c r="CF4" s="8">
        <f t="shared" si="26"/>
        <v>2025</v>
      </c>
      <c r="CG4" s="8">
        <f t="shared" si="26"/>
        <v>2025</v>
      </c>
      <c r="CH4" s="8">
        <f t="shared" ref="CH4:CS4" si="27">YEAR(CH7)</f>
        <v>2026</v>
      </c>
      <c r="CI4" s="8">
        <f t="shared" si="27"/>
        <v>2026</v>
      </c>
      <c r="CJ4" s="8">
        <f t="shared" si="27"/>
        <v>2026</v>
      </c>
      <c r="CK4" s="8">
        <f t="shared" si="27"/>
        <v>2026</v>
      </c>
      <c r="CL4" s="8">
        <f t="shared" si="27"/>
        <v>2026</v>
      </c>
      <c r="CM4" s="8">
        <f t="shared" si="27"/>
        <v>2026</v>
      </c>
      <c r="CN4" s="8">
        <f t="shared" si="27"/>
        <v>2026</v>
      </c>
      <c r="CO4" s="8">
        <f t="shared" si="27"/>
        <v>2026</v>
      </c>
      <c r="CP4" s="8">
        <f t="shared" si="27"/>
        <v>2026</v>
      </c>
      <c r="CQ4" s="8">
        <f t="shared" si="27"/>
        <v>2026</v>
      </c>
      <c r="CR4" s="8">
        <f t="shared" si="27"/>
        <v>2026</v>
      </c>
      <c r="CS4" s="8">
        <f t="shared" si="27"/>
        <v>2026</v>
      </c>
    </row>
    <row r="5" spans="1:109">
      <c r="B5" s="7">
        <v>0.5</v>
      </c>
      <c r="C5" s="7">
        <v>0.5</v>
      </c>
      <c r="D5" s="7">
        <v>0.5</v>
      </c>
      <c r="E5" s="7">
        <v>0.5</v>
      </c>
      <c r="F5" s="7">
        <v>0.5</v>
      </c>
      <c r="G5" s="7">
        <v>0.5</v>
      </c>
      <c r="H5" s="7">
        <v>0.5</v>
      </c>
      <c r="I5" s="7">
        <v>0.5</v>
      </c>
      <c r="J5" s="7">
        <v>0.5</v>
      </c>
      <c r="K5" s="7">
        <v>0.5</v>
      </c>
      <c r="L5" s="7">
        <v>0.5</v>
      </c>
      <c r="M5" s="7">
        <v>0.5</v>
      </c>
      <c r="N5" s="7">
        <v>0.5</v>
      </c>
      <c r="O5" s="7">
        <v>0.5</v>
      </c>
      <c r="P5" s="7">
        <v>0.5</v>
      </c>
      <c r="Q5" s="7">
        <v>0.5</v>
      </c>
      <c r="R5" s="7">
        <v>0.5</v>
      </c>
      <c r="S5" s="7">
        <v>0.5</v>
      </c>
      <c r="T5" s="7">
        <v>0.5</v>
      </c>
      <c r="U5" s="7">
        <v>0.5</v>
      </c>
      <c r="V5" s="7">
        <v>0.5</v>
      </c>
      <c r="W5" s="7">
        <v>0.5</v>
      </c>
      <c r="X5" s="7">
        <v>0.5</v>
      </c>
      <c r="Y5" s="7">
        <v>0.5</v>
      </c>
      <c r="Z5" s="7">
        <v>0.5</v>
      </c>
      <c r="AA5" s="7">
        <v>0.5</v>
      </c>
      <c r="AB5" s="7">
        <v>0.5</v>
      </c>
      <c r="AC5" s="7">
        <v>0.5</v>
      </c>
      <c r="AD5" s="7">
        <v>0.5</v>
      </c>
      <c r="AE5" s="7">
        <v>0.5</v>
      </c>
      <c r="AF5" s="7">
        <v>0.5</v>
      </c>
      <c r="AG5" s="7">
        <v>0.5</v>
      </c>
      <c r="AH5" s="7">
        <v>0.5</v>
      </c>
      <c r="AI5" s="7">
        <v>0.5</v>
      </c>
      <c r="AJ5" s="7">
        <v>0.5</v>
      </c>
      <c r="AK5" s="7">
        <v>0.5</v>
      </c>
      <c r="AL5" s="7">
        <v>0.5</v>
      </c>
      <c r="AM5" s="7">
        <v>0.5</v>
      </c>
      <c r="AN5" s="7">
        <v>0.5</v>
      </c>
      <c r="AO5" s="7">
        <v>0.5</v>
      </c>
      <c r="AP5" s="7">
        <v>0.5</v>
      </c>
      <c r="AQ5" s="7">
        <v>0.5</v>
      </c>
      <c r="AR5" s="7">
        <v>0.5</v>
      </c>
      <c r="AS5" s="7">
        <v>0.5</v>
      </c>
      <c r="AT5" s="7">
        <v>0.5</v>
      </c>
      <c r="AU5" s="7">
        <v>0.5</v>
      </c>
      <c r="AV5" s="7">
        <v>0.5</v>
      </c>
      <c r="AW5" s="7">
        <v>0.5</v>
      </c>
      <c r="AX5" s="7">
        <v>0.5</v>
      </c>
      <c r="AY5" s="7">
        <v>0.5</v>
      </c>
      <c r="AZ5" s="7">
        <v>0.5</v>
      </c>
      <c r="BA5" s="7">
        <v>0.5</v>
      </c>
      <c r="BB5" s="7">
        <v>0.5</v>
      </c>
      <c r="BC5" s="7">
        <v>0.5</v>
      </c>
      <c r="BD5" s="7">
        <v>0.5</v>
      </c>
      <c r="BE5" s="7">
        <v>0.5</v>
      </c>
      <c r="BF5" s="7">
        <v>0.5</v>
      </c>
      <c r="BG5" s="7">
        <v>0.5</v>
      </c>
      <c r="BH5" s="7">
        <v>0.5</v>
      </c>
      <c r="BI5" s="7">
        <v>0.5</v>
      </c>
      <c r="BJ5" s="7">
        <v>0.5</v>
      </c>
      <c r="BK5" s="7">
        <v>0.5</v>
      </c>
      <c r="BL5" s="7">
        <v>0.5</v>
      </c>
      <c r="BM5" s="7">
        <v>0.5</v>
      </c>
      <c r="BN5" s="7">
        <v>0.5</v>
      </c>
      <c r="BO5" s="7">
        <v>0.5</v>
      </c>
      <c r="BP5" s="7">
        <v>0.5</v>
      </c>
      <c r="BQ5" s="7">
        <v>0.5</v>
      </c>
      <c r="BR5" s="7">
        <v>0.5</v>
      </c>
      <c r="BS5" s="7">
        <v>0.5</v>
      </c>
      <c r="BT5" s="7">
        <v>0.5</v>
      </c>
      <c r="BU5" s="7">
        <v>0.5</v>
      </c>
      <c r="BV5" s="7">
        <v>0.5</v>
      </c>
      <c r="BW5" s="7">
        <v>0.5</v>
      </c>
      <c r="BX5" s="7">
        <v>0.5</v>
      </c>
      <c r="BY5" s="7">
        <v>0.5</v>
      </c>
      <c r="BZ5" s="7">
        <v>0.5</v>
      </c>
      <c r="CA5" s="7">
        <v>0.5</v>
      </c>
      <c r="CB5" s="7">
        <v>0.5</v>
      </c>
      <c r="CC5" s="7">
        <v>0.5</v>
      </c>
      <c r="CD5" s="7">
        <v>0.5</v>
      </c>
      <c r="CE5" s="7">
        <v>0.5</v>
      </c>
      <c r="CF5" s="7">
        <v>0.5</v>
      </c>
      <c r="CG5" s="7">
        <v>0.5</v>
      </c>
      <c r="CH5" s="7">
        <v>0.5</v>
      </c>
      <c r="CI5" s="7">
        <v>0.5</v>
      </c>
      <c r="CJ5" s="7">
        <v>0.5</v>
      </c>
      <c r="CK5" s="7">
        <v>0.5</v>
      </c>
      <c r="CL5" s="7">
        <v>0.5</v>
      </c>
      <c r="CM5" s="7">
        <v>0.5</v>
      </c>
      <c r="CN5" s="7">
        <v>0.5</v>
      </c>
      <c r="CO5" s="7">
        <v>0.5</v>
      </c>
      <c r="CP5" s="7">
        <v>0.5</v>
      </c>
      <c r="CQ5" s="7">
        <v>0.5</v>
      </c>
      <c r="CR5" s="7">
        <v>0.5</v>
      </c>
      <c r="CS5" s="7">
        <v>0.5</v>
      </c>
    </row>
    <row r="6" spans="1:109">
      <c r="A6" s="224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CX6" s="172" t="s">
        <v>72</v>
      </c>
    </row>
    <row r="7" spans="1:109">
      <c r="A7" s="4" t="s">
        <v>0</v>
      </c>
      <c r="B7" s="162">
        <v>43496</v>
      </c>
      <c r="C7" s="162">
        <v>43524</v>
      </c>
      <c r="D7" s="162">
        <v>43555</v>
      </c>
      <c r="E7" s="162">
        <v>43585</v>
      </c>
      <c r="F7" s="162">
        <v>43616</v>
      </c>
      <c r="G7" s="162">
        <v>43646</v>
      </c>
      <c r="H7" s="162">
        <v>43677</v>
      </c>
      <c r="I7" s="162">
        <v>43708</v>
      </c>
      <c r="J7" s="162">
        <v>43738</v>
      </c>
      <c r="K7" s="162">
        <v>43769</v>
      </c>
      <c r="L7" s="162">
        <v>43799</v>
      </c>
      <c r="M7" s="162">
        <v>43830</v>
      </c>
      <c r="N7" s="162">
        <v>43861</v>
      </c>
      <c r="O7" s="162">
        <v>43890</v>
      </c>
      <c r="P7" s="162">
        <v>43921</v>
      </c>
      <c r="Q7" s="162">
        <v>43951</v>
      </c>
      <c r="R7" s="162">
        <v>43982</v>
      </c>
      <c r="S7" s="162">
        <v>44012</v>
      </c>
      <c r="T7" s="162">
        <v>44043</v>
      </c>
      <c r="U7" s="162">
        <v>44074</v>
      </c>
      <c r="V7" s="162">
        <v>44104</v>
      </c>
      <c r="W7" s="162">
        <v>44135</v>
      </c>
      <c r="X7" s="162">
        <v>44165</v>
      </c>
      <c r="Y7" s="162">
        <v>44196</v>
      </c>
      <c r="Z7" s="162">
        <v>44227</v>
      </c>
      <c r="AA7" s="162">
        <v>44255</v>
      </c>
      <c r="AB7" s="162">
        <v>44286</v>
      </c>
      <c r="AC7" s="162">
        <v>44316</v>
      </c>
      <c r="AD7" s="162">
        <v>44347</v>
      </c>
      <c r="AE7" s="162">
        <v>44377</v>
      </c>
      <c r="AF7" s="162">
        <v>44408</v>
      </c>
      <c r="AG7" s="162">
        <v>44439</v>
      </c>
      <c r="AH7" s="162">
        <v>44469</v>
      </c>
      <c r="AI7" s="162">
        <v>44500</v>
      </c>
      <c r="AJ7" s="162">
        <v>44530</v>
      </c>
      <c r="AK7" s="162">
        <v>44561</v>
      </c>
      <c r="AL7" s="162">
        <v>44592</v>
      </c>
      <c r="AM7" s="162">
        <v>44620</v>
      </c>
      <c r="AN7" s="162">
        <v>44651</v>
      </c>
      <c r="AO7" s="162">
        <v>44681</v>
      </c>
      <c r="AP7" s="162">
        <v>44712</v>
      </c>
      <c r="AQ7" s="162">
        <v>44742</v>
      </c>
      <c r="AR7" s="162">
        <v>44773</v>
      </c>
      <c r="AS7" s="162">
        <v>44804</v>
      </c>
      <c r="AT7" s="162">
        <v>44834</v>
      </c>
      <c r="AU7" s="162">
        <v>44865</v>
      </c>
      <c r="AV7" s="162">
        <v>44895</v>
      </c>
      <c r="AW7" s="162">
        <v>44926</v>
      </c>
      <c r="AX7" s="162">
        <v>44957</v>
      </c>
      <c r="AY7" s="162">
        <v>44985</v>
      </c>
      <c r="AZ7" s="162">
        <v>45016</v>
      </c>
      <c r="BA7" s="162">
        <v>45046</v>
      </c>
      <c r="BB7" s="162">
        <v>45077</v>
      </c>
      <c r="BC7" s="162">
        <v>45107</v>
      </c>
      <c r="BD7" s="162">
        <v>45138</v>
      </c>
      <c r="BE7" s="162">
        <v>45169</v>
      </c>
      <c r="BF7" s="162">
        <v>45199</v>
      </c>
      <c r="BG7" s="162">
        <v>45230</v>
      </c>
      <c r="BH7" s="162">
        <v>45260</v>
      </c>
      <c r="BI7" s="162">
        <v>45291</v>
      </c>
      <c r="BJ7" s="162">
        <v>45322</v>
      </c>
      <c r="BK7" s="162">
        <v>45351</v>
      </c>
      <c r="BL7" s="162">
        <v>45382</v>
      </c>
      <c r="BM7" s="162">
        <v>45412</v>
      </c>
      <c r="BN7" s="162">
        <v>45443</v>
      </c>
      <c r="BO7" s="162">
        <v>45473</v>
      </c>
      <c r="BP7" s="162">
        <v>45504</v>
      </c>
      <c r="BQ7" s="162">
        <v>45535</v>
      </c>
      <c r="BR7" s="162">
        <v>45565</v>
      </c>
      <c r="BS7" s="162">
        <v>45596</v>
      </c>
      <c r="BT7" s="162">
        <v>45626</v>
      </c>
      <c r="BU7" s="162">
        <v>45657</v>
      </c>
      <c r="BV7" s="162">
        <v>45688</v>
      </c>
      <c r="BW7" s="162">
        <v>45716</v>
      </c>
      <c r="BX7" s="162">
        <v>45747</v>
      </c>
      <c r="BY7" s="162">
        <v>45777</v>
      </c>
      <c r="BZ7" s="162">
        <v>45808</v>
      </c>
      <c r="CA7" s="162">
        <v>45838</v>
      </c>
      <c r="CB7" s="162">
        <v>45869</v>
      </c>
      <c r="CC7" s="162">
        <v>45900</v>
      </c>
      <c r="CD7" s="162">
        <v>45930</v>
      </c>
      <c r="CE7" s="162">
        <v>45961</v>
      </c>
      <c r="CF7" s="162">
        <v>45991</v>
      </c>
      <c r="CG7" s="162">
        <v>46022</v>
      </c>
      <c r="CH7" s="162">
        <v>46053</v>
      </c>
      <c r="CI7" s="162">
        <v>46081</v>
      </c>
      <c r="CJ7" s="162">
        <v>46112</v>
      </c>
      <c r="CK7" s="162">
        <v>46142</v>
      </c>
      <c r="CL7" s="162">
        <v>46173</v>
      </c>
      <c r="CM7" s="162">
        <v>46203</v>
      </c>
      <c r="CN7" s="162">
        <v>46234</v>
      </c>
      <c r="CO7" s="162">
        <v>46265</v>
      </c>
      <c r="CP7" s="162">
        <v>46295</v>
      </c>
      <c r="CQ7" s="162">
        <v>46326</v>
      </c>
      <c r="CR7" s="162">
        <v>46356</v>
      </c>
      <c r="CS7" s="162">
        <v>46387</v>
      </c>
      <c r="CT7" s="267" t="s">
        <v>473</v>
      </c>
      <c r="CW7" s="6"/>
      <c r="CX7" s="268" t="s">
        <v>411</v>
      </c>
      <c r="CY7" s="268" t="s">
        <v>458</v>
      </c>
      <c r="CZ7" s="268" t="s">
        <v>474</v>
      </c>
      <c r="DA7" s="268" t="s">
        <v>475</v>
      </c>
      <c r="DB7" s="268" t="s">
        <v>476</v>
      </c>
      <c r="DC7" s="268" t="s">
        <v>477</v>
      </c>
      <c r="DD7" s="268" t="s">
        <v>478</v>
      </c>
      <c r="DE7" s="268" t="s">
        <v>479</v>
      </c>
    </row>
    <row r="8" spans="1:109" s="4" customFormat="1" hidden="1">
      <c r="A8" s="4" t="s">
        <v>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>
        <f t="shared" ref="CT8:CT71" si="28">SUM(B8:Y8)</f>
        <v>0</v>
      </c>
      <c r="CX8" s="160">
        <f t="shared" ref="CX8:CX39" si="29">SUM(B8:M8)</f>
        <v>0</v>
      </c>
      <c r="CY8" s="160">
        <f t="shared" ref="CY8:CY39" si="30">SUM(N8:Y8)</f>
        <v>0</v>
      </c>
      <c r="CZ8" s="160">
        <f t="shared" ref="CZ8:CZ39" si="31">SUM(Z8:AK8)</f>
        <v>0</v>
      </c>
      <c r="DA8" s="160">
        <f t="shared" ref="DA8:DA39" si="32">SUM(AL8:AW8)</f>
        <v>0</v>
      </c>
      <c r="DB8" s="160">
        <f t="shared" ref="DB8:DB39" si="33">SUM(AX8:BI8)</f>
        <v>0</v>
      </c>
      <c r="DC8" s="5">
        <f t="shared" ref="DC8:DC39" si="34">SUM(BJ8:BU8)</f>
        <v>0</v>
      </c>
      <c r="DD8" s="5">
        <f t="shared" ref="DD8:DD39" si="35">SUM(BV8:CG8)</f>
        <v>0</v>
      </c>
      <c r="DE8" s="5">
        <f t="shared" ref="DE8:DE39" si="36">SUM(CH8:CS8)</f>
        <v>0</v>
      </c>
    </row>
    <row r="9" spans="1:109" hidden="1">
      <c r="A9" s="30" t="s">
        <v>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>
        <f t="shared" si="28"/>
        <v>0</v>
      </c>
      <c r="CW9" s="6"/>
      <c r="CX9" s="160">
        <f t="shared" si="29"/>
        <v>0</v>
      </c>
      <c r="CY9" s="160">
        <f t="shared" si="30"/>
        <v>0</v>
      </c>
      <c r="CZ9" s="160">
        <f t="shared" si="31"/>
        <v>0</v>
      </c>
      <c r="DA9" s="160">
        <f t="shared" si="32"/>
        <v>0</v>
      </c>
      <c r="DB9" s="160">
        <f t="shared" si="33"/>
        <v>0</v>
      </c>
      <c r="DC9" s="5">
        <f t="shared" si="34"/>
        <v>0</v>
      </c>
      <c r="DD9" s="5">
        <f t="shared" si="35"/>
        <v>0</v>
      </c>
      <c r="DE9" s="5">
        <f t="shared" si="36"/>
        <v>0</v>
      </c>
    </row>
    <row r="10" spans="1:109" hidden="1">
      <c r="A10" s="30" t="s">
        <v>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>
        <f t="shared" si="28"/>
        <v>0</v>
      </c>
      <c r="CW10" s="6"/>
      <c r="CX10" s="160">
        <f t="shared" si="29"/>
        <v>0</v>
      </c>
      <c r="CY10" s="160">
        <f t="shared" si="30"/>
        <v>0</v>
      </c>
      <c r="CZ10" s="160">
        <f t="shared" si="31"/>
        <v>0</v>
      </c>
      <c r="DA10" s="160">
        <f t="shared" si="32"/>
        <v>0</v>
      </c>
      <c r="DB10" s="160">
        <f t="shared" si="33"/>
        <v>0</v>
      </c>
      <c r="DC10" s="5">
        <f t="shared" si="34"/>
        <v>0</v>
      </c>
      <c r="DD10" s="5">
        <f t="shared" si="35"/>
        <v>0</v>
      </c>
      <c r="DE10" s="5">
        <f t="shared" si="36"/>
        <v>0</v>
      </c>
    </row>
    <row r="11" spans="1:109" hidden="1">
      <c r="A11" s="4" t="s">
        <v>190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>
        <f t="shared" si="28"/>
        <v>0</v>
      </c>
      <c r="CW11" s="6"/>
      <c r="CX11" s="160">
        <f t="shared" si="29"/>
        <v>0</v>
      </c>
      <c r="CY11" s="160">
        <f t="shared" si="30"/>
        <v>0</v>
      </c>
      <c r="CZ11" s="160">
        <f t="shared" si="31"/>
        <v>0</v>
      </c>
      <c r="DA11" s="160">
        <f t="shared" si="32"/>
        <v>0</v>
      </c>
      <c r="DB11" s="160">
        <f t="shared" si="33"/>
        <v>0</v>
      </c>
      <c r="DC11" s="5">
        <f t="shared" si="34"/>
        <v>0</v>
      </c>
      <c r="DD11" s="5">
        <f t="shared" si="35"/>
        <v>0</v>
      </c>
      <c r="DE11" s="5">
        <f t="shared" si="36"/>
        <v>0</v>
      </c>
    </row>
    <row r="12" spans="1:109" hidden="1">
      <c r="A12" s="30" t="s">
        <v>170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>
        <f t="shared" si="28"/>
        <v>0</v>
      </c>
      <c r="CW12" s="6"/>
      <c r="CX12" s="160">
        <f t="shared" si="29"/>
        <v>0</v>
      </c>
      <c r="CY12" s="160">
        <f t="shared" si="30"/>
        <v>0</v>
      </c>
      <c r="CZ12" s="160">
        <f t="shared" si="31"/>
        <v>0</v>
      </c>
      <c r="DA12" s="160">
        <f t="shared" si="32"/>
        <v>0</v>
      </c>
      <c r="DB12" s="160">
        <f t="shared" si="33"/>
        <v>0</v>
      </c>
      <c r="DC12" s="5">
        <f t="shared" si="34"/>
        <v>0</v>
      </c>
      <c r="DD12" s="5">
        <f t="shared" si="35"/>
        <v>0</v>
      </c>
      <c r="DE12" s="5">
        <f t="shared" si="36"/>
        <v>0</v>
      </c>
    </row>
    <row r="13" spans="1:109" hidden="1">
      <c r="A13" s="169" t="s">
        <v>184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>
        <f t="shared" si="28"/>
        <v>0</v>
      </c>
      <c r="CW13" s="6"/>
      <c r="CX13" s="160">
        <f t="shared" si="29"/>
        <v>0</v>
      </c>
      <c r="CY13" s="160">
        <f t="shared" si="30"/>
        <v>0</v>
      </c>
      <c r="CZ13" s="160">
        <f t="shared" si="31"/>
        <v>0</v>
      </c>
      <c r="DA13" s="160">
        <f t="shared" si="32"/>
        <v>0</v>
      </c>
      <c r="DB13" s="160">
        <f t="shared" si="33"/>
        <v>0</v>
      </c>
      <c r="DC13" s="5">
        <f t="shared" si="34"/>
        <v>0</v>
      </c>
      <c r="DD13" s="5">
        <f t="shared" si="35"/>
        <v>0</v>
      </c>
      <c r="DE13" s="5">
        <f t="shared" si="36"/>
        <v>0</v>
      </c>
    </row>
    <row r="14" spans="1:109" hidden="1">
      <c r="A14" s="173" t="s">
        <v>198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>
        <f t="shared" si="28"/>
        <v>0</v>
      </c>
      <c r="CW14" s="6"/>
      <c r="CX14" s="160">
        <f t="shared" si="29"/>
        <v>0</v>
      </c>
      <c r="CY14" s="160">
        <f t="shared" si="30"/>
        <v>0</v>
      </c>
      <c r="CZ14" s="160">
        <f t="shared" si="31"/>
        <v>0</v>
      </c>
      <c r="DA14" s="160">
        <f t="shared" si="32"/>
        <v>0</v>
      </c>
      <c r="DB14" s="160">
        <f t="shared" si="33"/>
        <v>0</v>
      </c>
      <c r="DC14" s="5">
        <f t="shared" si="34"/>
        <v>0</v>
      </c>
      <c r="DD14" s="5">
        <f t="shared" si="35"/>
        <v>0</v>
      </c>
      <c r="DE14" s="5">
        <f t="shared" si="36"/>
        <v>0</v>
      </c>
    </row>
    <row r="15" spans="1:109" hidden="1">
      <c r="A15" s="30" t="s">
        <v>175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>
        <f t="shared" si="28"/>
        <v>0</v>
      </c>
      <c r="CW15" s="6"/>
      <c r="CX15" s="160">
        <f t="shared" si="29"/>
        <v>0</v>
      </c>
      <c r="CY15" s="160">
        <f t="shared" si="30"/>
        <v>0</v>
      </c>
      <c r="CZ15" s="160">
        <f t="shared" si="31"/>
        <v>0</v>
      </c>
      <c r="DA15" s="160">
        <f t="shared" si="32"/>
        <v>0</v>
      </c>
      <c r="DB15" s="160">
        <f t="shared" si="33"/>
        <v>0</v>
      </c>
      <c r="DC15" s="5">
        <f t="shared" si="34"/>
        <v>0</v>
      </c>
      <c r="DD15" s="5">
        <f t="shared" si="35"/>
        <v>0</v>
      </c>
      <c r="DE15" s="5">
        <f t="shared" si="36"/>
        <v>0</v>
      </c>
    </row>
    <row r="16" spans="1:109" hidden="1">
      <c r="A16" s="30" t="s">
        <v>173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>
        <f t="shared" si="28"/>
        <v>0</v>
      </c>
      <c r="CW16" s="6"/>
      <c r="CX16" s="160">
        <f t="shared" si="29"/>
        <v>0</v>
      </c>
      <c r="CY16" s="160">
        <f t="shared" si="30"/>
        <v>0</v>
      </c>
      <c r="CZ16" s="160">
        <f t="shared" si="31"/>
        <v>0</v>
      </c>
      <c r="DA16" s="160">
        <f t="shared" si="32"/>
        <v>0</v>
      </c>
      <c r="DB16" s="160">
        <f t="shared" si="33"/>
        <v>0</v>
      </c>
      <c r="DC16" s="5">
        <f t="shared" si="34"/>
        <v>0</v>
      </c>
      <c r="DD16" s="5">
        <f t="shared" si="35"/>
        <v>0</v>
      </c>
      <c r="DE16" s="5">
        <f t="shared" si="36"/>
        <v>0</v>
      </c>
    </row>
    <row r="17" spans="1:109" hidden="1">
      <c r="A17" s="225" t="s">
        <v>197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>
        <f t="shared" si="28"/>
        <v>0</v>
      </c>
      <c r="CW17" s="6"/>
      <c r="CX17" s="160">
        <f t="shared" si="29"/>
        <v>0</v>
      </c>
      <c r="CY17" s="160">
        <f t="shared" si="30"/>
        <v>0</v>
      </c>
      <c r="CZ17" s="160">
        <f t="shared" si="31"/>
        <v>0</v>
      </c>
      <c r="DA17" s="160">
        <f t="shared" si="32"/>
        <v>0</v>
      </c>
      <c r="DB17" s="160">
        <f t="shared" si="33"/>
        <v>0</v>
      </c>
      <c r="DC17" s="5">
        <f t="shared" si="34"/>
        <v>0</v>
      </c>
      <c r="DD17" s="5">
        <f t="shared" si="35"/>
        <v>0</v>
      </c>
      <c r="DE17" s="5">
        <f t="shared" si="36"/>
        <v>0</v>
      </c>
    </row>
    <row r="18" spans="1:109" s="4" customFormat="1" hidden="1">
      <c r="A18" s="30" t="s">
        <v>174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>
        <f t="shared" si="28"/>
        <v>0</v>
      </c>
      <c r="CX18" s="160">
        <f t="shared" si="29"/>
        <v>0</v>
      </c>
      <c r="CY18" s="160">
        <f t="shared" si="30"/>
        <v>0</v>
      </c>
      <c r="CZ18" s="160">
        <f t="shared" si="31"/>
        <v>0</v>
      </c>
      <c r="DA18" s="160">
        <f t="shared" si="32"/>
        <v>0</v>
      </c>
      <c r="DB18" s="160">
        <f t="shared" si="33"/>
        <v>0</v>
      </c>
      <c r="DC18" s="5">
        <f t="shared" si="34"/>
        <v>0</v>
      </c>
      <c r="DD18" s="5">
        <f t="shared" si="35"/>
        <v>0</v>
      </c>
      <c r="DE18" s="5">
        <f t="shared" si="36"/>
        <v>0</v>
      </c>
    </row>
    <row r="19" spans="1:109" s="4" customFormat="1" hidden="1">
      <c r="A19" s="193" t="s">
        <v>210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>
        <f t="shared" si="28"/>
        <v>0</v>
      </c>
      <c r="CX19" s="160">
        <f t="shared" si="29"/>
        <v>0</v>
      </c>
      <c r="CY19" s="160">
        <f t="shared" si="30"/>
        <v>0</v>
      </c>
      <c r="CZ19" s="160">
        <f t="shared" si="31"/>
        <v>0</v>
      </c>
      <c r="DA19" s="160">
        <f t="shared" si="32"/>
        <v>0</v>
      </c>
      <c r="DB19" s="160">
        <f t="shared" si="33"/>
        <v>0</v>
      </c>
      <c r="DC19" s="5">
        <f t="shared" si="34"/>
        <v>0</v>
      </c>
      <c r="DD19" s="5">
        <f t="shared" si="35"/>
        <v>0</v>
      </c>
      <c r="DE19" s="5">
        <f t="shared" si="36"/>
        <v>0</v>
      </c>
    </row>
    <row r="20" spans="1:109" hidden="1">
      <c r="A20" s="4" t="s">
        <v>193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>
        <f t="shared" si="28"/>
        <v>0</v>
      </c>
      <c r="CW20" s="6"/>
      <c r="CX20" s="160">
        <f t="shared" si="29"/>
        <v>0</v>
      </c>
      <c r="CY20" s="160">
        <f t="shared" si="30"/>
        <v>0</v>
      </c>
      <c r="CZ20" s="160">
        <f t="shared" si="31"/>
        <v>0</v>
      </c>
      <c r="DA20" s="160">
        <f t="shared" si="32"/>
        <v>0</v>
      </c>
      <c r="DB20" s="160">
        <f t="shared" si="33"/>
        <v>0</v>
      </c>
      <c r="DC20" s="5">
        <f t="shared" si="34"/>
        <v>0</v>
      </c>
      <c r="DD20" s="5">
        <f t="shared" si="35"/>
        <v>0</v>
      </c>
      <c r="DE20" s="5">
        <f t="shared" si="36"/>
        <v>0</v>
      </c>
    </row>
    <row r="21" spans="1:109" hidden="1">
      <c r="A21" s="168" t="s">
        <v>182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>
        <f t="shared" si="28"/>
        <v>0</v>
      </c>
      <c r="CW21" s="6"/>
      <c r="CX21" s="160">
        <f t="shared" si="29"/>
        <v>0</v>
      </c>
      <c r="CY21" s="160">
        <f t="shared" si="30"/>
        <v>0</v>
      </c>
      <c r="CZ21" s="160">
        <f t="shared" si="31"/>
        <v>0</v>
      </c>
      <c r="DA21" s="160">
        <f t="shared" si="32"/>
        <v>0</v>
      </c>
      <c r="DB21" s="160">
        <f t="shared" si="33"/>
        <v>0</v>
      </c>
      <c r="DC21" s="5">
        <f t="shared" si="34"/>
        <v>0</v>
      </c>
      <c r="DD21" s="5">
        <f t="shared" si="35"/>
        <v>0</v>
      </c>
      <c r="DE21" s="5">
        <f t="shared" si="36"/>
        <v>0</v>
      </c>
    </row>
    <row r="22" spans="1:109" hidden="1">
      <c r="A22" s="4" t="s">
        <v>188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>
        <f t="shared" si="28"/>
        <v>0</v>
      </c>
      <c r="CW22" s="6"/>
      <c r="CX22" s="160">
        <f t="shared" si="29"/>
        <v>0</v>
      </c>
      <c r="CY22" s="160">
        <f t="shared" si="30"/>
        <v>0</v>
      </c>
      <c r="CZ22" s="160">
        <f t="shared" si="31"/>
        <v>0</v>
      </c>
      <c r="DA22" s="160">
        <f t="shared" si="32"/>
        <v>0</v>
      </c>
      <c r="DB22" s="160">
        <f t="shared" si="33"/>
        <v>0</v>
      </c>
      <c r="DC22" s="5">
        <f t="shared" si="34"/>
        <v>0</v>
      </c>
      <c r="DD22" s="5">
        <f t="shared" si="35"/>
        <v>0</v>
      </c>
      <c r="DE22" s="5">
        <f t="shared" si="36"/>
        <v>0</v>
      </c>
    </row>
    <row r="23" spans="1:109" hidden="1">
      <c r="A23" s="168" t="s">
        <v>183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>
        <f t="shared" si="28"/>
        <v>0</v>
      </c>
      <c r="CW23" s="6"/>
      <c r="CX23" s="160">
        <f t="shared" si="29"/>
        <v>0</v>
      </c>
      <c r="CY23" s="160">
        <f t="shared" si="30"/>
        <v>0</v>
      </c>
      <c r="CZ23" s="160">
        <f t="shared" si="31"/>
        <v>0</v>
      </c>
      <c r="DA23" s="160">
        <f t="shared" si="32"/>
        <v>0</v>
      </c>
      <c r="DB23" s="160">
        <f t="shared" si="33"/>
        <v>0</v>
      </c>
      <c r="DC23" s="5">
        <f t="shared" si="34"/>
        <v>0</v>
      </c>
      <c r="DD23" s="5">
        <f t="shared" si="35"/>
        <v>0</v>
      </c>
      <c r="DE23" s="5">
        <f t="shared" si="36"/>
        <v>0</v>
      </c>
    </row>
    <row r="24" spans="1:109" hidden="1">
      <c r="A24" s="4" t="s">
        <v>195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>
        <f t="shared" si="28"/>
        <v>0</v>
      </c>
      <c r="CW24" s="6"/>
      <c r="CX24" s="160">
        <f t="shared" si="29"/>
        <v>0</v>
      </c>
      <c r="CY24" s="160">
        <f t="shared" si="30"/>
        <v>0</v>
      </c>
      <c r="CZ24" s="160">
        <f t="shared" si="31"/>
        <v>0</v>
      </c>
      <c r="DA24" s="160">
        <f t="shared" si="32"/>
        <v>0</v>
      </c>
      <c r="DB24" s="160">
        <f t="shared" si="33"/>
        <v>0</v>
      </c>
      <c r="DC24" s="5">
        <f t="shared" si="34"/>
        <v>0</v>
      </c>
      <c r="DD24" s="5">
        <f t="shared" si="35"/>
        <v>0</v>
      </c>
      <c r="DE24" s="5">
        <f t="shared" si="36"/>
        <v>0</v>
      </c>
    </row>
    <row r="25" spans="1:109" hidden="1">
      <c r="A25" s="4" t="s">
        <v>189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>
        <f t="shared" si="28"/>
        <v>0</v>
      </c>
      <c r="CW25" s="6"/>
      <c r="CX25" s="160">
        <f t="shared" si="29"/>
        <v>0</v>
      </c>
      <c r="CY25" s="160">
        <f t="shared" si="30"/>
        <v>0</v>
      </c>
      <c r="CZ25" s="160">
        <f t="shared" si="31"/>
        <v>0</v>
      </c>
      <c r="DA25" s="160">
        <f t="shared" si="32"/>
        <v>0</v>
      </c>
      <c r="DB25" s="160">
        <f t="shared" si="33"/>
        <v>0</v>
      </c>
      <c r="DC25" s="5">
        <f t="shared" si="34"/>
        <v>0</v>
      </c>
      <c r="DD25" s="5">
        <f t="shared" si="35"/>
        <v>0</v>
      </c>
      <c r="DE25" s="5">
        <f t="shared" si="36"/>
        <v>0</v>
      </c>
    </row>
    <row r="26" spans="1:109" hidden="1">
      <c r="A26" s="4" t="s">
        <v>191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>
        <f t="shared" si="28"/>
        <v>0</v>
      </c>
      <c r="CW26" s="6"/>
      <c r="CX26" s="160">
        <f t="shared" si="29"/>
        <v>0</v>
      </c>
      <c r="CY26" s="160">
        <f t="shared" si="30"/>
        <v>0</v>
      </c>
      <c r="CZ26" s="160">
        <f t="shared" si="31"/>
        <v>0</v>
      </c>
      <c r="DA26" s="160">
        <f t="shared" si="32"/>
        <v>0</v>
      </c>
      <c r="DB26" s="160">
        <f t="shared" si="33"/>
        <v>0</v>
      </c>
      <c r="DC26" s="5">
        <f t="shared" si="34"/>
        <v>0</v>
      </c>
      <c r="DD26" s="5">
        <f t="shared" si="35"/>
        <v>0</v>
      </c>
      <c r="DE26" s="5">
        <f t="shared" si="36"/>
        <v>0</v>
      </c>
    </row>
    <row r="27" spans="1:109" hidden="1">
      <c r="A27" s="226" t="s">
        <v>176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>
        <f t="shared" si="28"/>
        <v>0</v>
      </c>
      <c r="CW27" s="6"/>
      <c r="CX27" s="160">
        <f t="shared" si="29"/>
        <v>0</v>
      </c>
      <c r="CY27" s="160">
        <f t="shared" si="30"/>
        <v>0</v>
      </c>
      <c r="CZ27" s="160">
        <f t="shared" si="31"/>
        <v>0</v>
      </c>
      <c r="DA27" s="160">
        <f t="shared" si="32"/>
        <v>0</v>
      </c>
      <c r="DB27" s="160">
        <f t="shared" si="33"/>
        <v>0</v>
      </c>
      <c r="DC27" s="5">
        <f t="shared" si="34"/>
        <v>0</v>
      </c>
      <c r="DD27" s="5">
        <f t="shared" si="35"/>
        <v>0</v>
      </c>
      <c r="DE27" s="5">
        <f t="shared" si="36"/>
        <v>0</v>
      </c>
    </row>
    <row r="28" spans="1:109" hidden="1">
      <c r="A28" s="30" t="s">
        <v>177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>
        <f t="shared" si="28"/>
        <v>0</v>
      </c>
      <c r="CW28" s="6"/>
      <c r="CX28" s="160">
        <f t="shared" si="29"/>
        <v>0</v>
      </c>
      <c r="CY28" s="160">
        <f t="shared" si="30"/>
        <v>0</v>
      </c>
      <c r="CZ28" s="160">
        <f t="shared" si="31"/>
        <v>0</v>
      </c>
      <c r="DA28" s="160">
        <f t="shared" si="32"/>
        <v>0</v>
      </c>
      <c r="DB28" s="160">
        <f t="shared" si="33"/>
        <v>0</v>
      </c>
      <c r="DC28" s="5">
        <f t="shared" si="34"/>
        <v>0</v>
      </c>
      <c r="DD28" s="5">
        <f t="shared" si="35"/>
        <v>0</v>
      </c>
      <c r="DE28" s="5">
        <f t="shared" si="36"/>
        <v>0</v>
      </c>
    </row>
    <row r="29" spans="1:109" hidden="1">
      <c r="A29" s="4" t="s">
        <v>192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>
        <f t="shared" si="28"/>
        <v>0</v>
      </c>
      <c r="CW29" s="6"/>
      <c r="CX29" s="160">
        <f t="shared" si="29"/>
        <v>0</v>
      </c>
      <c r="CY29" s="160">
        <f t="shared" si="30"/>
        <v>0</v>
      </c>
      <c r="CZ29" s="160">
        <f t="shared" si="31"/>
        <v>0</v>
      </c>
      <c r="DA29" s="160">
        <f t="shared" si="32"/>
        <v>0</v>
      </c>
      <c r="DB29" s="160">
        <f t="shared" si="33"/>
        <v>0</v>
      </c>
      <c r="DC29" s="5">
        <f t="shared" si="34"/>
        <v>0</v>
      </c>
      <c r="DD29" s="5">
        <f t="shared" si="35"/>
        <v>0</v>
      </c>
      <c r="DE29" s="5">
        <f t="shared" si="36"/>
        <v>0</v>
      </c>
    </row>
    <row r="30" spans="1:109" hidden="1">
      <c r="A30" s="193" t="s">
        <v>211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>
        <f t="shared" si="28"/>
        <v>0</v>
      </c>
      <c r="CW30" s="6"/>
      <c r="CX30" s="160">
        <f t="shared" si="29"/>
        <v>0</v>
      </c>
      <c r="CY30" s="160">
        <f t="shared" si="30"/>
        <v>0</v>
      </c>
      <c r="CZ30" s="160">
        <f t="shared" si="31"/>
        <v>0</v>
      </c>
      <c r="DA30" s="160">
        <f t="shared" si="32"/>
        <v>0</v>
      </c>
      <c r="DB30" s="160">
        <f t="shared" si="33"/>
        <v>0</v>
      </c>
      <c r="DC30" s="5">
        <f t="shared" si="34"/>
        <v>0</v>
      </c>
      <c r="DD30" s="5">
        <f t="shared" si="35"/>
        <v>0</v>
      </c>
      <c r="DE30" s="5">
        <f t="shared" si="36"/>
        <v>0</v>
      </c>
    </row>
    <row r="31" spans="1:109" hidden="1">
      <c r="A31" s="219" t="s">
        <v>206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>
        <f t="shared" si="28"/>
        <v>0</v>
      </c>
      <c r="CW31" s="6"/>
      <c r="CX31" s="160">
        <f t="shared" si="29"/>
        <v>0</v>
      </c>
      <c r="CY31" s="160">
        <f t="shared" si="30"/>
        <v>0</v>
      </c>
      <c r="CZ31" s="160">
        <f t="shared" si="31"/>
        <v>0</v>
      </c>
      <c r="DA31" s="160">
        <f t="shared" si="32"/>
        <v>0</v>
      </c>
      <c r="DB31" s="160">
        <f t="shared" si="33"/>
        <v>0</v>
      </c>
      <c r="DC31" s="5">
        <f t="shared" si="34"/>
        <v>0</v>
      </c>
      <c r="DD31" s="5">
        <f t="shared" si="35"/>
        <v>0</v>
      </c>
      <c r="DE31" s="5">
        <f t="shared" si="36"/>
        <v>0</v>
      </c>
    </row>
    <row r="32" spans="1:109" ht="13.5" hidden="1" customHeight="1">
      <c r="A32" s="177" t="s">
        <v>207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>
        <f t="shared" si="28"/>
        <v>0</v>
      </c>
      <c r="CW32" s="6"/>
      <c r="CX32" s="160">
        <f t="shared" si="29"/>
        <v>0</v>
      </c>
      <c r="CY32" s="160">
        <f t="shared" si="30"/>
        <v>0</v>
      </c>
      <c r="CZ32" s="160">
        <f t="shared" si="31"/>
        <v>0</v>
      </c>
      <c r="DA32" s="160">
        <f t="shared" si="32"/>
        <v>0</v>
      </c>
      <c r="DB32" s="160">
        <f t="shared" si="33"/>
        <v>0</v>
      </c>
      <c r="DC32" s="5">
        <f t="shared" si="34"/>
        <v>0</v>
      </c>
      <c r="DD32" s="5">
        <f t="shared" si="35"/>
        <v>0</v>
      </c>
      <c r="DE32" s="5">
        <f t="shared" si="36"/>
        <v>0</v>
      </c>
    </row>
    <row r="33" spans="1:109" ht="13.5" hidden="1" customHeight="1">
      <c r="A33" s="193" t="s">
        <v>212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>
        <f t="shared" si="28"/>
        <v>0</v>
      </c>
      <c r="CW33" s="6"/>
      <c r="CX33" s="160">
        <f t="shared" si="29"/>
        <v>0</v>
      </c>
      <c r="CY33" s="160">
        <f t="shared" si="30"/>
        <v>0</v>
      </c>
      <c r="CZ33" s="160">
        <f t="shared" si="31"/>
        <v>0</v>
      </c>
      <c r="DA33" s="160">
        <f t="shared" si="32"/>
        <v>0</v>
      </c>
      <c r="DB33" s="160">
        <f t="shared" si="33"/>
        <v>0</v>
      </c>
      <c r="DC33" s="5">
        <f t="shared" si="34"/>
        <v>0</v>
      </c>
      <c r="DD33" s="5">
        <f t="shared" si="35"/>
        <v>0</v>
      </c>
      <c r="DE33" s="5">
        <f t="shared" si="36"/>
        <v>0</v>
      </c>
    </row>
    <row r="34" spans="1:109" ht="13.5" hidden="1" customHeight="1">
      <c r="A34" s="193" t="s">
        <v>213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>
        <f t="shared" si="28"/>
        <v>0</v>
      </c>
      <c r="CW34" s="6"/>
      <c r="CX34" s="160">
        <f t="shared" si="29"/>
        <v>0</v>
      </c>
      <c r="CY34" s="160">
        <f t="shared" si="30"/>
        <v>0</v>
      </c>
      <c r="CZ34" s="160">
        <f t="shared" si="31"/>
        <v>0</v>
      </c>
      <c r="DA34" s="160">
        <f t="shared" si="32"/>
        <v>0</v>
      </c>
      <c r="DB34" s="160">
        <f t="shared" si="33"/>
        <v>0</v>
      </c>
      <c r="DC34" s="5">
        <f t="shared" si="34"/>
        <v>0</v>
      </c>
      <c r="DD34" s="5">
        <f t="shared" si="35"/>
        <v>0</v>
      </c>
      <c r="DE34" s="5">
        <f t="shared" si="36"/>
        <v>0</v>
      </c>
    </row>
    <row r="35" spans="1:109" hidden="1">
      <c r="A35" s="4" t="s">
        <v>194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>
        <f t="shared" si="28"/>
        <v>0</v>
      </c>
      <c r="CW35" s="6"/>
      <c r="CX35" s="160">
        <f t="shared" si="29"/>
        <v>0</v>
      </c>
      <c r="CY35" s="160">
        <f t="shared" si="30"/>
        <v>0</v>
      </c>
      <c r="CZ35" s="160">
        <f t="shared" si="31"/>
        <v>0</v>
      </c>
      <c r="DA35" s="160">
        <f t="shared" si="32"/>
        <v>0</v>
      </c>
      <c r="DB35" s="160">
        <f t="shared" si="33"/>
        <v>0</v>
      </c>
      <c r="DC35" s="5">
        <f t="shared" si="34"/>
        <v>0</v>
      </c>
      <c r="DD35" s="5">
        <f t="shared" si="35"/>
        <v>0</v>
      </c>
      <c r="DE35" s="5">
        <f t="shared" si="36"/>
        <v>0</v>
      </c>
    </row>
    <row r="36" spans="1:109" hidden="1">
      <c r="A36" s="193" t="s">
        <v>214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>
        <f t="shared" si="28"/>
        <v>0</v>
      </c>
      <c r="CW36" s="6"/>
      <c r="CX36" s="160">
        <f t="shared" si="29"/>
        <v>0</v>
      </c>
      <c r="CY36" s="160">
        <f t="shared" si="30"/>
        <v>0</v>
      </c>
      <c r="CZ36" s="160">
        <f t="shared" si="31"/>
        <v>0</v>
      </c>
      <c r="DA36" s="160">
        <f t="shared" si="32"/>
        <v>0</v>
      </c>
      <c r="DB36" s="160">
        <f t="shared" si="33"/>
        <v>0</v>
      </c>
      <c r="DC36" s="5">
        <f t="shared" si="34"/>
        <v>0</v>
      </c>
      <c r="DD36" s="5">
        <f t="shared" si="35"/>
        <v>0</v>
      </c>
      <c r="DE36" s="5">
        <f t="shared" si="36"/>
        <v>0</v>
      </c>
    </row>
    <row r="37" spans="1:109" hidden="1">
      <c r="A37" s="226" t="s">
        <v>277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>
        <f t="shared" si="28"/>
        <v>0</v>
      </c>
      <c r="CW37" s="6"/>
      <c r="CX37" s="160">
        <f t="shared" si="29"/>
        <v>0</v>
      </c>
      <c r="CY37" s="160">
        <f t="shared" si="30"/>
        <v>0</v>
      </c>
      <c r="CZ37" s="160">
        <f t="shared" si="31"/>
        <v>0</v>
      </c>
      <c r="DA37" s="160">
        <f t="shared" si="32"/>
        <v>0</v>
      </c>
      <c r="DB37" s="160">
        <f t="shared" si="33"/>
        <v>0</v>
      </c>
      <c r="DC37" s="5">
        <f t="shared" si="34"/>
        <v>0</v>
      </c>
      <c r="DD37" s="5">
        <f t="shared" si="35"/>
        <v>0</v>
      </c>
      <c r="DE37" s="5">
        <f t="shared" si="36"/>
        <v>0</v>
      </c>
    </row>
    <row r="38" spans="1:109" hidden="1">
      <c r="A38" s="219" t="s">
        <v>215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>
        <f t="shared" si="28"/>
        <v>0</v>
      </c>
      <c r="CW38" s="6"/>
      <c r="CX38" s="160">
        <f t="shared" si="29"/>
        <v>0</v>
      </c>
      <c r="CY38" s="160">
        <f t="shared" si="30"/>
        <v>0</v>
      </c>
      <c r="CZ38" s="160">
        <f t="shared" si="31"/>
        <v>0</v>
      </c>
      <c r="DA38" s="160">
        <f t="shared" si="32"/>
        <v>0</v>
      </c>
      <c r="DB38" s="160">
        <f t="shared" si="33"/>
        <v>0</v>
      </c>
      <c r="DC38" s="5">
        <f t="shared" si="34"/>
        <v>0</v>
      </c>
      <c r="DD38" s="5">
        <f t="shared" si="35"/>
        <v>0</v>
      </c>
      <c r="DE38" s="5">
        <f t="shared" si="36"/>
        <v>0</v>
      </c>
    </row>
    <row r="39" spans="1:109" hidden="1">
      <c r="A39" s="219" t="s">
        <v>228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>
        <f t="shared" si="28"/>
        <v>0</v>
      </c>
      <c r="CW39" s="6"/>
      <c r="CX39" s="160">
        <f t="shared" si="29"/>
        <v>0</v>
      </c>
      <c r="CY39" s="160">
        <f t="shared" si="30"/>
        <v>0</v>
      </c>
      <c r="CZ39" s="160">
        <f t="shared" si="31"/>
        <v>0</v>
      </c>
      <c r="DA39" s="160">
        <f t="shared" si="32"/>
        <v>0</v>
      </c>
      <c r="DB39" s="160">
        <f t="shared" si="33"/>
        <v>0</v>
      </c>
      <c r="DC39" s="5">
        <f t="shared" si="34"/>
        <v>0</v>
      </c>
      <c r="DD39" s="5">
        <f t="shared" si="35"/>
        <v>0</v>
      </c>
      <c r="DE39" s="5">
        <f t="shared" si="36"/>
        <v>0</v>
      </c>
    </row>
    <row r="40" spans="1:109" hidden="1">
      <c r="A40" s="219" t="s">
        <v>217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>
        <f t="shared" si="28"/>
        <v>0</v>
      </c>
      <c r="CW40" s="6"/>
      <c r="CX40" s="160">
        <f t="shared" ref="CX40:CX71" si="37">SUM(B40:M40)</f>
        <v>0</v>
      </c>
      <c r="CY40" s="160">
        <f t="shared" ref="CY40:CY71" si="38">SUM(N40:Y40)</f>
        <v>0</v>
      </c>
      <c r="CZ40" s="160">
        <f t="shared" ref="CZ40:CZ71" si="39">SUM(Z40:AK40)</f>
        <v>0</v>
      </c>
      <c r="DA40" s="160">
        <f t="shared" ref="DA40:DA71" si="40">SUM(AL40:AW40)</f>
        <v>0</v>
      </c>
      <c r="DB40" s="160">
        <f t="shared" ref="DB40:DB71" si="41">SUM(AX40:BI40)</f>
        <v>0</v>
      </c>
      <c r="DC40" s="5">
        <f t="shared" ref="DC40:DC71" si="42">SUM(BJ40:BU40)</f>
        <v>0</v>
      </c>
      <c r="DD40" s="5">
        <f t="shared" ref="DD40:DD71" si="43">SUM(BV40:CG40)</f>
        <v>0</v>
      </c>
      <c r="DE40" s="5">
        <f t="shared" ref="DE40:DE71" si="44">SUM(CH40:CS40)</f>
        <v>0</v>
      </c>
    </row>
    <row r="41" spans="1:109" hidden="1">
      <c r="A41" s="219" t="s">
        <v>218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>
        <f t="shared" si="28"/>
        <v>0</v>
      </c>
      <c r="CW41" s="6"/>
      <c r="CX41" s="160">
        <f t="shared" si="37"/>
        <v>0</v>
      </c>
      <c r="CY41" s="160">
        <f t="shared" si="38"/>
        <v>0</v>
      </c>
      <c r="CZ41" s="160">
        <f t="shared" si="39"/>
        <v>0</v>
      </c>
      <c r="DA41" s="160">
        <f t="shared" si="40"/>
        <v>0</v>
      </c>
      <c r="DB41" s="160">
        <f t="shared" si="41"/>
        <v>0</v>
      </c>
      <c r="DC41" s="5">
        <f t="shared" si="42"/>
        <v>0</v>
      </c>
      <c r="DD41" s="5">
        <f t="shared" si="43"/>
        <v>0</v>
      </c>
      <c r="DE41" s="5">
        <f t="shared" si="44"/>
        <v>0</v>
      </c>
    </row>
    <row r="42" spans="1:109" hidden="1">
      <c r="A42" s="219" t="s">
        <v>252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160"/>
      <c r="BH42" s="160"/>
      <c r="BI42" s="9"/>
      <c r="BJ42" s="9"/>
      <c r="BK42" s="9"/>
      <c r="BL42" s="9"/>
      <c r="BM42" s="9"/>
      <c r="BN42" s="9"/>
      <c r="BO42" s="9"/>
      <c r="BP42" s="9"/>
      <c r="BQ42" s="160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>
        <f t="shared" si="28"/>
        <v>0</v>
      </c>
      <c r="CW42" s="6"/>
      <c r="CX42" s="160">
        <f t="shared" si="37"/>
        <v>0</v>
      </c>
      <c r="CY42" s="160">
        <f t="shared" si="38"/>
        <v>0</v>
      </c>
      <c r="CZ42" s="160">
        <f t="shared" si="39"/>
        <v>0</v>
      </c>
      <c r="DA42" s="160">
        <f t="shared" si="40"/>
        <v>0</v>
      </c>
      <c r="DB42" s="160">
        <f t="shared" si="41"/>
        <v>0</v>
      </c>
      <c r="DC42" s="5">
        <f t="shared" si="42"/>
        <v>0</v>
      </c>
      <c r="DD42" s="5">
        <f t="shared" si="43"/>
        <v>0</v>
      </c>
      <c r="DE42" s="5">
        <f t="shared" si="44"/>
        <v>0</v>
      </c>
    </row>
    <row r="43" spans="1:109">
      <c r="A43" s="219" t="s">
        <v>227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150991.36000000002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160"/>
      <c r="BH43" s="160"/>
      <c r="BI43" s="160"/>
      <c r="BJ43" s="9"/>
      <c r="BK43" s="9"/>
      <c r="BL43" s="9"/>
      <c r="BM43" s="9"/>
      <c r="BN43" s="160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>
        <f t="shared" si="28"/>
        <v>150991.36000000002</v>
      </c>
      <c r="CW43" s="6"/>
      <c r="CX43" s="160">
        <f t="shared" si="37"/>
        <v>150991.36000000002</v>
      </c>
      <c r="CY43" s="160">
        <f t="shared" si="38"/>
        <v>0</v>
      </c>
      <c r="CZ43" s="160">
        <f t="shared" si="39"/>
        <v>0</v>
      </c>
      <c r="DA43" s="160">
        <f t="shared" si="40"/>
        <v>0</v>
      </c>
      <c r="DB43" s="160">
        <f t="shared" si="41"/>
        <v>0</v>
      </c>
      <c r="DC43" s="5">
        <f t="shared" si="42"/>
        <v>0</v>
      </c>
      <c r="DD43" s="5">
        <f t="shared" si="43"/>
        <v>0</v>
      </c>
      <c r="DE43" s="5">
        <f t="shared" si="44"/>
        <v>0</v>
      </c>
    </row>
    <row r="44" spans="1:109" hidden="1">
      <c r="A44" s="219" t="s">
        <v>219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>
        <f t="shared" si="28"/>
        <v>0</v>
      </c>
      <c r="CW44" s="6"/>
      <c r="CX44" s="160">
        <f t="shared" si="37"/>
        <v>0</v>
      </c>
      <c r="CY44" s="160">
        <f t="shared" si="38"/>
        <v>0</v>
      </c>
      <c r="CZ44" s="160">
        <f t="shared" si="39"/>
        <v>0</v>
      </c>
      <c r="DA44" s="160">
        <f t="shared" si="40"/>
        <v>0</v>
      </c>
      <c r="DB44" s="160">
        <f t="shared" si="41"/>
        <v>0</v>
      </c>
      <c r="DC44" s="5">
        <f t="shared" si="42"/>
        <v>0</v>
      </c>
      <c r="DD44" s="5">
        <f t="shared" si="43"/>
        <v>0</v>
      </c>
      <c r="DE44" s="5">
        <f t="shared" si="44"/>
        <v>0</v>
      </c>
    </row>
    <row r="45" spans="1:109" hidden="1">
      <c r="A45" s="219" t="s">
        <v>220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>
        <f t="shared" si="28"/>
        <v>0</v>
      </c>
      <c r="CW45" s="6"/>
      <c r="CX45" s="160">
        <f t="shared" si="37"/>
        <v>0</v>
      </c>
      <c r="CY45" s="160">
        <f t="shared" si="38"/>
        <v>0</v>
      </c>
      <c r="CZ45" s="160">
        <f t="shared" si="39"/>
        <v>0</v>
      </c>
      <c r="DA45" s="160">
        <f t="shared" si="40"/>
        <v>0</v>
      </c>
      <c r="DB45" s="160">
        <f t="shared" si="41"/>
        <v>0</v>
      </c>
      <c r="DC45" s="5">
        <f t="shared" si="42"/>
        <v>0</v>
      </c>
      <c r="DD45" s="5">
        <f t="shared" si="43"/>
        <v>0</v>
      </c>
      <c r="DE45" s="5">
        <f t="shared" si="44"/>
        <v>0</v>
      </c>
    </row>
    <row r="46" spans="1:109" hidden="1">
      <c r="A46" s="177" t="s">
        <v>205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>
        <f t="shared" si="28"/>
        <v>0</v>
      </c>
      <c r="CW46" s="6"/>
      <c r="CX46" s="160">
        <f t="shared" si="37"/>
        <v>0</v>
      </c>
      <c r="CY46" s="160">
        <f t="shared" si="38"/>
        <v>0</v>
      </c>
      <c r="CZ46" s="160">
        <f t="shared" si="39"/>
        <v>0</v>
      </c>
      <c r="DA46" s="160">
        <f t="shared" si="40"/>
        <v>0</v>
      </c>
      <c r="DB46" s="160">
        <f t="shared" si="41"/>
        <v>0</v>
      </c>
      <c r="DC46" s="5">
        <f t="shared" si="42"/>
        <v>0</v>
      </c>
      <c r="DD46" s="5">
        <f t="shared" si="43"/>
        <v>0</v>
      </c>
      <c r="DE46" s="5">
        <f t="shared" si="44"/>
        <v>0</v>
      </c>
    </row>
    <row r="47" spans="1:109" hidden="1">
      <c r="A47" s="193" t="s">
        <v>221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>
        <f t="shared" si="28"/>
        <v>0</v>
      </c>
      <c r="CW47" s="6"/>
      <c r="CX47" s="160">
        <f t="shared" si="37"/>
        <v>0</v>
      </c>
      <c r="CY47" s="160">
        <f t="shared" si="38"/>
        <v>0</v>
      </c>
      <c r="CZ47" s="160">
        <f t="shared" si="39"/>
        <v>0</v>
      </c>
      <c r="DA47" s="160">
        <f t="shared" si="40"/>
        <v>0</v>
      </c>
      <c r="DB47" s="160">
        <f t="shared" si="41"/>
        <v>0</v>
      </c>
      <c r="DC47" s="5">
        <f t="shared" si="42"/>
        <v>0</v>
      </c>
      <c r="DD47" s="5">
        <f t="shared" si="43"/>
        <v>0</v>
      </c>
      <c r="DE47" s="5">
        <f t="shared" si="44"/>
        <v>0</v>
      </c>
    </row>
    <row r="48" spans="1:109" hidden="1">
      <c r="A48" s="177" t="s">
        <v>279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160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>
        <f t="shared" si="28"/>
        <v>0</v>
      </c>
      <c r="CW48" s="6"/>
      <c r="CX48" s="160">
        <f t="shared" si="37"/>
        <v>0</v>
      </c>
      <c r="CY48" s="160">
        <f t="shared" si="38"/>
        <v>0</v>
      </c>
      <c r="CZ48" s="160">
        <f t="shared" si="39"/>
        <v>0</v>
      </c>
      <c r="DA48" s="160">
        <f t="shared" si="40"/>
        <v>0</v>
      </c>
      <c r="DB48" s="160">
        <f t="shared" si="41"/>
        <v>0</v>
      </c>
      <c r="DC48" s="5">
        <f t="shared" si="42"/>
        <v>0</v>
      </c>
      <c r="DD48" s="5">
        <f t="shared" si="43"/>
        <v>0</v>
      </c>
      <c r="DE48" s="5">
        <f t="shared" si="44"/>
        <v>0</v>
      </c>
    </row>
    <row r="49" spans="1:109" hidden="1">
      <c r="A49" s="177" t="s">
        <v>281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>
        <f t="shared" si="28"/>
        <v>0</v>
      </c>
      <c r="CW49" s="6"/>
      <c r="CX49" s="160">
        <f t="shared" si="37"/>
        <v>0</v>
      </c>
      <c r="CY49" s="160">
        <f t="shared" si="38"/>
        <v>0</v>
      </c>
      <c r="CZ49" s="160">
        <f t="shared" si="39"/>
        <v>0</v>
      </c>
      <c r="DA49" s="160">
        <f t="shared" si="40"/>
        <v>0</v>
      </c>
      <c r="DB49" s="160">
        <f t="shared" si="41"/>
        <v>0</v>
      </c>
      <c r="DC49" s="5">
        <f t="shared" si="42"/>
        <v>0</v>
      </c>
      <c r="DD49" s="5">
        <f t="shared" si="43"/>
        <v>0</v>
      </c>
      <c r="DE49" s="5">
        <f t="shared" si="44"/>
        <v>0</v>
      </c>
    </row>
    <row r="50" spans="1:109" hidden="1">
      <c r="A50" s="192" t="s">
        <v>235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>
        <f t="shared" si="28"/>
        <v>0</v>
      </c>
      <c r="CW50" s="6"/>
      <c r="CX50" s="160">
        <f t="shared" si="37"/>
        <v>0</v>
      </c>
      <c r="CY50" s="160">
        <f t="shared" si="38"/>
        <v>0</v>
      </c>
      <c r="CZ50" s="160">
        <f t="shared" si="39"/>
        <v>0</v>
      </c>
      <c r="DA50" s="160">
        <f t="shared" si="40"/>
        <v>0</v>
      </c>
      <c r="DB50" s="160">
        <f t="shared" si="41"/>
        <v>0</v>
      </c>
      <c r="DC50" s="5">
        <f t="shared" si="42"/>
        <v>0</v>
      </c>
      <c r="DD50" s="5">
        <f t="shared" si="43"/>
        <v>0</v>
      </c>
      <c r="DE50" s="5">
        <f t="shared" si="44"/>
        <v>0</v>
      </c>
    </row>
    <row r="51" spans="1:109" hidden="1">
      <c r="A51" s="192" t="s">
        <v>237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>
        <f t="shared" si="28"/>
        <v>0</v>
      </c>
      <c r="CW51" s="6"/>
      <c r="CX51" s="160">
        <f t="shared" si="37"/>
        <v>0</v>
      </c>
      <c r="CY51" s="160">
        <f t="shared" si="38"/>
        <v>0</v>
      </c>
      <c r="CZ51" s="160">
        <f t="shared" si="39"/>
        <v>0</v>
      </c>
      <c r="DA51" s="160">
        <f t="shared" si="40"/>
        <v>0</v>
      </c>
      <c r="DB51" s="160">
        <f t="shared" si="41"/>
        <v>0</v>
      </c>
      <c r="DC51" s="5">
        <f t="shared" si="42"/>
        <v>0</v>
      </c>
      <c r="DD51" s="5">
        <f t="shared" si="43"/>
        <v>0</v>
      </c>
      <c r="DE51" s="5">
        <f t="shared" si="44"/>
        <v>0</v>
      </c>
    </row>
    <row r="52" spans="1:109" hidden="1">
      <c r="A52" s="192" t="s">
        <v>238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>
        <f t="shared" si="28"/>
        <v>0</v>
      </c>
      <c r="CW52" s="6"/>
      <c r="CX52" s="160">
        <f t="shared" si="37"/>
        <v>0</v>
      </c>
      <c r="CY52" s="160">
        <f t="shared" si="38"/>
        <v>0</v>
      </c>
      <c r="CZ52" s="160">
        <f t="shared" si="39"/>
        <v>0</v>
      </c>
      <c r="DA52" s="160">
        <f t="shared" si="40"/>
        <v>0</v>
      </c>
      <c r="DB52" s="160">
        <f t="shared" si="41"/>
        <v>0</v>
      </c>
      <c r="DC52" s="5">
        <f t="shared" si="42"/>
        <v>0</v>
      </c>
      <c r="DD52" s="5">
        <f t="shared" si="43"/>
        <v>0</v>
      </c>
      <c r="DE52" s="5">
        <f t="shared" si="44"/>
        <v>0</v>
      </c>
    </row>
    <row r="53" spans="1:109" hidden="1">
      <c r="A53" s="192" t="s">
        <v>242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>
        <f t="shared" si="28"/>
        <v>0</v>
      </c>
      <c r="CW53" s="6"/>
      <c r="CX53" s="160">
        <f t="shared" si="37"/>
        <v>0</v>
      </c>
      <c r="CY53" s="160">
        <f t="shared" si="38"/>
        <v>0</v>
      </c>
      <c r="CZ53" s="160">
        <f t="shared" si="39"/>
        <v>0</v>
      </c>
      <c r="DA53" s="160">
        <f t="shared" si="40"/>
        <v>0</v>
      </c>
      <c r="DB53" s="160">
        <f t="shared" si="41"/>
        <v>0</v>
      </c>
      <c r="DC53" s="5">
        <f t="shared" si="42"/>
        <v>0</v>
      </c>
      <c r="DD53" s="5">
        <f t="shared" si="43"/>
        <v>0</v>
      </c>
      <c r="DE53" s="5">
        <f t="shared" si="44"/>
        <v>0</v>
      </c>
    </row>
    <row r="54" spans="1:109" hidden="1">
      <c r="A54" s="235" t="s">
        <v>283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>
        <f t="shared" si="28"/>
        <v>0</v>
      </c>
      <c r="CW54" s="6"/>
      <c r="CX54" s="160">
        <f t="shared" si="37"/>
        <v>0</v>
      </c>
      <c r="CY54" s="160">
        <f t="shared" si="38"/>
        <v>0</v>
      </c>
      <c r="CZ54" s="160">
        <f t="shared" si="39"/>
        <v>0</v>
      </c>
      <c r="DA54" s="160">
        <f t="shared" si="40"/>
        <v>0</v>
      </c>
      <c r="DB54" s="160">
        <f t="shared" si="41"/>
        <v>0</v>
      </c>
      <c r="DC54" s="5">
        <f t="shared" si="42"/>
        <v>0</v>
      </c>
      <c r="DD54" s="5">
        <f t="shared" si="43"/>
        <v>0</v>
      </c>
      <c r="DE54" s="5">
        <f t="shared" si="44"/>
        <v>0</v>
      </c>
    </row>
    <row r="55" spans="1:109" hidden="1">
      <c r="A55" s="193" t="s">
        <v>241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>
        <f t="shared" si="28"/>
        <v>0</v>
      </c>
      <c r="CW55" s="6"/>
      <c r="CX55" s="160">
        <f t="shared" si="37"/>
        <v>0</v>
      </c>
      <c r="CY55" s="160">
        <f t="shared" si="38"/>
        <v>0</v>
      </c>
      <c r="CZ55" s="160">
        <f t="shared" si="39"/>
        <v>0</v>
      </c>
      <c r="DA55" s="160">
        <f t="shared" si="40"/>
        <v>0</v>
      </c>
      <c r="DB55" s="160">
        <f t="shared" si="41"/>
        <v>0</v>
      </c>
      <c r="DC55" s="5">
        <f t="shared" si="42"/>
        <v>0</v>
      </c>
      <c r="DD55" s="5">
        <f t="shared" si="43"/>
        <v>0</v>
      </c>
      <c r="DE55" s="5">
        <f t="shared" si="44"/>
        <v>0</v>
      </c>
    </row>
    <row r="56" spans="1:109" hidden="1">
      <c r="A56" s="236" t="s">
        <v>285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160"/>
      <c r="BH56" s="160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>
        <f t="shared" si="28"/>
        <v>0</v>
      </c>
      <c r="CW56" s="6"/>
      <c r="CX56" s="160">
        <f t="shared" si="37"/>
        <v>0</v>
      </c>
      <c r="CY56" s="160">
        <f t="shared" si="38"/>
        <v>0</v>
      </c>
      <c r="CZ56" s="160">
        <f t="shared" si="39"/>
        <v>0</v>
      </c>
      <c r="DA56" s="160">
        <f t="shared" si="40"/>
        <v>0</v>
      </c>
      <c r="DB56" s="160">
        <f t="shared" si="41"/>
        <v>0</v>
      </c>
      <c r="DC56" s="5">
        <f t="shared" si="42"/>
        <v>0</v>
      </c>
      <c r="DD56" s="5">
        <f t="shared" si="43"/>
        <v>0</v>
      </c>
      <c r="DE56" s="5">
        <f t="shared" si="44"/>
        <v>0</v>
      </c>
    </row>
    <row r="57" spans="1:109" hidden="1">
      <c r="A57" s="218" t="s">
        <v>253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>
        <f t="shared" si="28"/>
        <v>0</v>
      </c>
      <c r="CW57" s="6"/>
      <c r="CX57" s="160">
        <f t="shared" si="37"/>
        <v>0</v>
      </c>
      <c r="CY57" s="160">
        <f t="shared" si="38"/>
        <v>0</v>
      </c>
      <c r="CZ57" s="160">
        <f t="shared" si="39"/>
        <v>0</v>
      </c>
      <c r="DA57" s="160">
        <f t="shared" si="40"/>
        <v>0</v>
      </c>
      <c r="DB57" s="160">
        <f t="shared" si="41"/>
        <v>0</v>
      </c>
      <c r="DC57" s="5">
        <f t="shared" si="42"/>
        <v>0</v>
      </c>
      <c r="DD57" s="5">
        <f t="shared" si="43"/>
        <v>0</v>
      </c>
      <c r="DE57" s="5">
        <f t="shared" si="44"/>
        <v>0</v>
      </c>
    </row>
    <row r="58" spans="1:109" hidden="1">
      <c r="A58" s="227" t="s">
        <v>258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>
        <f t="shared" si="28"/>
        <v>0</v>
      </c>
      <c r="CW58" s="6"/>
      <c r="CX58" s="160">
        <f t="shared" si="37"/>
        <v>0</v>
      </c>
      <c r="CY58" s="160">
        <f t="shared" si="38"/>
        <v>0</v>
      </c>
      <c r="CZ58" s="160">
        <f t="shared" si="39"/>
        <v>0</v>
      </c>
      <c r="DA58" s="160">
        <f t="shared" si="40"/>
        <v>0</v>
      </c>
      <c r="DB58" s="160">
        <f t="shared" si="41"/>
        <v>0</v>
      </c>
      <c r="DC58" s="5">
        <f t="shared" si="42"/>
        <v>0</v>
      </c>
      <c r="DD58" s="5">
        <f t="shared" si="43"/>
        <v>0</v>
      </c>
      <c r="DE58" s="5">
        <f t="shared" si="44"/>
        <v>0</v>
      </c>
    </row>
    <row r="59" spans="1:109" hidden="1">
      <c r="A59" s="227" t="s">
        <v>259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>
        <f t="shared" si="28"/>
        <v>0</v>
      </c>
      <c r="CW59" s="6"/>
      <c r="CX59" s="160">
        <f t="shared" si="37"/>
        <v>0</v>
      </c>
      <c r="CY59" s="160">
        <f t="shared" si="38"/>
        <v>0</v>
      </c>
      <c r="CZ59" s="160">
        <f t="shared" si="39"/>
        <v>0</v>
      </c>
      <c r="DA59" s="160">
        <f t="shared" si="40"/>
        <v>0</v>
      </c>
      <c r="DB59" s="160">
        <f t="shared" si="41"/>
        <v>0</v>
      </c>
      <c r="DC59" s="5">
        <f t="shared" si="42"/>
        <v>0</v>
      </c>
      <c r="DD59" s="5">
        <f t="shared" si="43"/>
        <v>0</v>
      </c>
      <c r="DE59" s="5">
        <f t="shared" si="44"/>
        <v>0</v>
      </c>
    </row>
    <row r="60" spans="1:109" hidden="1">
      <c r="A60" s="227" t="s">
        <v>260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>
        <f t="shared" si="28"/>
        <v>0</v>
      </c>
      <c r="CW60" s="6"/>
      <c r="CX60" s="160">
        <f t="shared" si="37"/>
        <v>0</v>
      </c>
      <c r="CY60" s="160">
        <f t="shared" si="38"/>
        <v>0</v>
      </c>
      <c r="CZ60" s="160">
        <f t="shared" si="39"/>
        <v>0</v>
      </c>
      <c r="DA60" s="160">
        <f t="shared" si="40"/>
        <v>0</v>
      </c>
      <c r="DB60" s="160">
        <f t="shared" si="41"/>
        <v>0</v>
      </c>
      <c r="DC60" s="5">
        <f t="shared" si="42"/>
        <v>0</v>
      </c>
      <c r="DD60" s="5">
        <f t="shared" si="43"/>
        <v>0</v>
      </c>
      <c r="DE60" s="5">
        <f t="shared" si="44"/>
        <v>0</v>
      </c>
    </row>
    <row r="61" spans="1:109" hidden="1">
      <c r="A61" s="227" t="s">
        <v>261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>
        <f t="shared" si="28"/>
        <v>0</v>
      </c>
      <c r="CW61" s="6"/>
      <c r="CX61" s="160">
        <f t="shared" si="37"/>
        <v>0</v>
      </c>
      <c r="CY61" s="160">
        <f t="shared" si="38"/>
        <v>0</v>
      </c>
      <c r="CZ61" s="160">
        <f t="shared" si="39"/>
        <v>0</v>
      </c>
      <c r="DA61" s="160">
        <f t="shared" si="40"/>
        <v>0</v>
      </c>
      <c r="DB61" s="160">
        <f t="shared" si="41"/>
        <v>0</v>
      </c>
      <c r="DC61" s="5">
        <f t="shared" si="42"/>
        <v>0</v>
      </c>
      <c r="DD61" s="5">
        <f t="shared" si="43"/>
        <v>0</v>
      </c>
      <c r="DE61" s="5">
        <f t="shared" si="44"/>
        <v>0</v>
      </c>
    </row>
    <row r="62" spans="1:109" hidden="1">
      <c r="A62" s="227" t="s">
        <v>262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>
        <f t="shared" si="28"/>
        <v>0</v>
      </c>
      <c r="CW62" s="6"/>
      <c r="CX62" s="160">
        <f t="shared" si="37"/>
        <v>0</v>
      </c>
      <c r="CY62" s="160">
        <f t="shared" si="38"/>
        <v>0</v>
      </c>
      <c r="CZ62" s="160">
        <f t="shared" si="39"/>
        <v>0</v>
      </c>
      <c r="DA62" s="160">
        <f t="shared" si="40"/>
        <v>0</v>
      </c>
      <c r="DB62" s="160">
        <f t="shared" si="41"/>
        <v>0</v>
      </c>
      <c r="DC62" s="5">
        <f t="shared" si="42"/>
        <v>0</v>
      </c>
      <c r="DD62" s="5">
        <f t="shared" si="43"/>
        <v>0</v>
      </c>
      <c r="DE62" s="5">
        <f t="shared" si="44"/>
        <v>0</v>
      </c>
    </row>
    <row r="63" spans="1:109" hidden="1">
      <c r="A63" s="227" t="s">
        <v>263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>
        <f t="shared" si="28"/>
        <v>0</v>
      </c>
      <c r="CW63" s="6"/>
      <c r="CX63" s="160">
        <f t="shared" si="37"/>
        <v>0</v>
      </c>
      <c r="CY63" s="160">
        <f t="shared" si="38"/>
        <v>0</v>
      </c>
      <c r="CZ63" s="160">
        <f t="shared" si="39"/>
        <v>0</v>
      </c>
      <c r="DA63" s="160">
        <f t="shared" si="40"/>
        <v>0</v>
      </c>
      <c r="DB63" s="160">
        <f t="shared" si="41"/>
        <v>0</v>
      </c>
      <c r="DC63" s="5">
        <f t="shared" si="42"/>
        <v>0</v>
      </c>
      <c r="DD63" s="5">
        <f t="shared" si="43"/>
        <v>0</v>
      </c>
      <c r="DE63" s="5">
        <f t="shared" si="44"/>
        <v>0</v>
      </c>
    </row>
    <row r="64" spans="1:109" hidden="1">
      <c r="A64" s="237" t="s">
        <v>287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>
        <f t="shared" si="28"/>
        <v>0</v>
      </c>
      <c r="CW64" s="6"/>
      <c r="CX64" s="160">
        <f t="shared" si="37"/>
        <v>0</v>
      </c>
      <c r="CY64" s="160">
        <f t="shared" si="38"/>
        <v>0</v>
      </c>
      <c r="CZ64" s="160">
        <f t="shared" si="39"/>
        <v>0</v>
      </c>
      <c r="DA64" s="160">
        <f t="shared" si="40"/>
        <v>0</v>
      </c>
      <c r="DB64" s="160">
        <f t="shared" si="41"/>
        <v>0</v>
      </c>
      <c r="DC64" s="5">
        <f t="shared" si="42"/>
        <v>0</v>
      </c>
      <c r="DD64" s="5">
        <f t="shared" si="43"/>
        <v>0</v>
      </c>
      <c r="DE64" s="5">
        <f t="shared" si="44"/>
        <v>0</v>
      </c>
    </row>
    <row r="65" spans="1:109" hidden="1">
      <c r="A65" s="237" t="s">
        <v>289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>
        <f t="shared" si="28"/>
        <v>0</v>
      </c>
      <c r="CW65" s="6"/>
      <c r="CX65" s="160">
        <f t="shared" si="37"/>
        <v>0</v>
      </c>
      <c r="CY65" s="160">
        <f t="shared" si="38"/>
        <v>0</v>
      </c>
      <c r="CZ65" s="160">
        <f t="shared" si="39"/>
        <v>0</v>
      </c>
      <c r="DA65" s="160">
        <f t="shared" si="40"/>
        <v>0</v>
      </c>
      <c r="DB65" s="160">
        <f t="shared" si="41"/>
        <v>0</v>
      </c>
      <c r="DC65" s="5">
        <f t="shared" si="42"/>
        <v>0</v>
      </c>
      <c r="DD65" s="5">
        <f t="shared" si="43"/>
        <v>0</v>
      </c>
      <c r="DE65" s="5">
        <f t="shared" si="44"/>
        <v>0</v>
      </c>
    </row>
    <row r="66" spans="1:109" hidden="1">
      <c r="A66" s="237" t="s">
        <v>292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>
        <f t="shared" si="28"/>
        <v>0</v>
      </c>
      <c r="CW66" s="6"/>
      <c r="CX66" s="160">
        <f t="shared" si="37"/>
        <v>0</v>
      </c>
      <c r="CY66" s="160">
        <f t="shared" si="38"/>
        <v>0</v>
      </c>
      <c r="CZ66" s="160">
        <f t="shared" si="39"/>
        <v>0</v>
      </c>
      <c r="DA66" s="160">
        <f t="shared" si="40"/>
        <v>0</v>
      </c>
      <c r="DB66" s="160">
        <f t="shared" si="41"/>
        <v>0</v>
      </c>
      <c r="DC66" s="5">
        <f t="shared" si="42"/>
        <v>0</v>
      </c>
      <c r="DD66" s="5">
        <f t="shared" si="43"/>
        <v>0</v>
      </c>
      <c r="DE66" s="5">
        <f t="shared" si="44"/>
        <v>0</v>
      </c>
    </row>
    <row r="67" spans="1:109" hidden="1">
      <c r="A67" s="237" t="s">
        <v>359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>
        <f t="shared" si="28"/>
        <v>0</v>
      </c>
      <c r="CW67" s="6"/>
      <c r="CX67" s="160">
        <f t="shared" si="37"/>
        <v>0</v>
      </c>
      <c r="CY67" s="160">
        <f t="shared" si="38"/>
        <v>0</v>
      </c>
      <c r="CZ67" s="160">
        <f t="shared" si="39"/>
        <v>0</v>
      </c>
      <c r="DA67" s="160">
        <f t="shared" si="40"/>
        <v>0</v>
      </c>
      <c r="DB67" s="160">
        <f t="shared" si="41"/>
        <v>0</v>
      </c>
      <c r="DC67" s="5">
        <f t="shared" si="42"/>
        <v>0</v>
      </c>
      <c r="DD67" s="5">
        <f t="shared" si="43"/>
        <v>0</v>
      </c>
      <c r="DE67" s="5">
        <f t="shared" si="44"/>
        <v>0</v>
      </c>
    </row>
    <row r="68" spans="1:109" hidden="1">
      <c r="A68" s="237" t="s">
        <v>291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>
        <f t="shared" si="28"/>
        <v>0</v>
      </c>
      <c r="CW68" s="6"/>
      <c r="CX68" s="160">
        <f t="shared" si="37"/>
        <v>0</v>
      </c>
      <c r="CY68" s="160">
        <f t="shared" si="38"/>
        <v>0</v>
      </c>
      <c r="CZ68" s="160">
        <f t="shared" si="39"/>
        <v>0</v>
      </c>
      <c r="DA68" s="160">
        <f t="shared" si="40"/>
        <v>0</v>
      </c>
      <c r="DB68" s="160">
        <f t="shared" si="41"/>
        <v>0</v>
      </c>
      <c r="DC68" s="5">
        <f t="shared" si="42"/>
        <v>0</v>
      </c>
      <c r="DD68" s="5">
        <f t="shared" si="43"/>
        <v>0</v>
      </c>
      <c r="DE68" s="5">
        <f t="shared" si="44"/>
        <v>0</v>
      </c>
    </row>
    <row r="69" spans="1:109" hidden="1">
      <c r="A69" s="218" t="s">
        <v>254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>
        <f t="shared" si="28"/>
        <v>0</v>
      </c>
      <c r="CW69" s="6"/>
      <c r="CX69" s="160">
        <f t="shared" si="37"/>
        <v>0</v>
      </c>
      <c r="CY69" s="160">
        <f t="shared" si="38"/>
        <v>0</v>
      </c>
      <c r="CZ69" s="160">
        <f t="shared" si="39"/>
        <v>0</v>
      </c>
      <c r="DA69" s="160">
        <f t="shared" si="40"/>
        <v>0</v>
      </c>
      <c r="DB69" s="160">
        <f t="shared" si="41"/>
        <v>0</v>
      </c>
      <c r="DC69" s="5">
        <f t="shared" si="42"/>
        <v>0</v>
      </c>
      <c r="DD69" s="5">
        <f t="shared" si="43"/>
        <v>0</v>
      </c>
      <c r="DE69" s="5">
        <f t="shared" si="44"/>
        <v>0</v>
      </c>
    </row>
    <row r="70" spans="1:109" hidden="1">
      <c r="A70" s="239" t="s">
        <v>294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>
        <f t="shared" si="28"/>
        <v>0</v>
      </c>
      <c r="CW70" s="6"/>
      <c r="CX70" s="160">
        <f t="shared" si="37"/>
        <v>0</v>
      </c>
      <c r="CY70" s="160">
        <f t="shared" si="38"/>
        <v>0</v>
      </c>
      <c r="CZ70" s="160">
        <f t="shared" si="39"/>
        <v>0</v>
      </c>
      <c r="DA70" s="160">
        <f t="shared" si="40"/>
        <v>0</v>
      </c>
      <c r="DB70" s="160">
        <f t="shared" si="41"/>
        <v>0</v>
      </c>
      <c r="DC70" s="5">
        <f t="shared" si="42"/>
        <v>0</v>
      </c>
      <c r="DD70" s="5">
        <f t="shared" si="43"/>
        <v>0</v>
      </c>
      <c r="DE70" s="5">
        <f t="shared" si="44"/>
        <v>0</v>
      </c>
    </row>
    <row r="71" spans="1:109">
      <c r="A71" s="239" t="s">
        <v>367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-5646489.1500000134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-37483</v>
      </c>
      <c r="Y71" s="9">
        <v>0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160"/>
      <c r="BH71" s="9"/>
      <c r="BI71" s="9"/>
      <c r="BJ71" s="9"/>
      <c r="BK71" s="9"/>
      <c r="BL71" s="9"/>
      <c r="BM71" s="9"/>
      <c r="BN71" s="9"/>
      <c r="BO71" s="9"/>
      <c r="BP71" s="9"/>
      <c r="BQ71" s="160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>
        <f t="shared" si="28"/>
        <v>-5683972.1500000134</v>
      </c>
      <c r="CW71" s="6"/>
      <c r="CX71" s="160">
        <f t="shared" si="37"/>
        <v>-5646489.1500000134</v>
      </c>
      <c r="CY71" s="160">
        <f t="shared" si="38"/>
        <v>-37483</v>
      </c>
      <c r="CZ71" s="160">
        <f t="shared" si="39"/>
        <v>0</v>
      </c>
      <c r="DA71" s="160">
        <f t="shared" si="40"/>
        <v>0</v>
      </c>
      <c r="DB71" s="160">
        <f t="shared" si="41"/>
        <v>0</v>
      </c>
      <c r="DC71" s="5">
        <f t="shared" si="42"/>
        <v>0</v>
      </c>
      <c r="DD71" s="5">
        <f t="shared" si="43"/>
        <v>0</v>
      </c>
      <c r="DE71" s="5">
        <f t="shared" si="44"/>
        <v>0</v>
      </c>
    </row>
    <row r="72" spans="1:109" hidden="1">
      <c r="A72" s="227" t="s">
        <v>266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>
        <f t="shared" ref="CT72:CT121" si="45">SUM(B72:Y72)</f>
        <v>0</v>
      </c>
      <c r="CW72" s="6"/>
      <c r="CX72" s="160">
        <f t="shared" ref="CX72:CX103" si="46">SUM(B72:M72)</f>
        <v>0</v>
      </c>
      <c r="CY72" s="160">
        <f t="shared" ref="CY72:CY103" si="47">SUM(N72:Y72)</f>
        <v>0</v>
      </c>
      <c r="CZ72" s="160">
        <f t="shared" ref="CZ72:CZ103" si="48">SUM(Z72:AK72)</f>
        <v>0</v>
      </c>
      <c r="DA72" s="160">
        <f t="shared" ref="DA72:DA103" si="49">SUM(AL72:AW72)</f>
        <v>0</v>
      </c>
      <c r="DB72" s="160">
        <f t="shared" ref="DB72:DB103" si="50">SUM(AX72:BI72)</f>
        <v>0</v>
      </c>
      <c r="DC72" s="5">
        <f t="shared" ref="DC72:DC103" si="51">SUM(BJ72:BU72)</f>
        <v>0</v>
      </c>
      <c r="DD72" s="5">
        <f t="shared" ref="DD72:DD103" si="52">SUM(BV72:CG72)</f>
        <v>0</v>
      </c>
      <c r="DE72" s="5">
        <f t="shared" ref="DE72:DE103" si="53">SUM(CH72:CS72)</f>
        <v>0</v>
      </c>
    </row>
    <row r="73" spans="1:109" hidden="1">
      <c r="A73" s="237" t="s">
        <v>296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>
        <f t="shared" si="45"/>
        <v>0</v>
      </c>
      <c r="CW73" s="6"/>
      <c r="CX73" s="160">
        <f t="shared" si="46"/>
        <v>0</v>
      </c>
      <c r="CY73" s="160">
        <f t="shared" si="47"/>
        <v>0</v>
      </c>
      <c r="CZ73" s="160">
        <f t="shared" si="48"/>
        <v>0</v>
      </c>
      <c r="DA73" s="160">
        <f t="shared" si="49"/>
        <v>0</v>
      </c>
      <c r="DB73" s="160">
        <f t="shared" si="50"/>
        <v>0</v>
      </c>
      <c r="DC73" s="5">
        <f t="shared" si="51"/>
        <v>0</v>
      </c>
      <c r="DD73" s="5">
        <f t="shared" si="52"/>
        <v>0</v>
      </c>
      <c r="DE73" s="5">
        <f t="shared" si="53"/>
        <v>0</v>
      </c>
    </row>
    <row r="74" spans="1:109" hidden="1">
      <c r="A74" s="237" t="s">
        <v>357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>
        <f t="shared" si="45"/>
        <v>0</v>
      </c>
      <c r="CW74" s="6"/>
      <c r="CX74" s="160">
        <f t="shared" si="46"/>
        <v>0</v>
      </c>
      <c r="CY74" s="160">
        <f t="shared" si="47"/>
        <v>0</v>
      </c>
      <c r="CZ74" s="160">
        <f t="shared" si="48"/>
        <v>0</v>
      </c>
      <c r="DA74" s="160">
        <f t="shared" si="49"/>
        <v>0</v>
      </c>
      <c r="DB74" s="160">
        <f t="shared" si="50"/>
        <v>0</v>
      </c>
      <c r="DC74" s="5">
        <f t="shared" si="51"/>
        <v>0</v>
      </c>
      <c r="DD74" s="5">
        <f t="shared" si="52"/>
        <v>0</v>
      </c>
      <c r="DE74" s="5">
        <f t="shared" si="53"/>
        <v>0</v>
      </c>
    </row>
    <row r="75" spans="1:109" hidden="1">
      <c r="A75" s="219" t="s">
        <v>216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>
        <f t="shared" si="45"/>
        <v>0</v>
      </c>
      <c r="CW75" s="6"/>
      <c r="CX75" s="160">
        <f t="shared" si="46"/>
        <v>0</v>
      </c>
      <c r="CY75" s="160">
        <f t="shared" si="47"/>
        <v>0</v>
      </c>
      <c r="CZ75" s="160">
        <f t="shared" si="48"/>
        <v>0</v>
      </c>
      <c r="DA75" s="160">
        <f t="shared" si="49"/>
        <v>0</v>
      </c>
      <c r="DB75" s="160">
        <f t="shared" si="50"/>
        <v>0</v>
      </c>
      <c r="DC75" s="5">
        <f t="shared" si="51"/>
        <v>0</v>
      </c>
      <c r="DD75" s="5">
        <f t="shared" si="52"/>
        <v>0</v>
      </c>
      <c r="DE75" s="5">
        <f t="shared" si="53"/>
        <v>0</v>
      </c>
    </row>
    <row r="76" spans="1:109" hidden="1">
      <c r="A76" s="192" t="s">
        <v>236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>
        <f t="shared" si="45"/>
        <v>0</v>
      </c>
      <c r="CW76" s="6"/>
      <c r="CX76" s="160">
        <f t="shared" si="46"/>
        <v>0</v>
      </c>
      <c r="CY76" s="160">
        <f t="shared" si="47"/>
        <v>0</v>
      </c>
      <c r="CZ76" s="160">
        <f t="shared" si="48"/>
        <v>0</v>
      </c>
      <c r="DA76" s="160">
        <f t="shared" si="49"/>
        <v>0</v>
      </c>
      <c r="DB76" s="160">
        <f t="shared" si="50"/>
        <v>0</v>
      </c>
      <c r="DC76" s="5">
        <f t="shared" si="51"/>
        <v>0</v>
      </c>
      <c r="DD76" s="5">
        <f t="shared" si="52"/>
        <v>0</v>
      </c>
      <c r="DE76" s="5">
        <f t="shared" si="53"/>
        <v>0</v>
      </c>
    </row>
    <row r="77" spans="1:109" hidden="1">
      <c r="A77" s="193" t="s">
        <v>222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>
        <f t="shared" si="45"/>
        <v>0</v>
      </c>
      <c r="CW77" s="6"/>
      <c r="CX77" s="160">
        <f t="shared" si="46"/>
        <v>0</v>
      </c>
      <c r="CY77" s="160">
        <f t="shared" si="47"/>
        <v>0</v>
      </c>
      <c r="CZ77" s="160">
        <f t="shared" si="48"/>
        <v>0</v>
      </c>
      <c r="DA77" s="160">
        <f t="shared" si="49"/>
        <v>0</v>
      </c>
      <c r="DB77" s="160">
        <f t="shared" si="50"/>
        <v>0</v>
      </c>
      <c r="DC77" s="5">
        <f t="shared" si="51"/>
        <v>0</v>
      </c>
      <c r="DD77" s="5">
        <f t="shared" si="52"/>
        <v>0</v>
      </c>
      <c r="DE77" s="5">
        <f t="shared" si="53"/>
        <v>0</v>
      </c>
    </row>
    <row r="78" spans="1:109" hidden="1">
      <c r="A78" s="193" t="s">
        <v>223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>
        <f t="shared" si="45"/>
        <v>0</v>
      </c>
      <c r="CW78" s="6"/>
      <c r="CX78" s="160">
        <f t="shared" si="46"/>
        <v>0</v>
      </c>
      <c r="CY78" s="160">
        <f t="shared" si="47"/>
        <v>0</v>
      </c>
      <c r="CZ78" s="160">
        <f t="shared" si="48"/>
        <v>0</v>
      </c>
      <c r="DA78" s="160">
        <f t="shared" si="49"/>
        <v>0</v>
      </c>
      <c r="DB78" s="160">
        <f t="shared" si="50"/>
        <v>0</v>
      </c>
      <c r="DC78" s="5">
        <f t="shared" si="51"/>
        <v>0</v>
      </c>
      <c r="DD78" s="5">
        <f t="shared" si="52"/>
        <v>0</v>
      </c>
      <c r="DE78" s="5">
        <f t="shared" si="53"/>
        <v>0</v>
      </c>
    </row>
    <row r="79" spans="1:109" hidden="1">
      <c r="A79" s="193" t="s">
        <v>224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>
        <f t="shared" si="45"/>
        <v>0</v>
      </c>
      <c r="CW79" s="6"/>
      <c r="CX79" s="160">
        <f t="shared" si="46"/>
        <v>0</v>
      </c>
      <c r="CY79" s="160">
        <f t="shared" si="47"/>
        <v>0</v>
      </c>
      <c r="CZ79" s="160">
        <f t="shared" si="48"/>
        <v>0</v>
      </c>
      <c r="DA79" s="160">
        <f t="shared" si="49"/>
        <v>0</v>
      </c>
      <c r="DB79" s="160">
        <f t="shared" si="50"/>
        <v>0</v>
      </c>
      <c r="DC79" s="5">
        <f t="shared" si="51"/>
        <v>0</v>
      </c>
      <c r="DD79" s="5">
        <f t="shared" si="52"/>
        <v>0</v>
      </c>
      <c r="DE79" s="5">
        <f t="shared" si="53"/>
        <v>0</v>
      </c>
    </row>
    <row r="80" spans="1:109" hidden="1">
      <c r="A80" s="193" t="s">
        <v>225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>
        <f t="shared" si="45"/>
        <v>0</v>
      </c>
      <c r="CW80" s="6"/>
      <c r="CX80" s="160">
        <f t="shared" si="46"/>
        <v>0</v>
      </c>
      <c r="CY80" s="160">
        <f t="shared" si="47"/>
        <v>0</v>
      </c>
      <c r="CZ80" s="160">
        <f t="shared" si="48"/>
        <v>0</v>
      </c>
      <c r="DA80" s="160">
        <f t="shared" si="49"/>
        <v>0</v>
      </c>
      <c r="DB80" s="160">
        <f t="shared" si="50"/>
        <v>0</v>
      </c>
      <c r="DC80" s="5">
        <f t="shared" si="51"/>
        <v>0</v>
      </c>
      <c r="DD80" s="5">
        <f t="shared" si="52"/>
        <v>0</v>
      </c>
      <c r="DE80" s="5">
        <f t="shared" si="53"/>
        <v>0</v>
      </c>
    </row>
    <row r="81" spans="1:109" hidden="1">
      <c r="A81" s="192" t="s">
        <v>240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>
        <f t="shared" si="45"/>
        <v>0</v>
      </c>
      <c r="CW81" s="6"/>
      <c r="CX81" s="160">
        <f t="shared" si="46"/>
        <v>0</v>
      </c>
      <c r="CY81" s="160">
        <f t="shared" si="47"/>
        <v>0</v>
      </c>
      <c r="CZ81" s="160">
        <f t="shared" si="48"/>
        <v>0</v>
      </c>
      <c r="DA81" s="160">
        <f t="shared" si="49"/>
        <v>0</v>
      </c>
      <c r="DB81" s="160">
        <f t="shared" si="50"/>
        <v>0</v>
      </c>
      <c r="DC81" s="5">
        <f t="shared" si="51"/>
        <v>0</v>
      </c>
      <c r="DD81" s="5">
        <f t="shared" si="52"/>
        <v>0</v>
      </c>
      <c r="DE81" s="5">
        <f t="shared" si="53"/>
        <v>0</v>
      </c>
    </row>
    <row r="82" spans="1:109" hidden="1">
      <c r="A82" s="194" t="s">
        <v>243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>
        <f t="shared" si="45"/>
        <v>0</v>
      </c>
      <c r="CW82" s="6"/>
      <c r="CX82" s="160">
        <f t="shared" si="46"/>
        <v>0</v>
      </c>
      <c r="CY82" s="160">
        <f t="shared" si="47"/>
        <v>0</v>
      </c>
      <c r="CZ82" s="160">
        <f t="shared" si="48"/>
        <v>0</v>
      </c>
      <c r="DA82" s="160">
        <f t="shared" si="49"/>
        <v>0</v>
      </c>
      <c r="DB82" s="160">
        <f t="shared" si="50"/>
        <v>0</v>
      </c>
      <c r="DC82" s="5">
        <f t="shared" si="51"/>
        <v>0</v>
      </c>
      <c r="DD82" s="5">
        <f t="shared" si="52"/>
        <v>0</v>
      </c>
      <c r="DE82" s="5">
        <f t="shared" si="53"/>
        <v>0</v>
      </c>
    </row>
    <row r="83" spans="1:109" hidden="1">
      <c r="A83" s="227" t="s">
        <v>264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160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>
        <f t="shared" si="45"/>
        <v>0</v>
      </c>
      <c r="CW83" s="6"/>
      <c r="CX83" s="160">
        <f t="shared" si="46"/>
        <v>0</v>
      </c>
      <c r="CY83" s="160">
        <f t="shared" si="47"/>
        <v>0</v>
      </c>
      <c r="CZ83" s="160">
        <f t="shared" si="48"/>
        <v>0</v>
      </c>
      <c r="DA83" s="160">
        <f t="shared" si="49"/>
        <v>0</v>
      </c>
      <c r="DB83" s="160">
        <f t="shared" si="50"/>
        <v>0</v>
      </c>
      <c r="DC83" s="5">
        <f t="shared" si="51"/>
        <v>0</v>
      </c>
      <c r="DD83" s="5">
        <f t="shared" si="52"/>
        <v>0</v>
      </c>
      <c r="DE83" s="5">
        <f t="shared" si="53"/>
        <v>0</v>
      </c>
    </row>
    <row r="84" spans="1:109" hidden="1">
      <c r="A84" s="227" t="s">
        <v>265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>
        <f t="shared" si="45"/>
        <v>0</v>
      </c>
      <c r="CW84" s="6"/>
      <c r="CX84" s="160">
        <f t="shared" si="46"/>
        <v>0</v>
      </c>
      <c r="CY84" s="160">
        <f t="shared" si="47"/>
        <v>0</v>
      </c>
      <c r="CZ84" s="160">
        <f t="shared" si="48"/>
        <v>0</v>
      </c>
      <c r="DA84" s="160">
        <f t="shared" si="49"/>
        <v>0</v>
      </c>
      <c r="DB84" s="160">
        <f t="shared" si="50"/>
        <v>0</v>
      </c>
      <c r="DC84" s="5">
        <f t="shared" si="51"/>
        <v>0</v>
      </c>
      <c r="DD84" s="5">
        <f t="shared" si="52"/>
        <v>0</v>
      </c>
      <c r="DE84" s="5">
        <f t="shared" si="53"/>
        <v>0</v>
      </c>
    </row>
    <row r="85" spans="1:109" hidden="1">
      <c r="A85" s="237" t="s">
        <v>355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160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>
        <f t="shared" si="45"/>
        <v>0</v>
      </c>
      <c r="CW85" s="6"/>
      <c r="CX85" s="160">
        <f t="shared" si="46"/>
        <v>0</v>
      </c>
      <c r="CY85" s="160">
        <f t="shared" si="47"/>
        <v>0</v>
      </c>
      <c r="CZ85" s="160">
        <f t="shared" si="48"/>
        <v>0</v>
      </c>
      <c r="DA85" s="160">
        <f t="shared" si="49"/>
        <v>0</v>
      </c>
      <c r="DB85" s="160">
        <f t="shared" si="50"/>
        <v>0</v>
      </c>
      <c r="DC85" s="5">
        <f t="shared" si="51"/>
        <v>0</v>
      </c>
      <c r="DD85" s="5">
        <f t="shared" si="52"/>
        <v>0</v>
      </c>
      <c r="DE85" s="5">
        <f t="shared" si="53"/>
        <v>0</v>
      </c>
    </row>
    <row r="86" spans="1:109" hidden="1">
      <c r="A86" s="194" t="s">
        <v>244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>
        <f t="shared" si="45"/>
        <v>0</v>
      </c>
      <c r="CW86" s="6"/>
      <c r="CX86" s="160">
        <f t="shared" si="46"/>
        <v>0</v>
      </c>
      <c r="CY86" s="160">
        <f t="shared" si="47"/>
        <v>0</v>
      </c>
      <c r="CZ86" s="160">
        <f t="shared" si="48"/>
        <v>0</v>
      </c>
      <c r="DA86" s="160">
        <f t="shared" si="49"/>
        <v>0</v>
      </c>
      <c r="DB86" s="160">
        <f t="shared" si="50"/>
        <v>0</v>
      </c>
      <c r="DC86" s="5">
        <f t="shared" si="51"/>
        <v>0</v>
      </c>
      <c r="DD86" s="5">
        <f t="shared" si="52"/>
        <v>0</v>
      </c>
      <c r="DE86" s="5">
        <f t="shared" si="53"/>
        <v>0</v>
      </c>
    </row>
    <row r="87" spans="1:109" hidden="1">
      <c r="A87" s="192" t="s">
        <v>239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>
        <f t="shared" si="45"/>
        <v>0</v>
      </c>
      <c r="CW87" s="6"/>
      <c r="CX87" s="160">
        <f t="shared" si="46"/>
        <v>0</v>
      </c>
      <c r="CY87" s="160">
        <f t="shared" si="47"/>
        <v>0</v>
      </c>
      <c r="CZ87" s="160">
        <f t="shared" si="48"/>
        <v>0</v>
      </c>
      <c r="DA87" s="160">
        <f t="shared" si="49"/>
        <v>0</v>
      </c>
      <c r="DB87" s="160">
        <f t="shared" si="50"/>
        <v>0</v>
      </c>
      <c r="DC87" s="5">
        <f t="shared" si="51"/>
        <v>0</v>
      </c>
      <c r="DD87" s="5">
        <f t="shared" si="52"/>
        <v>0</v>
      </c>
      <c r="DE87" s="5">
        <f t="shared" si="53"/>
        <v>0</v>
      </c>
    </row>
    <row r="88" spans="1:109" hidden="1">
      <c r="A88" s="194" t="s">
        <v>245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>
        <f t="shared" si="45"/>
        <v>0</v>
      </c>
      <c r="CW88" s="6"/>
      <c r="CX88" s="160">
        <f t="shared" si="46"/>
        <v>0</v>
      </c>
      <c r="CY88" s="160">
        <f t="shared" si="47"/>
        <v>0</v>
      </c>
      <c r="CZ88" s="160">
        <f t="shared" si="48"/>
        <v>0</v>
      </c>
      <c r="DA88" s="160">
        <f t="shared" si="49"/>
        <v>0</v>
      </c>
      <c r="DB88" s="160">
        <f t="shared" si="50"/>
        <v>0</v>
      </c>
      <c r="DC88" s="5">
        <f t="shared" si="51"/>
        <v>0</v>
      </c>
      <c r="DD88" s="5">
        <f t="shared" si="52"/>
        <v>0</v>
      </c>
      <c r="DE88" s="5">
        <f t="shared" si="53"/>
        <v>0</v>
      </c>
    </row>
    <row r="89" spans="1:109" hidden="1">
      <c r="A89" s="238" t="s">
        <v>358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160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>
        <f t="shared" si="45"/>
        <v>0</v>
      </c>
      <c r="CW89" s="6"/>
      <c r="CX89" s="160">
        <f t="shared" si="46"/>
        <v>0</v>
      </c>
      <c r="CY89" s="160">
        <f t="shared" si="47"/>
        <v>0</v>
      </c>
      <c r="CZ89" s="160">
        <f t="shared" si="48"/>
        <v>0</v>
      </c>
      <c r="DA89" s="160">
        <f t="shared" si="49"/>
        <v>0</v>
      </c>
      <c r="DB89" s="160">
        <f t="shared" si="50"/>
        <v>0</v>
      </c>
      <c r="DC89" s="5">
        <f t="shared" si="51"/>
        <v>0</v>
      </c>
      <c r="DD89" s="5">
        <f t="shared" si="52"/>
        <v>0</v>
      </c>
      <c r="DE89" s="5">
        <f t="shared" si="53"/>
        <v>0</v>
      </c>
    </row>
    <row r="90" spans="1:109" hidden="1">
      <c r="A90" t="s">
        <v>356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160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>
        <f t="shared" si="45"/>
        <v>0</v>
      </c>
      <c r="CW90" s="6"/>
      <c r="CX90" s="160">
        <f t="shared" si="46"/>
        <v>0</v>
      </c>
      <c r="CY90" s="160">
        <f t="shared" si="47"/>
        <v>0</v>
      </c>
      <c r="CZ90" s="160">
        <f t="shared" si="48"/>
        <v>0</v>
      </c>
      <c r="DA90" s="160">
        <f t="shared" si="49"/>
        <v>0</v>
      </c>
      <c r="DB90" s="160">
        <f t="shared" si="50"/>
        <v>0</v>
      </c>
      <c r="DC90" s="5">
        <f t="shared" si="51"/>
        <v>0</v>
      </c>
      <c r="DD90" s="5">
        <f t="shared" si="52"/>
        <v>0</v>
      </c>
      <c r="DE90" s="5">
        <f t="shared" si="53"/>
        <v>0</v>
      </c>
    </row>
    <row r="91" spans="1:109" hidden="1">
      <c r="A91" s="240" t="s">
        <v>368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160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>
        <f t="shared" si="45"/>
        <v>0</v>
      </c>
      <c r="CW91" s="6"/>
      <c r="CX91" s="160">
        <f t="shared" si="46"/>
        <v>0</v>
      </c>
      <c r="CY91" s="160">
        <f t="shared" si="47"/>
        <v>0</v>
      </c>
      <c r="CZ91" s="160">
        <f t="shared" si="48"/>
        <v>0</v>
      </c>
      <c r="DA91" s="160">
        <f t="shared" si="49"/>
        <v>0</v>
      </c>
      <c r="DB91" s="160">
        <f t="shared" si="50"/>
        <v>0</v>
      </c>
      <c r="DC91" s="5">
        <f t="shared" si="51"/>
        <v>0</v>
      </c>
      <c r="DD91" s="5">
        <f t="shared" si="52"/>
        <v>0</v>
      </c>
      <c r="DE91" s="5">
        <f t="shared" si="53"/>
        <v>0</v>
      </c>
    </row>
    <row r="92" spans="1:109">
      <c r="A92" s="241" t="s">
        <v>374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-3576.9200000002747</v>
      </c>
      <c r="J92" s="9">
        <v>0</v>
      </c>
      <c r="K92" s="9">
        <v>-10368.000000000116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160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>
        <f t="shared" si="45"/>
        <v>-13944.920000000391</v>
      </c>
      <c r="CW92" s="6"/>
      <c r="CX92" s="160">
        <f t="shared" si="46"/>
        <v>-13944.920000000391</v>
      </c>
      <c r="CY92" s="160">
        <f t="shared" si="47"/>
        <v>0</v>
      </c>
      <c r="CZ92" s="160">
        <f t="shared" si="48"/>
        <v>0</v>
      </c>
      <c r="DA92" s="160">
        <f t="shared" si="49"/>
        <v>0</v>
      </c>
      <c r="DB92" s="160">
        <f t="shared" si="50"/>
        <v>0</v>
      </c>
      <c r="DC92" s="5">
        <f t="shared" si="51"/>
        <v>0</v>
      </c>
      <c r="DD92" s="5">
        <f t="shared" si="52"/>
        <v>0</v>
      </c>
      <c r="DE92" s="5">
        <f t="shared" si="53"/>
        <v>0</v>
      </c>
    </row>
    <row r="93" spans="1:109">
      <c r="A93" s="241" t="s">
        <v>379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-1674875.4700000011</v>
      </c>
      <c r="J93" s="9">
        <v>0</v>
      </c>
      <c r="K93" s="9">
        <v>-4922.2100000008941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-1787.56</v>
      </c>
      <c r="Y93" s="9">
        <v>0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245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>
        <f t="shared" si="45"/>
        <v>-1681585.2400000021</v>
      </c>
      <c r="CW93" s="6"/>
      <c r="CX93" s="160">
        <f t="shared" si="46"/>
        <v>-1679797.680000002</v>
      </c>
      <c r="CY93" s="160">
        <f t="shared" si="47"/>
        <v>-1787.56</v>
      </c>
      <c r="CZ93" s="160">
        <f t="shared" si="48"/>
        <v>0</v>
      </c>
      <c r="DA93" s="160">
        <f t="shared" si="49"/>
        <v>0</v>
      </c>
      <c r="DB93" s="160">
        <f t="shared" si="50"/>
        <v>0</v>
      </c>
      <c r="DC93" s="5">
        <f t="shared" si="51"/>
        <v>0</v>
      </c>
      <c r="DD93" s="5">
        <f t="shared" si="52"/>
        <v>0</v>
      </c>
      <c r="DE93" s="5">
        <f t="shared" si="53"/>
        <v>0</v>
      </c>
    </row>
    <row r="94" spans="1:109">
      <c r="A94" s="240" t="s">
        <v>369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-1206889.1700000046</v>
      </c>
      <c r="J94" s="9">
        <v>0</v>
      </c>
      <c r="K94" s="9">
        <v>-885706.99000000022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-85117.26</v>
      </c>
      <c r="Y94" s="9">
        <v>0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160"/>
      <c r="BH94" s="9"/>
      <c r="BI94" s="9"/>
      <c r="BJ94" s="9"/>
      <c r="BK94" s="9"/>
      <c r="BL94" s="9"/>
      <c r="BM94" s="9"/>
      <c r="BN94" s="9"/>
      <c r="BO94" s="9"/>
      <c r="BP94" s="9"/>
      <c r="BQ94" s="245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>
        <f t="shared" si="45"/>
        <v>-2177713.4200000046</v>
      </c>
      <c r="CW94" s="6"/>
      <c r="CX94" s="160">
        <f t="shared" si="46"/>
        <v>-2092596.1600000048</v>
      </c>
      <c r="CY94" s="160">
        <f t="shared" si="47"/>
        <v>-85117.26</v>
      </c>
      <c r="CZ94" s="160">
        <f t="shared" si="48"/>
        <v>0</v>
      </c>
      <c r="DA94" s="160">
        <f t="shared" si="49"/>
        <v>0</v>
      </c>
      <c r="DB94" s="160">
        <f t="shared" si="50"/>
        <v>0</v>
      </c>
      <c r="DC94" s="5">
        <f t="shared" si="51"/>
        <v>0</v>
      </c>
      <c r="DD94" s="5">
        <f t="shared" si="52"/>
        <v>0</v>
      </c>
      <c r="DE94" s="5">
        <f t="shared" si="53"/>
        <v>0</v>
      </c>
    </row>
    <row r="95" spans="1:109">
      <c r="A95" s="218" t="s">
        <v>380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160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>
        <f t="shared" si="45"/>
        <v>0</v>
      </c>
      <c r="CW95" s="6"/>
      <c r="CX95" s="160">
        <f t="shared" si="46"/>
        <v>0</v>
      </c>
      <c r="CY95" s="160">
        <f t="shared" si="47"/>
        <v>0</v>
      </c>
      <c r="CZ95" s="160">
        <f t="shared" si="48"/>
        <v>0</v>
      </c>
      <c r="DA95" s="160">
        <f t="shared" si="49"/>
        <v>0</v>
      </c>
      <c r="DB95" s="160">
        <f t="shared" si="50"/>
        <v>0</v>
      </c>
      <c r="DC95" s="5">
        <f t="shared" si="51"/>
        <v>0</v>
      </c>
      <c r="DD95" s="5">
        <f t="shared" si="52"/>
        <v>0</v>
      </c>
      <c r="DE95" s="5">
        <f t="shared" si="53"/>
        <v>0</v>
      </c>
    </row>
    <row r="96" spans="1:109">
      <c r="A96" s="218" t="s">
        <v>381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-313293.94000000111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-18032</v>
      </c>
      <c r="Y96" s="9">
        <v>0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160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>
        <f t="shared" si="45"/>
        <v>-331325.94000000111</v>
      </c>
      <c r="CW96" s="6"/>
      <c r="CX96" s="160">
        <f t="shared" si="46"/>
        <v>-313293.94000000111</v>
      </c>
      <c r="CY96" s="160">
        <f t="shared" si="47"/>
        <v>-18032</v>
      </c>
      <c r="CZ96" s="160">
        <f t="shared" si="48"/>
        <v>0</v>
      </c>
      <c r="DA96" s="160">
        <f t="shared" si="49"/>
        <v>0</v>
      </c>
      <c r="DB96" s="160">
        <f t="shared" si="50"/>
        <v>0</v>
      </c>
      <c r="DC96" s="5">
        <f t="shared" si="51"/>
        <v>0</v>
      </c>
      <c r="DD96" s="5">
        <f t="shared" si="52"/>
        <v>0</v>
      </c>
      <c r="DE96" s="5">
        <f t="shared" si="53"/>
        <v>0</v>
      </c>
    </row>
    <row r="97" spans="1:109">
      <c r="A97" s="218" t="s">
        <v>382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160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>
        <f t="shared" si="45"/>
        <v>0</v>
      </c>
      <c r="CW97" s="6"/>
      <c r="CX97" s="160">
        <f t="shared" si="46"/>
        <v>0</v>
      </c>
      <c r="CY97" s="160">
        <f t="shared" si="47"/>
        <v>0</v>
      </c>
      <c r="CZ97" s="160">
        <f t="shared" si="48"/>
        <v>0</v>
      </c>
      <c r="DA97" s="160">
        <f t="shared" si="49"/>
        <v>0</v>
      </c>
      <c r="DB97" s="160">
        <f t="shared" si="50"/>
        <v>0</v>
      </c>
      <c r="DC97" s="5">
        <f t="shared" si="51"/>
        <v>0</v>
      </c>
      <c r="DD97" s="5">
        <f t="shared" si="52"/>
        <v>0</v>
      </c>
      <c r="DE97" s="5">
        <f t="shared" si="53"/>
        <v>0</v>
      </c>
    </row>
    <row r="98" spans="1:109">
      <c r="A98" s="218" t="s">
        <v>377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5802.299999980256</v>
      </c>
      <c r="J98" s="9">
        <v>0</v>
      </c>
      <c r="K98" s="9">
        <v>-1976.019999999553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4800</v>
      </c>
      <c r="Y98" s="9">
        <v>0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160"/>
      <c r="BQ98" s="160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>
        <f t="shared" si="45"/>
        <v>8626.279999980703</v>
      </c>
      <c r="CW98" s="6"/>
      <c r="CX98" s="160">
        <f t="shared" si="46"/>
        <v>3826.279999980703</v>
      </c>
      <c r="CY98" s="160">
        <f t="shared" si="47"/>
        <v>4800</v>
      </c>
      <c r="CZ98" s="160">
        <f t="shared" si="48"/>
        <v>0</v>
      </c>
      <c r="DA98" s="160">
        <f t="shared" si="49"/>
        <v>0</v>
      </c>
      <c r="DB98" s="160">
        <f t="shared" si="50"/>
        <v>0</v>
      </c>
      <c r="DC98" s="5">
        <f t="shared" si="51"/>
        <v>0</v>
      </c>
      <c r="DD98" s="5">
        <f t="shared" si="52"/>
        <v>0</v>
      </c>
      <c r="DE98" s="5">
        <f t="shared" si="53"/>
        <v>0</v>
      </c>
    </row>
    <row r="99" spans="1:109">
      <c r="A99" s="218" t="s">
        <v>383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-4633740.9200000018</v>
      </c>
      <c r="J99" s="9">
        <v>0</v>
      </c>
      <c r="K99" s="9">
        <v>-182667.34999999963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109380.53</v>
      </c>
      <c r="Y99" s="9">
        <v>0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245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>
        <f t="shared" si="45"/>
        <v>-4707027.7400000012</v>
      </c>
      <c r="CW99" s="6"/>
      <c r="CX99" s="160">
        <f t="shared" si="46"/>
        <v>-4816408.2700000014</v>
      </c>
      <c r="CY99" s="160">
        <f t="shared" si="47"/>
        <v>109380.53</v>
      </c>
      <c r="CZ99" s="160">
        <f t="shared" si="48"/>
        <v>0</v>
      </c>
      <c r="DA99" s="160">
        <f t="shared" si="49"/>
        <v>0</v>
      </c>
      <c r="DB99" s="160">
        <f t="shared" si="50"/>
        <v>0</v>
      </c>
      <c r="DC99" s="5">
        <f t="shared" si="51"/>
        <v>0</v>
      </c>
      <c r="DD99" s="5">
        <f t="shared" si="52"/>
        <v>0</v>
      </c>
      <c r="DE99" s="5">
        <f t="shared" si="53"/>
        <v>0</v>
      </c>
    </row>
    <row r="100" spans="1:109">
      <c r="A100" s="218" t="s">
        <v>378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-44660.600000000151</v>
      </c>
      <c r="J100" s="9">
        <v>0</v>
      </c>
      <c r="K100" s="9">
        <v>-808.51999999996042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160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>
        <f t="shared" si="45"/>
        <v>-45469.120000000112</v>
      </c>
      <c r="CW100" s="6"/>
      <c r="CX100" s="160">
        <f t="shared" si="46"/>
        <v>-45469.120000000112</v>
      </c>
      <c r="CY100" s="160">
        <f t="shared" si="47"/>
        <v>0</v>
      </c>
      <c r="CZ100" s="160">
        <f t="shared" si="48"/>
        <v>0</v>
      </c>
      <c r="DA100" s="160">
        <f t="shared" si="49"/>
        <v>0</v>
      </c>
      <c r="DB100" s="160">
        <f t="shared" si="50"/>
        <v>0</v>
      </c>
      <c r="DC100" s="5">
        <f t="shared" si="51"/>
        <v>0</v>
      </c>
      <c r="DD100" s="5">
        <f t="shared" si="52"/>
        <v>0</v>
      </c>
      <c r="DE100" s="5">
        <f t="shared" si="53"/>
        <v>0</v>
      </c>
    </row>
    <row r="101" spans="1:109">
      <c r="A101" s="218" t="s">
        <v>384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160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>
        <f t="shared" si="45"/>
        <v>0</v>
      </c>
      <c r="CW101" s="6"/>
      <c r="CX101" s="160">
        <f t="shared" si="46"/>
        <v>0</v>
      </c>
      <c r="CY101" s="160">
        <f t="shared" si="47"/>
        <v>0</v>
      </c>
      <c r="CZ101" s="160">
        <f t="shared" si="48"/>
        <v>0</v>
      </c>
      <c r="DA101" s="160">
        <f t="shared" si="49"/>
        <v>0</v>
      </c>
      <c r="DB101" s="160">
        <f t="shared" si="50"/>
        <v>0</v>
      </c>
      <c r="DC101" s="5">
        <f t="shared" si="51"/>
        <v>0</v>
      </c>
      <c r="DD101" s="5">
        <f t="shared" si="52"/>
        <v>0</v>
      </c>
      <c r="DE101" s="5">
        <f t="shared" si="53"/>
        <v>0</v>
      </c>
    </row>
    <row r="102" spans="1:109">
      <c r="A102" s="218" t="s">
        <v>403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216">
        <v>-20371402.946252361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196684.34</v>
      </c>
      <c r="Y102" s="9">
        <v>0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216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>
        <f t="shared" si="45"/>
        <v>-20174718.606252361</v>
      </c>
      <c r="CW102" s="6"/>
      <c r="CX102" s="160">
        <f t="shared" si="46"/>
        <v>-20371402.946252361</v>
      </c>
      <c r="CY102" s="160">
        <f t="shared" si="47"/>
        <v>196684.34</v>
      </c>
      <c r="CZ102" s="160">
        <f t="shared" si="48"/>
        <v>0</v>
      </c>
      <c r="DA102" s="160">
        <f t="shared" si="49"/>
        <v>0</v>
      </c>
      <c r="DB102" s="160">
        <f t="shared" si="50"/>
        <v>0</v>
      </c>
      <c r="DC102" s="5">
        <f t="shared" si="51"/>
        <v>0</v>
      </c>
      <c r="DD102" s="5">
        <f t="shared" si="52"/>
        <v>0</v>
      </c>
      <c r="DE102" s="5">
        <f t="shared" si="53"/>
        <v>0</v>
      </c>
    </row>
    <row r="103" spans="1:109">
      <c r="A103" s="253" t="s">
        <v>408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-21.989999999994325</v>
      </c>
      <c r="J103" s="9">
        <v>0</v>
      </c>
      <c r="K103" s="9">
        <v>21.959999999999127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>
        <f t="shared" si="45"/>
        <v>-2.9999999995197868E-2</v>
      </c>
      <c r="CW103" s="6"/>
      <c r="CX103" s="160">
        <f t="shared" si="46"/>
        <v>-2.9999999995197868E-2</v>
      </c>
      <c r="CY103" s="160">
        <f t="shared" si="47"/>
        <v>0</v>
      </c>
      <c r="CZ103" s="160">
        <f t="shared" si="48"/>
        <v>0</v>
      </c>
      <c r="DA103" s="160">
        <f t="shared" si="49"/>
        <v>0</v>
      </c>
      <c r="DB103" s="160">
        <f t="shared" si="50"/>
        <v>0</v>
      </c>
      <c r="DC103" s="5">
        <f t="shared" si="51"/>
        <v>0</v>
      </c>
      <c r="DD103" s="5">
        <f t="shared" si="52"/>
        <v>0</v>
      </c>
      <c r="DE103" s="5">
        <f t="shared" si="53"/>
        <v>0</v>
      </c>
    </row>
    <row r="104" spans="1:109">
      <c r="A104" s="253" t="s">
        <v>409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-3824773.1200000034</v>
      </c>
      <c r="J104" s="9">
        <v>0</v>
      </c>
      <c r="K104" s="9">
        <v>-115995.16999999899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-22167.89</v>
      </c>
      <c r="Y104" s="9">
        <v>0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>
        <f t="shared" si="45"/>
        <v>-3962936.1800000025</v>
      </c>
      <c r="CW104" s="6"/>
      <c r="CX104" s="160">
        <f t="shared" ref="CX104:CX123" si="54">SUM(B104:M104)</f>
        <v>-3940768.2900000024</v>
      </c>
      <c r="CY104" s="160">
        <f t="shared" ref="CY104:CY123" si="55">SUM(N104:Y104)</f>
        <v>-22167.89</v>
      </c>
      <c r="CZ104" s="160">
        <f t="shared" ref="CZ104:CZ123" si="56">SUM(Z104:AK104)</f>
        <v>0</v>
      </c>
      <c r="DA104" s="160">
        <f t="shared" ref="DA104:DA123" si="57">SUM(AL104:AW104)</f>
        <v>0</v>
      </c>
      <c r="DB104" s="160">
        <f t="shared" ref="DB104:DB123" si="58">SUM(AX104:BI104)</f>
        <v>0</v>
      </c>
      <c r="DC104" s="5">
        <f t="shared" ref="DC104:DC123" si="59">SUM(BJ104:BU104)</f>
        <v>0</v>
      </c>
      <c r="DD104" s="5">
        <f t="shared" ref="DD104:DD123" si="60">SUM(BV104:CG104)</f>
        <v>0</v>
      </c>
      <c r="DE104" s="5">
        <f t="shared" ref="DE104:DE123" si="61">SUM(CH104:CS104)</f>
        <v>0</v>
      </c>
    </row>
    <row r="105" spans="1:109">
      <c r="A105" s="253" t="s">
        <v>410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-316936.27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>
        <f t="shared" si="45"/>
        <v>-316936.27</v>
      </c>
      <c r="CW105" s="6"/>
      <c r="CX105" s="160">
        <f t="shared" si="54"/>
        <v>-316936.27</v>
      </c>
      <c r="CY105" s="160">
        <f t="shared" si="55"/>
        <v>0</v>
      </c>
      <c r="CZ105" s="160">
        <f t="shared" si="56"/>
        <v>0</v>
      </c>
      <c r="DA105" s="160">
        <f t="shared" si="57"/>
        <v>0</v>
      </c>
      <c r="DB105" s="160">
        <f t="shared" si="58"/>
        <v>0</v>
      </c>
      <c r="DC105" s="5">
        <f t="shared" si="59"/>
        <v>0</v>
      </c>
      <c r="DD105" s="5">
        <f t="shared" si="60"/>
        <v>0</v>
      </c>
      <c r="DE105" s="5">
        <f t="shared" si="61"/>
        <v>0</v>
      </c>
    </row>
    <row r="106" spans="1:109">
      <c r="A106" s="253" t="s">
        <v>453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-56152.060000000005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>
        <f t="shared" si="45"/>
        <v>-56152.060000000005</v>
      </c>
      <c r="CW106" s="6"/>
      <c r="CX106" s="160">
        <f t="shared" si="54"/>
        <v>-56152.060000000005</v>
      </c>
      <c r="CY106" s="160">
        <f t="shared" si="55"/>
        <v>0</v>
      </c>
      <c r="CZ106" s="160">
        <f t="shared" si="56"/>
        <v>0</v>
      </c>
      <c r="DA106" s="160">
        <f t="shared" si="57"/>
        <v>0</v>
      </c>
      <c r="DB106" s="160">
        <f t="shared" si="58"/>
        <v>0</v>
      </c>
      <c r="DC106" s="5">
        <f t="shared" si="59"/>
        <v>0</v>
      </c>
      <c r="DD106" s="5">
        <f t="shared" si="60"/>
        <v>0</v>
      </c>
      <c r="DE106" s="5">
        <f t="shared" si="61"/>
        <v>0</v>
      </c>
    </row>
    <row r="107" spans="1:109">
      <c r="A107" s="253" t="s">
        <v>454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-158624.32000000001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-6534.53</v>
      </c>
      <c r="Y107" s="9">
        <v>0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>
        <f t="shared" si="45"/>
        <v>-165158.85</v>
      </c>
      <c r="CW107" s="6"/>
      <c r="CX107" s="160">
        <f t="shared" si="54"/>
        <v>-158624.32000000001</v>
      </c>
      <c r="CY107" s="160">
        <f t="shared" si="55"/>
        <v>-6534.53</v>
      </c>
      <c r="CZ107" s="160">
        <f t="shared" si="56"/>
        <v>0</v>
      </c>
      <c r="DA107" s="160">
        <f t="shared" si="57"/>
        <v>0</v>
      </c>
      <c r="DB107" s="160">
        <f t="shared" si="58"/>
        <v>0</v>
      </c>
      <c r="DC107" s="5">
        <f t="shared" si="59"/>
        <v>0</v>
      </c>
      <c r="DD107" s="5">
        <f t="shared" si="60"/>
        <v>0</v>
      </c>
      <c r="DE107" s="5">
        <f t="shared" si="61"/>
        <v>0</v>
      </c>
    </row>
    <row r="108" spans="1:109">
      <c r="A108" s="253" t="s">
        <v>443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-194202.56999999995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-87.19</v>
      </c>
      <c r="Y108" s="9">
        <v>0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>
        <f t="shared" si="45"/>
        <v>-194289.75999999995</v>
      </c>
      <c r="CW108" s="6"/>
      <c r="CX108" s="160">
        <f t="shared" si="54"/>
        <v>-194202.56999999995</v>
      </c>
      <c r="CY108" s="160">
        <f t="shared" si="55"/>
        <v>-87.19</v>
      </c>
      <c r="CZ108" s="160">
        <f t="shared" si="56"/>
        <v>0</v>
      </c>
      <c r="DA108" s="160">
        <f t="shared" si="57"/>
        <v>0</v>
      </c>
      <c r="DB108" s="160">
        <f t="shared" si="58"/>
        <v>0</v>
      </c>
      <c r="DC108" s="5">
        <f t="shared" si="59"/>
        <v>0</v>
      </c>
      <c r="DD108" s="5">
        <f t="shared" si="60"/>
        <v>0</v>
      </c>
      <c r="DE108" s="5">
        <f t="shared" si="61"/>
        <v>0</v>
      </c>
    </row>
    <row r="109" spans="1:109">
      <c r="A109" s="253" t="s">
        <v>412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-70055.250000000015</v>
      </c>
      <c r="J109" s="9">
        <v>0</v>
      </c>
      <c r="K109" s="9">
        <v>-443.7100000000064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-3226</v>
      </c>
      <c r="Y109" s="9">
        <v>0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>
        <f t="shared" si="45"/>
        <v>-73724.960000000021</v>
      </c>
      <c r="CW109" s="6"/>
      <c r="CX109" s="160">
        <f t="shared" si="54"/>
        <v>-70498.960000000021</v>
      </c>
      <c r="CY109" s="160">
        <f t="shared" si="55"/>
        <v>-3226</v>
      </c>
      <c r="CZ109" s="160">
        <f t="shared" si="56"/>
        <v>0</v>
      </c>
      <c r="DA109" s="160">
        <f t="shared" si="57"/>
        <v>0</v>
      </c>
      <c r="DB109" s="160">
        <f t="shared" si="58"/>
        <v>0</v>
      </c>
      <c r="DC109" s="5">
        <f t="shared" si="59"/>
        <v>0</v>
      </c>
      <c r="DD109" s="5">
        <f t="shared" si="60"/>
        <v>0</v>
      </c>
      <c r="DE109" s="5">
        <f t="shared" si="61"/>
        <v>0</v>
      </c>
    </row>
    <row r="110" spans="1:109">
      <c r="A110" s="253" t="s">
        <v>413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-698596.5399999998</v>
      </c>
      <c r="J110" s="9">
        <v>0</v>
      </c>
      <c r="K110" s="9">
        <v>184043.19000000018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-137874</v>
      </c>
      <c r="Y110" s="9">
        <v>0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>
        <f t="shared" si="45"/>
        <v>-652427.34999999963</v>
      </c>
      <c r="CW110" s="6"/>
      <c r="CX110" s="160">
        <f t="shared" si="54"/>
        <v>-514553.34999999963</v>
      </c>
      <c r="CY110" s="160">
        <f t="shared" si="55"/>
        <v>-137874</v>
      </c>
      <c r="CZ110" s="160">
        <f t="shared" si="56"/>
        <v>0</v>
      </c>
      <c r="DA110" s="160">
        <f t="shared" si="57"/>
        <v>0</v>
      </c>
      <c r="DB110" s="160">
        <f t="shared" si="58"/>
        <v>0</v>
      </c>
      <c r="DC110" s="5">
        <f t="shared" si="59"/>
        <v>0</v>
      </c>
      <c r="DD110" s="5">
        <f t="shared" si="60"/>
        <v>0</v>
      </c>
      <c r="DE110" s="5">
        <f t="shared" si="61"/>
        <v>0</v>
      </c>
    </row>
    <row r="111" spans="1:109">
      <c r="A111" s="253" t="s">
        <v>414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-642889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>
        <f t="shared" si="45"/>
        <v>-642889</v>
      </c>
      <c r="CW111" s="6"/>
      <c r="CX111" s="160">
        <f t="shared" si="54"/>
        <v>-642889</v>
      </c>
      <c r="CY111" s="160">
        <f t="shared" si="55"/>
        <v>0</v>
      </c>
      <c r="CZ111" s="160">
        <f t="shared" si="56"/>
        <v>0</v>
      </c>
      <c r="DA111" s="160">
        <f t="shared" si="57"/>
        <v>0</v>
      </c>
      <c r="DB111" s="160">
        <f t="shared" si="58"/>
        <v>0</v>
      </c>
      <c r="DC111" s="5">
        <f t="shared" si="59"/>
        <v>0</v>
      </c>
      <c r="DD111" s="5">
        <f t="shared" si="60"/>
        <v>0</v>
      </c>
      <c r="DE111" s="5">
        <f t="shared" si="61"/>
        <v>0</v>
      </c>
    </row>
    <row r="112" spans="1:109">
      <c r="A112" s="253" t="s">
        <v>415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125.43000000000009</v>
      </c>
      <c r="J112" s="9">
        <v>0</v>
      </c>
      <c r="K112" s="9">
        <v>-6744.05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>
        <f t="shared" si="45"/>
        <v>-6618.62</v>
      </c>
      <c r="CW112" s="6"/>
      <c r="CX112" s="160">
        <f t="shared" si="54"/>
        <v>-6618.62</v>
      </c>
      <c r="CY112" s="160">
        <f t="shared" si="55"/>
        <v>0</v>
      </c>
      <c r="CZ112" s="160">
        <f t="shared" si="56"/>
        <v>0</v>
      </c>
      <c r="DA112" s="160">
        <f t="shared" si="57"/>
        <v>0</v>
      </c>
      <c r="DB112" s="160">
        <f t="shared" si="58"/>
        <v>0</v>
      </c>
      <c r="DC112" s="5">
        <f t="shared" si="59"/>
        <v>0</v>
      </c>
      <c r="DD112" s="5">
        <f t="shared" si="60"/>
        <v>0</v>
      </c>
      <c r="DE112" s="5">
        <f t="shared" si="61"/>
        <v>0</v>
      </c>
    </row>
    <row r="113" spans="1:109">
      <c r="A113" s="253" t="s">
        <v>416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-54240.409999999996</v>
      </c>
      <c r="J113" s="9">
        <v>0</v>
      </c>
      <c r="K113" s="9">
        <v>-326.54000000000087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-6372461</v>
      </c>
      <c r="Y113" s="9">
        <v>0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>
        <f t="shared" si="45"/>
        <v>-6427027.9500000002</v>
      </c>
      <c r="CW113" s="6"/>
      <c r="CX113" s="160">
        <f t="shared" si="54"/>
        <v>-54566.95</v>
      </c>
      <c r="CY113" s="160">
        <f t="shared" si="55"/>
        <v>-6372461</v>
      </c>
      <c r="CZ113" s="160">
        <f t="shared" si="56"/>
        <v>0</v>
      </c>
      <c r="DA113" s="160">
        <f t="shared" si="57"/>
        <v>0</v>
      </c>
      <c r="DB113" s="160">
        <f t="shared" si="58"/>
        <v>0</v>
      </c>
      <c r="DC113" s="5">
        <f t="shared" si="59"/>
        <v>0</v>
      </c>
      <c r="DD113" s="5">
        <f t="shared" si="60"/>
        <v>0</v>
      </c>
      <c r="DE113" s="5">
        <f t="shared" si="61"/>
        <v>0</v>
      </c>
    </row>
    <row r="114" spans="1:109">
      <c r="A114" s="253" t="s">
        <v>417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-23496.22</v>
      </c>
      <c r="J114" s="9">
        <v>0</v>
      </c>
      <c r="K114" s="9">
        <v>-141.46000000000276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-1487</v>
      </c>
      <c r="Y114" s="9">
        <v>0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>
        <f t="shared" si="45"/>
        <v>-25124.680000000004</v>
      </c>
      <c r="CW114" s="6"/>
      <c r="CX114" s="160">
        <f t="shared" si="54"/>
        <v>-23637.680000000004</v>
      </c>
      <c r="CY114" s="160">
        <f t="shared" si="55"/>
        <v>-1487</v>
      </c>
      <c r="CZ114" s="160">
        <f t="shared" si="56"/>
        <v>0</v>
      </c>
      <c r="DA114" s="160">
        <f t="shared" si="57"/>
        <v>0</v>
      </c>
      <c r="DB114" s="160">
        <f t="shared" si="58"/>
        <v>0</v>
      </c>
      <c r="DC114" s="5">
        <f t="shared" si="59"/>
        <v>0</v>
      </c>
      <c r="DD114" s="5">
        <f t="shared" si="60"/>
        <v>0</v>
      </c>
      <c r="DE114" s="5">
        <f t="shared" si="61"/>
        <v>0</v>
      </c>
    </row>
    <row r="115" spans="1:109">
      <c r="A115" s="253" t="s">
        <v>418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-3900.4399999999991</v>
      </c>
      <c r="J115" s="9">
        <v>0</v>
      </c>
      <c r="K115" s="9">
        <v>-13080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-26448</v>
      </c>
      <c r="Y115" s="9">
        <v>0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>
        <f t="shared" si="45"/>
        <v>-43428.44</v>
      </c>
      <c r="CW115" s="6"/>
      <c r="CX115" s="160">
        <f t="shared" si="54"/>
        <v>-16980.439999999999</v>
      </c>
      <c r="CY115" s="160">
        <f t="shared" si="55"/>
        <v>-26448</v>
      </c>
      <c r="CZ115" s="160">
        <f t="shared" si="56"/>
        <v>0</v>
      </c>
      <c r="DA115" s="160">
        <f t="shared" si="57"/>
        <v>0</v>
      </c>
      <c r="DB115" s="160">
        <f t="shared" si="58"/>
        <v>0</v>
      </c>
      <c r="DC115" s="5">
        <f t="shared" si="59"/>
        <v>0</v>
      </c>
      <c r="DD115" s="5">
        <f t="shared" si="60"/>
        <v>0</v>
      </c>
      <c r="DE115" s="5">
        <f t="shared" si="61"/>
        <v>0</v>
      </c>
    </row>
    <row r="116" spans="1:109">
      <c r="A116" s="253" t="s">
        <v>444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-1230296.3599999989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-82004</v>
      </c>
      <c r="Y116" s="9">
        <v>0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>
        <f t="shared" si="45"/>
        <v>-1312300.3599999989</v>
      </c>
      <c r="CW116" s="6"/>
      <c r="CX116" s="160">
        <f t="shared" si="54"/>
        <v>-1230296.3599999989</v>
      </c>
      <c r="CY116" s="160">
        <f t="shared" si="55"/>
        <v>-82004</v>
      </c>
      <c r="CZ116" s="160">
        <f t="shared" si="56"/>
        <v>0</v>
      </c>
      <c r="DA116" s="160">
        <f t="shared" si="57"/>
        <v>0</v>
      </c>
      <c r="DB116" s="160">
        <f t="shared" si="58"/>
        <v>0</v>
      </c>
      <c r="DC116" s="5">
        <f t="shared" si="59"/>
        <v>0</v>
      </c>
      <c r="DD116" s="5">
        <f t="shared" si="60"/>
        <v>0</v>
      </c>
      <c r="DE116" s="5">
        <f t="shared" si="61"/>
        <v>0</v>
      </c>
    </row>
    <row r="117" spans="1:109">
      <c r="A117" s="253" t="s">
        <v>445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>
        <f t="shared" si="45"/>
        <v>0</v>
      </c>
      <c r="CW117" s="6"/>
      <c r="CX117" s="160">
        <f t="shared" si="54"/>
        <v>0</v>
      </c>
      <c r="CY117" s="160">
        <f t="shared" si="55"/>
        <v>0</v>
      </c>
      <c r="CZ117" s="160">
        <f t="shared" si="56"/>
        <v>0</v>
      </c>
      <c r="DA117" s="160">
        <f t="shared" si="57"/>
        <v>0</v>
      </c>
      <c r="DB117" s="160">
        <f t="shared" si="58"/>
        <v>0</v>
      </c>
      <c r="DC117" s="5">
        <f t="shared" si="59"/>
        <v>0</v>
      </c>
      <c r="DD117" s="5">
        <f t="shared" si="60"/>
        <v>0</v>
      </c>
      <c r="DE117" s="5">
        <f t="shared" si="61"/>
        <v>0</v>
      </c>
    </row>
    <row r="118" spans="1:109">
      <c r="A118" s="253" t="s">
        <v>446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-8982.3699999999953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>
        <f t="shared" si="45"/>
        <v>-8982.3699999999953</v>
      </c>
      <c r="CW118" s="6"/>
      <c r="CX118" s="160">
        <f t="shared" si="54"/>
        <v>-8982.3699999999953</v>
      </c>
      <c r="CY118" s="160">
        <f t="shared" si="55"/>
        <v>0</v>
      </c>
      <c r="CZ118" s="160">
        <f t="shared" si="56"/>
        <v>0</v>
      </c>
      <c r="DA118" s="160">
        <f t="shared" si="57"/>
        <v>0</v>
      </c>
      <c r="DB118" s="160">
        <f t="shared" si="58"/>
        <v>0</v>
      </c>
      <c r="DC118" s="5">
        <f t="shared" si="59"/>
        <v>0</v>
      </c>
      <c r="DD118" s="5">
        <f t="shared" si="60"/>
        <v>0</v>
      </c>
      <c r="DE118" s="5">
        <f t="shared" si="61"/>
        <v>0</v>
      </c>
    </row>
    <row r="119" spans="1:109">
      <c r="A119" s="218" t="s">
        <v>483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-10597.169999999971</v>
      </c>
      <c r="Y119" s="9">
        <v>0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>
        <f t="shared" si="45"/>
        <v>-10597.169999999971</v>
      </c>
      <c r="CW119" s="6"/>
      <c r="CX119" s="160">
        <f t="shared" si="54"/>
        <v>0</v>
      </c>
      <c r="CY119" s="160">
        <f t="shared" si="55"/>
        <v>-10597.169999999971</v>
      </c>
      <c r="CZ119" s="160"/>
      <c r="DA119" s="160"/>
      <c r="DB119" s="160"/>
      <c r="DC119" s="5"/>
      <c r="DD119" s="5"/>
      <c r="DE119" s="5"/>
    </row>
    <row r="120" spans="1:109">
      <c r="A120" s="218" t="s">
        <v>484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-40071660.79562898</v>
      </c>
      <c r="Y120" s="9">
        <v>0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>
        <f t="shared" si="45"/>
        <v>-40071660.79562898</v>
      </c>
      <c r="CW120" s="6"/>
      <c r="CX120" s="160">
        <f t="shared" si="54"/>
        <v>0</v>
      </c>
      <c r="CY120" s="160">
        <f t="shared" si="55"/>
        <v>-40071660.79562898</v>
      </c>
      <c r="CZ120" s="160"/>
      <c r="DA120" s="160"/>
      <c r="DB120" s="160"/>
      <c r="DC120" s="5"/>
      <c r="DD120" s="5"/>
      <c r="DE120" s="5"/>
    </row>
    <row r="121" spans="1:109">
      <c r="A121" s="218" t="s">
        <v>485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-20918746.640000001</v>
      </c>
      <c r="Y121" s="9">
        <v>0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>
        <f t="shared" si="45"/>
        <v>-20918746.640000001</v>
      </c>
      <c r="CW121" s="6"/>
      <c r="CX121" s="160">
        <f t="shared" si="54"/>
        <v>0</v>
      </c>
      <c r="CY121" s="160">
        <f t="shared" si="55"/>
        <v>-20918746.640000001</v>
      </c>
      <c r="CZ121" s="160"/>
      <c r="DA121" s="160"/>
      <c r="DB121" s="160"/>
      <c r="DC121" s="5"/>
      <c r="DD121" s="5"/>
      <c r="DE121" s="5"/>
    </row>
    <row r="122" spans="1:109">
      <c r="A122" s="218" t="s">
        <v>404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216">
        <v>-6058151.7297401931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-8848149.7142036967</v>
      </c>
      <c r="Y122" s="9">
        <v>0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216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>
        <f t="shared" ref="CT122" si="62">SUM(B122:Y122)</f>
        <v>-14906301.44394389</v>
      </c>
      <c r="CW122" s="6"/>
      <c r="CX122" s="160">
        <f t="shared" si="54"/>
        <v>-6058151.7297401931</v>
      </c>
      <c r="CY122" s="160">
        <f t="shared" si="55"/>
        <v>-8848149.7142036967</v>
      </c>
      <c r="CZ122" s="160">
        <f t="shared" si="56"/>
        <v>0</v>
      </c>
      <c r="DA122" s="160">
        <f t="shared" si="57"/>
        <v>0</v>
      </c>
      <c r="DB122" s="160">
        <f t="shared" si="58"/>
        <v>0</v>
      </c>
      <c r="DC122" s="5">
        <f t="shared" si="59"/>
        <v>0</v>
      </c>
      <c r="DD122" s="254">
        <f t="shared" si="60"/>
        <v>0</v>
      </c>
      <c r="DE122" s="254">
        <f t="shared" si="61"/>
        <v>0</v>
      </c>
    </row>
    <row r="123" spans="1:109" ht="13.5" thickBot="1">
      <c r="A123" s="14" t="s">
        <v>4</v>
      </c>
      <c r="B123" s="14">
        <f t="shared" ref="B123:AG123" si="63">SUM(B8:B122)</f>
        <v>0</v>
      </c>
      <c r="C123" s="14">
        <f t="shared" si="63"/>
        <v>0</v>
      </c>
      <c r="D123" s="14">
        <f t="shared" si="63"/>
        <v>0</v>
      </c>
      <c r="E123" s="14">
        <f t="shared" si="63"/>
        <v>0</v>
      </c>
      <c r="F123" s="14">
        <f t="shared" si="63"/>
        <v>0</v>
      </c>
      <c r="G123" s="14">
        <f t="shared" si="63"/>
        <v>0</v>
      </c>
      <c r="H123" s="14">
        <f t="shared" si="63"/>
        <v>0</v>
      </c>
      <c r="I123" s="14">
        <f t="shared" si="63"/>
        <v>-19413178.899740227</v>
      </c>
      <c r="J123" s="14">
        <f t="shared" si="63"/>
        <v>0</v>
      </c>
      <c r="K123" s="14">
        <f t="shared" si="63"/>
        <v>-28705264.646252371</v>
      </c>
      <c r="L123" s="14">
        <f t="shared" si="63"/>
        <v>0</v>
      </c>
      <c r="M123" s="14">
        <f t="shared" si="63"/>
        <v>0</v>
      </c>
      <c r="N123" s="14">
        <f t="shared" si="63"/>
        <v>0</v>
      </c>
      <c r="O123" s="14">
        <f t="shared" si="63"/>
        <v>0</v>
      </c>
      <c r="P123" s="14">
        <f t="shared" si="63"/>
        <v>0</v>
      </c>
      <c r="Q123" s="14">
        <f t="shared" si="63"/>
        <v>0</v>
      </c>
      <c r="R123" s="14">
        <f t="shared" si="63"/>
        <v>0</v>
      </c>
      <c r="S123" s="14">
        <f t="shared" si="63"/>
        <v>0</v>
      </c>
      <c r="T123" s="14">
        <f t="shared" si="63"/>
        <v>0</v>
      </c>
      <c r="U123" s="14">
        <f t="shared" si="63"/>
        <v>0</v>
      </c>
      <c r="V123" s="14">
        <f t="shared" si="63"/>
        <v>0</v>
      </c>
      <c r="W123" s="14">
        <f t="shared" si="63"/>
        <v>0</v>
      </c>
      <c r="X123" s="14">
        <f t="shared" si="63"/>
        <v>-76332998.87983267</v>
      </c>
      <c r="Y123" s="14">
        <f t="shared" si="63"/>
        <v>0</v>
      </c>
      <c r="Z123" s="14">
        <f t="shared" si="63"/>
        <v>0</v>
      </c>
      <c r="AA123" s="14">
        <f t="shared" si="63"/>
        <v>0</v>
      </c>
      <c r="AB123" s="14">
        <f t="shared" si="63"/>
        <v>0</v>
      </c>
      <c r="AC123" s="14">
        <f t="shared" si="63"/>
        <v>0</v>
      </c>
      <c r="AD123" s="14">
        <f t="shared" si="63"/>
        <v>0</v>
      </c>
      <c r="AE123" s="14">
        <f t="shared" si="63"/>
        <v>0</v>
      </c>
      <c r="AF123" s="14">
        <f t="shared" si="63"/>
        <v>0</v>
      </c>
      <c r="AG123" s="14">
        <f t="shared" si="63"/>
        <v>0</v>
      </c>
      <c r="AH123" s="14">
        <f t="shared" ref="AH123:BM123" si="64">SUM(AH8:AH122)</f>
        <v>0</v>
      </c>
      <c r="AI123" s="14">
        <f t="shared" si="64"/>
        <v>0</v>
      </c>
      <c r="AJ123" s="14">
        <f t="shared" si="64"/>
        <v>0</v>
      </c>
      <c r="AK123" s="14">
        <f t="shared" si="64"/>
        <v>0</v>
      </c>
      <c r="AL123" s="14">
        <f t="shared" si="64"/>
        <v>0</v>
      </c>
      <c r="AM123" s="14">
        <f t="shared" si="64"/>
        <v>0</v>
      </c>
      <c r="AN123" s="14">
        <f t="shared" si="64"/>
        <v>0</v>
      </c>
      <c r="AO123" s="14">
        <f t="shared" si="64"/>
        <v>0</v>
      </c>
      <c r="AP123" s="14">
        <f t="shared" si="64"/>
        <v>0</v>
      </c>
      <c r="AQ123" s="14">
        <f t="shared" si="64"/>
        <v>0</v>
      </c>
      <c r="AR123" s="14">
        <f t="shared" si="64"/>
        <v>0</v>
      </c>
      <c r="AS123" s="14">
        <f t="shared" si="64"/>
        <v>0</v>
      </c>
      <c r="AT123" s="14">
        <f t="shared" si="64"/>
        <v>0</v>
      </c>
      <c r="AU123" s="14">
        <f t="shared" si="64"/>
        <v>0</v>
      </c>
      <c r="AV123" s="14">
        <f t="shared" si="64"/>
        <v>0</v>
      </c>
      <c r="AW123" s="14">
        <f t="shared" si="64"/>
        <v>0</v>
      </c>
      <c r="AX123" s="14">
        <f t="shared" si="64"/>
        <v>0</v>
      </c>
      <c r="AY123" s="14">
        <f t="shared" si="64"/>
        <v>0</v>
      </c>
      <c r="AZ123" s="14">
        <f t="shared" si="64"/>
        <v>0</v>
      </c>
      <c r="BA123" s="14">
        <f t="shared" si="64"/>
        <v>0</v>
      </c>
      <c r="BB123" s="14">
        <f t="shared" si="64"/>
        <v>0</v>
      </c>
      <c r="BC123" s="14">
        <f t="shared" si="64"/>
        <v>0</v>
      </c>
      <c r="BD123" s="14">
        <f t="shared" si="64"/>
        <v>0</v>
      </c>
      <c r="BE123" s="14">
        <f t="shared" si="64"/>
        <v>0</v>
      </c>
      <c r="BF123" s="14">
        <f t="shared" si="64"/>
        <v>0</v>
      </c>
      <c r="BG123" s="14">
        <f t="shared" si="64"/>
        <v>0</v>
      </c>
      <c r="BH123" s="14">
        <f t="shared" si="64"/>
        <v>0</v>
      </c>
      <c r="BI123" s="14">
        <f t="shared" si="64"/>
        <v>0</v>
      </c>
      <c r="BJ123" s="14">
        <f t="shared" si="64"/>
        <v>0</v>
      </c>
      <c r="BK123" s="14">
        <f t="shared" si="64"/>
        <v>0</v>
      </c>
      <c r="BL123" s="14">
        <f t="shared" si="64"/>
        <v>0</v>
      </c>
      <c r="BM123" s="14">
        <f t="shared" si="64"/>
        <v>0</v>
      </c>
      <c r="BN123" s="14">
        <f t="shared" ref="BN123:CS123" si="65">SUM(BN8:BN122)</f>
        <v>0</v>
      </c>
      <c r="BO123" s="14">
        <f t="shared" si="65"/>
        <v>0</v>
      </c>
      <c r="BP123" s="14">
        <f t="shared" si="65"/>
        <v>0</v>
      </c>
      <c r="BQ123" s="14">
        <f t="shared" si="65"/>
        <v>0</v>
      </c>
      <c r="BR123" s="14">
        <f t="shared" si="65"/>
        <v>0</v>
      </c>
      <c r="BS123" s="14">
        <f t="shared" si="65"/>
        <v>0</v>
      </c>
      <c r="BT123" s="14">
        <f t="shared" si="65"/>
        <v>0</v>
      </c>
      <c r="BU123" s="14">
        <f t="shared" si="65"/>
        <v>0</v>
      </c>
      <c r="BV123" s="14">
        <f t="shared" si="65"/>
        <v>0</v>
      </c>
      <c r="BW123" s="14">
        <f t="shared" si="65"/>
        <v>0</v>
      </c>
      <c r="BX123" s="14">
        <f t="shared" si="65"/>
        <v>0</v>
      </c>
      <c r="BY123" s="14">
        <f t="shared" si="65"/>
        <v>0</v>
      </c>
      <c r="BZ123" s="14">
        <f t="shared" si="65"/>
        <v>0</v>
      </c>
      <c r="CA123" s="14">
        <f t="shared" si="65"/>
        <v>0</v>
      </c>
      <c r="CB123" s="14">
        <f t="shared" si="65"/>
        <v>0</v>
      </c>
      <c r="CC123" s="14">
        <f t="shared" si="65"/>
        <v>0</v>
      </c>
      <c r="CD123" s="14">
        <f t="shared" si="65"/>
        <v>0</v>
      </c>
      <c r="CE123" s="14">
        <f t="shared" si="65"/>
        <v>0</v>
      </c>
      <c r="CF123" s="14">
        <f t="shared" si="65"/>
        <v>0</v>
      </c>
      <c r="CG123" s="14">
        <f t="shared" si="65"/>
        <v>0</v>
      </c>
      <c r="CH123" s="14">
        <f t="shared" si="65"/>
        <v>0</v>
      </c>
      <c r="CI123" s="14">
        <f t="shared" si="65"/>
        <v>0</v>
      </c>
      <c r="CJ123" s="14">
        <f t="shared" si="65"/>
        <v>0</v>
      </c>
      <c r="CK123" s="14">
        <f t="shared" si="65"/>
        <v>0</v>
      </c>
      <c r="CL123" s="14">
        <f t="shared" si="65"/>
        <v>0</v>
      </c>
      <c r="CM123" s="14">
        <f t="shared" si="65"/>
        <v>0</v>
      </c>
      <c r="CN123" s="14">
        <f t="shared" si="65"/>
        <v>0</v>
      </c>
      <c r="CO123" s="14">
        <f t="shared" si="65"/>
        <v>0</v>
      </c>
      <c r="CP123" s="14">
        <f t="shared" si="65"/>
        <v>0</v>
      </c>
      <c r="CQ123" s="14">
        <f t="shared" si="65"/>
        <v>0</v>
      </c>
      <c r="CR123" s="14">
        <f t="shared" si="65"/>
        <v>0</v>
      </c>
      <c r="CS123" s="14">
        <f t="shared" si="65"/>
        <v>0</v>
      </c>
      <c r="CT123" s="14">
        <f t="shared" ref="CT123" si="66">SUM(CT8:CT122)</f>
        <v>-124451442.42582528</v>
      </c>
      <c r="CW123" s="6"/>
      <c r="CX123" s="269">
        <f t="shared" si="54"/>
        <v>-48118443.545992598</v>
      </c>
      <c r="CY123" s="269">
        <f t="shared" si="55"/>
        <v>-76332998.87983267</v>
      </c>
      <c r="CZ123" s="221">
        <f t="shared" si="56"/>
        <v>0</v>
      </c>
      <c r="DA123" s="221">
        <f t="shared" si="57"/>
        <v>0</v>
      </c>
      <c r="DB123" s="221">
        <f t="shared" si="58"/>
        <v>0</v>
      </c>
      <c r="DC123" s="221">
        <f t="shared" si="59"/>
        <v>0</v>
      </c>
      <c r="DD123" s="160">
        <f t="shared" si="60"/>
        <v>0</v>
      </c>
      <c r="DE123" s="160">
        <f t="shared" si="61"/>
        <v>0</v>
      </c>
    </row>
    <row r="124" spans="1:109" ht="13.5" thickTop="1">
      <c r="A124" s="228" t="s">
        <v>196</v>
      </c>
      <c r="B124" s="9"/>
      <c r="C124" s="9"/>
      <c r="D124" s="9"/>
      <c r="E124" s="9"/>
      <c r="F124" s="9"/>
      <c r="G124" s="9"/>
      <c r="H124" s="9"/>
      <c r="I124" s="9">
        <v>-287631.83675279812</v>
      </c>
      <c r="J124" s="9"/>
      <c r="K124" s="9">
        <v>-425306.33634593518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>
        <v>-521337.62437101849</v>
      </c>
      <c r="Y124" s="9"/>
      <c r="Z124" s="9"/>
      <c r="AA124" s="9"/>
      <c r="AB124" s="9"/>
      <c r="AC124" s="9"/>
      <c r="AD124" s="9"/>
      <c r="AE124" s="9"/>
      <c r="AF124" s="9"/>
      <c r="AG124" s="9"/>
      <c r="AH124" s="160"/>
      <c r="AI124" s="160"/>
      <c r="AJ124" s="9"/>
      <c r="AK124" s="9"/>
      <c r="AL124" s="9"/>
      <c r="AM124" s="9"/>
      <c r="AN124" s="9"/>
      <c r="AO124" s="9"/>
      <c r="AP124" s="9"/>
      <c r="AQ124" s="9"/>
      <c r="AR124" s="160"/>
      <c r="AS124" s="9"/>
      <c r="AT124" s="160"/>
      <c r="AU124" s="9"/>
      <c r="AV124" s="160"/>
      <c r="AW124" s="9"/>
      <c r="AX124" s="9"/>
      <c r="AY124" s="9"/>
      <c r="AZ124" s="160"/>
      <c r="BA124" s="160"/>
      <c r="BB124" s="160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6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160">
        <f>SUM(B124:Y124)</f>
        <v>-1234275.7974697519</v>
      </c>
      <c r="CV124" s="159" t="s">
        <v>459</v>
      </c>
      <c r="CW124" s="6"/>
      <c r="CX124" s="160">
        <f>CX123-'Exhibit 1.1 Page 4'!E8</f>
        <v>32281556.454007402</v>
      </c>
      <c r="CY124" s="160">
        <f t="shared" ref="CY124:DE124" si="67">CY123+CX124</f>
        <v>-44051442.425825268</v>
      </c>
      <c r="CZ124" s="160">
        <f t="shared" si="67"/>
        <v>-44051442.425825268</v>
      </c>
      <c r="DA124" s="160">
        <f t="shared" si="67"/>
        <v>-44051442.425825268</v>
      </c>
      <c r="DB124" s="160">
        <f t="shared" si="67"/>
        <v>-44051442.425825268</v>
      </c>
      <c r="DC124" s="160">
        <f t="shared" si="67"/>
        <v>-44051442.425825268</v>
      </c>
      <c r="DD124" s="160">
        <f t="shared" si="67"/>
        <v>-44051442.425825268</v>
      </c>
      <c r="DE124" s="160">
        <f t="shared" si="67"/>
        <v>-44051442.425825268</v>
      </c>
    </row>
    <row r="125" spans="1:109">
      <c r="B125" s="6"/>
      <c r="C125" s="6"/>
      <c r="D125" s="6"/>
      <c r="E125" s="6"/>
      <c r="F125" s="6"/>
      <c r="G125" s="6"/>
      <c r="H125" s="6"/>
      <c r="I125" s="276"/>
      <c r="J125" s="6"/>
      <c r="K125" s="27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256"/>
      <c r="BR125" s="6"/>
      <c r="BS125" s="255"/>
      <c r="BT125" s="6"/>
      <c r="BU125" s="6"/>
      <c r="BV125" s="6"/>
      <c r="BW125" s="6"/>
      <c r="BX125" s="6"/>
      <c r="BY125" s="6"/>
      <c r="BZ125" s="6"/>
      <c r="CA125" s="6"/>
      <c r="CB125" s="6"/>
      <c r="CD125" s="6"/>
      <c r="CE125" s="25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283"/>
      <c r="CU125" s="264"/>
      <c r="CV125" s="264"/>
      <c r="CW125" s="264"/>
    </row>
    <row r="126" spans="1:109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6"/>
      <c r="BF126" s="176"/>
      <c r="BG126" s="176"/>
      <c r="BH126" s="176"/>
      <c r="BI126" s="17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264"/>
    </row>
    <row r="127" spans="1:109"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CC127" s="264"/>
      <c r="CD127" s="255"/>
    </row>
    <row r="128" spans="1:109">
      <c r="A128" s="224" t="s">
        <v>6</v>
      </c>
      <c r="AX128" s="6"/>
      <c r="AY128" s="6"/>
      <c r="AZ128" s="6"/>
      <c r="BA128" s="6"/>
      <c r="BB128" s="6"/>
      <c r="BC128" s="6"/>
      <c r="BD128" s="6"/>
      <c r="BF128" s="6"/>
      <c r="BG128" s="6"/>
      <c r="BH128" s="6"/>
    </row>
    <row r="129" spans="1:115" s="6" customFormat="1">
      <c r="A129" s="5"/>
      <c r="BD129" s="179"/>
    </row>
    <row r="130" spans="1:115">
      <c r="A130" s="224" t="s">
        <v>8</v>
      </c>
      <c r="B130" s="1" t="s">
        <v>12</v>
      </c>
      <c r="C130" s="1" t="s">
        <v>13</v>
      </c>
      <c r="D130" s="1" t="s">
        <v>14</v>
      </c>
      <c r="E130" s="1" t="s">
        <v>15</v>
      </c>
      <c r="F130" s="1" t="s">
        <v>16</v>
      </c>
      <c r="G130" s="1" t="s">
        <v>17</v>
      </c>
      <c r="H130" s="1" t="s">
        <v>18</v>
      </c>
      <c r="I130" s="1" t="s">
        <v>19</v>
      </c>
      <c r="J130" s="1" t="s">
        <v>20</v>
      </c>
      <c r="K130" s="1" t="s">
        <v>21</v>
      </c>
      <c r="L130" s="1" t="s">
        <v>22</v>
      </c>
      <c r="M130" s="1" t="s">
        <v>23</v>
      </c>
      <c r="N130" s="1" t="s">
        <v>24</v>
      </c>
      <c r="O130" s="1" t="s">
        <v>25</v>
      </c>
      <c r="P130" s="1" t="s">
        <v>26</v>
      </c>
      <c r="Q130" s="1" t="s">
        <v>27</v>
      </c>
      <c r="R130" s="1" t="s">
        <v>28</v>
      </c>
      <c r="S130" s="1" t="s">
        <v>29</v>
      </c>
      <c r="T130" s="1" t="s">
        <v>30</v>
      </c>
      <c r="U130" s="1" t="s">
        <v>31</v>
      </c>
      <c r="V130" s="1" t="s">
        <v>32</v>
      </c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CV130" s="6"/>
    </row>
    <row r="131" spans="1:115">
      <c r="A131" s="229" t="s">
        <v>10</v>
      </c>
      <c r="B131" s="11">
        <v>0.52500000000000002</v>
      </c>
      <c r="C131" s="11">
        <v>4.7500000000000001E-2</v>
      </c>
      <c r="D131" s="11">
        <v>4.2799999999999998E-2</v>
      </c>
      <c r="E131" s="11">
        <v>3.85E-2</v>
      </c>
      <c r="F131" s="11">
        <v>3.4700000000000002E-2</v>
      </c>
      <c r="G131" s="11">
        <v>3.1199999999999999E-2</v>
      </c>
      <c r="H131" s="11">
        <v>2.9499999999999998E-2</v>
      </c>
      <c r="I131" s="11">
        <v>2.9499999999999998E-2</v>
      </c>
      <c r="J131" s="11">
        <v>2.9600000000000001E-2</v>
      </c>
      <c r="K131" s="11">
        <v>2.9499999999999998E-2</v>
      </c>
      <c r="L131" s="11">
        <v>2.9600000000000001E-2</v>
      </c>
      <c r="M131" s="11">
        <v>2.9499999999999998E-2</v>
      </c>
      <c r="N131" s="11">
        <v>2.9600000000000001E-2</v>
      </c>
      <c r="O131" s="11">
        <v>2.9499999999999998E-2</v>
      </c>
      <c r="P131" s="11">
        <v>2.9600000000000001E-2</v>
      </c>
      <c r="Q131" s="11">
        <v>1.46E-2</v>
      </c>
      <c r="R131" s="11"/>
      <c r="S131" s="11"/>
      <c r="T131" s="11"/>
      <c r="U131" s="11"/>
      <c r="V131" s="11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CV131" s="6"/>
      <c r="CW131" s="264"/>
    </row>
    <row r="132" spans="1:115">
      <c r="A132" s="229" t="s">
        <v>11</v>
      </c>
      <c r="B132" s="11">
        <v>0.51880000000000004</v>
      </c>
      <c r="C132" s="11">
        <v>3.61E-2</v>
      </c>
      <c r="D132" s="11">
        <v>3.3399999999999999E-2</v>
      </c>
      <c r="E132" s="11">
        <v>3.09E-2</v>
      </c>
      <c r="F132" s="11">
        <v>2.86E-2</v>
      </c>
      <c r="G132" s="11">
        <v>2.64E-2</v>
      </c>
      <c r="H132" s="11">
        <v>2.4400000000000002E-2</v>
      </c>
      <c r="I132" s="11">
        <v>2.2599999999999999E-2</v>
      </c>
      <c r="J132" s="11">
        <v>2.231E-2</v>
      </c>
      <c r="K132" s="11">
        <v>2.23E-2</v>
      </c>
      <c r="L132" s="11">
        <v>2.231E-2</v>
      </c>
      <c r="M132" s="11">
        <v>2.23E-2</v>
      </c>
      <c r="N132" s="11">
        <v>2.231E-2</v>
      </c>
      <c r="O132" s="11">
        <v>2.23E-2</v>
      </c>
      <c r="P132" s="11">
        <v>2.231E-2</v>
      </c>
      <c r="Q132" s="11">
        <v>2.23E-2</v>
      </c>
      <c r="R132" s="11">
        <v>2.231E-2</v>
      </c>
      <c r="S132" s="11">
        <v>2.23E-2</v>
      </c>
      <c r="T132" s="11">
        <v>2.231E-2</v>
      </c>
      <c r="U132" s="11">
        <v>2.23E-2</v>
      </c>
      <c r="V132" s="11">
        <v>1.1140000000000001E-2</v>
      </c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</row>
    <row r="133" spans="1:115">
      <c r="A133" s="229" t="s">
        <v>9</v>
      </c>
      <c r="B133" s="11">
        <v>1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/>
      <c r="S133" s="11"/>
      <c r="T133" s="11"/>
      <c r="U133" s="11"/>
      <c r="V133" s="11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</row>
    <row r="134" spans="1:115">
      <c r="A134" s="228" t="s">
        <v>187</v>
      </c>
      <c r="B134" s="11">
        <v>3.7600000000000001E-2</v>
      </c>
      <c r="C134" s="11">
        <v>7.22E-2</v>
      </c>
      <c r="D134" s="11">
        <v>6.6799999999999998E-2</v>
      </c>
      <c r="E134" s="11">
        <v>6.1800000000000001E-2</v>
      </c>
      <c r="F134" s="11">
        <v>5.7200000000000001E-2</v>
      </c>
      <c r="G134" s="11">
        <v>5.28E-2</v>
      </c>
      <c r="H134" s="11">
        <v>4.8800000000000003E-2</v>
      </c>
      <c r="I134" s="11">
        <v>4.5199999999999997E-2</v>
      </c>
      <c r="J134" s="11">
        <v>4.462E-2</v>
      </c>
      <c r="K134" s="11">
        <v>4.4600000000000001E-2</v>
      </c>
      <c r="L134" s="11">
        <v>4.462E-2</v>
      </c>
      <c r="M134" s="11">
        <v>4.4600000000000001E-2</v>
      </c>
      <c r="N134" s="11">
        <v>4.462E-2</v>
      </c>
      <c r="O134" s="11">
        <v>4.4600000000000001E-2</v>
      </c>
      <c r="P134" s="11">
        <v>4.462E-2</v>
      </c>
      <c r="Q134" s="11">
        <v>4.4600000000000001E-2</v>
      </c>
      <c r="R134" s="11">
        <v>4.462E-2</v>
      </c>
      <c r="S134" s="11">
        <v>4.4600000000000001E-2</v>
      </c>
      <c r="T134" s="11">
        <v>4.462E-2</v>
      </c>
      <c r="U134" s="11">
        <v>4.4600000000000001E-2</v>
      </c>
      <c r="V134" s="11">
        <v>2.2280000000000001E-2</v>
      </c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</row>
    <row r="135" spans="1:115"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</row>
    <row r="136" spans="1:115">
      <c r="A136" s="224" t="s">
        <v>33</v>
      </c>
      <c r="B136" s="180">
        <f>B7</f>
        <v>43496</v>
      </c>
      <c r="C136" s="180">
        <f t="shared" ref="C136:AK136" si="68">EOMONTH(B136,1)</f>
        <v>43524</v>
      </c>
      <c r="D136" s="180">
        <f t="shared" si="68"/>
        <v>43555</v>
      </c>
      <c r="E136" s="180">
        <f t="shared" si="68"/>
        <v>43585</v>
      </c>
      <c r="F136" s="180">
        <f t="shared" si="68"/>
        <v>43616</v>
      </c>
      <c r="G136" s="180">
        <f t="shared" si="68"/>
        <v>43646</v>
      </c>
      <c r="H136" s="180">
        <f t="shared" si="68"/>
        <v>43677</v>
      </c>
      <c r="I136" s="180">
        <f t="shared" si="68"/>
        <v>43708</v>
      </c>
      <c r="J136" s="180">
        <f t="shared" si="68"/>
        <v>43738</v>
      </c>
      <c r="K136" s="180">
        <f t="shared" si="68"/>
        <v>43769</v>
      </c>
      <c r="L136" s="180">
        <f t="shared" si="68"/>
        <v>43799</v>
      </c>
      <c r="M136" s="180">
        <f t="shared" si="68"/>
        <v>43830</v>
      </c>
      <c r="N136" s="180">
        <f t="shared" si="68"/>
        <v>43861</v>
      </c>
      <c r="O136" s="180">
        <f t="shared" si="68"/>
        <v>43890</v>
      </c>
      <c r="P136" s="180">
        <f t="shared" si="68"/>
        <v>43921</v>
      </c>
      <c r="Q136" s="180">
        <f t="shared" si="68"/>
        <v>43951</v>
      </c>
      <c r="R136" s="180">
        <f t="shared" si="68"/>
        <v>43982</v>
      </c>
      <c r="S136" s="180">
        <f t="shared" si="68"/>
        <v>44012</v>
      </c>
      <c r="T136" s="180">
        <f t="shared" si="68"/>
        <v>44043</v>
      </c>
      <c r="U136" s="180">
        <f t="shared" si="68"/>
        <v>44074</v>
      </c>
      <c r="V136" s="180">
        <f t="shared" si="68"/>
        <v>44104</v>
      </c>
      <c r="W136" s="180">
        <f t="shared" si="68"/>
        <v>44135</v>
      </c>
      <c r="X136" s="2">
        <f t="shared" si="68"/>
        <v>44165</v>
      </c>
      <c r="Y136" s="2">
        <f t="shared" si="68"/>
        <v>44196</v>
      </c>
      <c r="Z136" s="2">
        <f t="shared" si="68"/>
        <v>44227</v>
      </c>
      <c r="AA136" s="2">
        <f t="shared" si="68"/>
        <v>44255</v>
      </c>
      <c r="AB136" s="2">
        <f t="shared" si="68"/>
        <v>44286</v>
      </c>
      <c r="AC136" s="2">
        <f t="shared" si="68"/>
        <v>44316</v>
      </c>
      <c r="AD136" s="2">
        <f t="shared" si="68"/>
        <v>44347</v>
      </c>
      <c r="AE136" s="2">
        <f t="shared" si="68"/>
        <v>44377</v>
      </c>
      <c r="AF136" s="2">
        <f t="shared" si="68"/>
        <v>44408</v>
      </c>
      <c r="AG136" s="2">
        <f t="shared" si="68"/>
        <v>44439</v>
      </c>
      <c r="AH136" s="2">
        <f t="shared" si="68"/>
        <v>44469</v>
      </c>
      <c r="AI136" s="2">
        <f t="shared" si="68"/>
        <v>44500</v>
      </c>
      <c r="AJ136" s="2">
        <f t="shared" si="68"/>
        <v>44530</v>
      </c>
      <c r="AK136" s="2">
        <f t="shared" si="68"/>
        <v>44561</v>
      </c>
      <c r="AL136" s="2">
        <f t="shared" ref="AL136:AW136" si="69">EOMONTH(AK136,1)</f>
        <v>44592</v>
      </c>
      <c r="AM136" s="2">
        <f t="shared" si="69"/>
        <v>44620</v>
      </c>
      <c r="AN136" s="2">
        <f t="shared" si="69"/>
        <v>44651</v>
      </c>
      <c r="AO136" s="2">
        <f t="shared" si="69"/>
        <v>44681</v>
      </c>
      <c r="AP136" s="2">
        <f t="shared" si="69"/>
        <v>44712</v>
      </c>
      <c r="AQ136" s="2">
        <f t="shared" si="69"/>
        <v>44742</v>
      </c>
      <c r="AR136" s="2">
        <f t="shared" si="69"/>
        <v>44773</v>
      </c>
      <c r="AS136" s="2">
        <f t="shared" si="69"/>
        <v>44804</v>
      </c>
      <c r="AT136" s="2">
        <f t="shared" si="69"/>
        <v>44834</v>
      </c>
      <c r="AU136" s="2">
        <f t="shared" si="69"/>
        <v>44865</v>
      </c>
      <c r="AV136" s="2">
        <f t="shared" si="69"/>
        <v>44895</v>
      </c>
      <c r="AW136" s="2">
        <f t="shared" si="69"/>
        <v>44926</v>
      </c>
      <c r="AX136" s="2">
        <f t="shared" ref="AX136:BI136" si="70">EOMONTH(AW136,1)</f>
        <v>44957</v>
      </c>
      <c r="AY136" s="2">
        <f t="shared" si="70"/>
        <v>44985</v>
      </c>
      <c r="AZ136" s="2">
        <f t="shared" si="70"/>
        <v>45016</v>
      </c>
      <c r="BA136" s="2">
        <f t="shared" si="70"/>
        <v>45046</v>
      </c>
      <c r="BB136" s="2">
        <f t="shared" si="70"/>
        <v>45077</v>
      </c>
      <c r="BC136" s="2">
        <f t="shared" si="70"/>
        <v>45107</v>
      </c>
      <c r="BD136" s="2">
        <f t="shared" si="70"/>
        <v>45138</v>
      </c>
      <c r="BE136" s="2">
        <f t="shared" si="70"/>
        <v>45169</v>
      </c>
      <c r="BF136" s="2">
        <f t="shared" si="70"/>
        <v>45199</v>
      </c>
      <c r="BG136" s="2">
        <f t="shared" si="70"/>
        <v>45230</v>
      </c>
      <c r="BH136" s="2">
        <f t="shared" si="70"/>
        <v>45260</v>
      </c>
      <c r="BI136" s="2">
        <f t="shared" si="70"/>
        <v>45291</v>
      </c>
      <c r="BJ136" s="2">
        <f t="shared" ref="BJ136" si="71">EOMONTH(BI136,1)</f>
        <v>45322</v>
      </c>
      <c r="BK136" s="2">
        <f t="shared" ref="BK136" si="72">EOMONTH(BJ136,1)</f>
        <v>45351</v>
      </c>
      <c r="BL136" s="2">
        <f t="shared" ref="BL136" si="73">EOMONTH(BK136,1)</f>
        <v>45382</v>
      </c>
      <c r="BM136" s="2">
        <f t="shared" ref="BM136" si="74">EOMONTH(BL136,1)</f>
        <v>45412</v>
      </c>
      <c r="BN136" s="2">
        <f t="shared" ref="BN136" si="75">EOMONTH(BM136,1)</f>
        <v>45443</v>
      </c>
      <c r="BO136" s="2">
        <f t="shared" ref="BO136" si="76">EOMONTH(BN136,1)</f>
        <v>45473</v>
      </c>
      <c r="BP136" s="2">
        <f t="shared" ref="BP136" si="77">EOMONTH(BO136,1)</f>
        <v>45504</v>
      </c>
      <c r="BQ136" s="2">
        <f t="shared" ref="BQ136" si="78">EOMONTH(BP136,1)</f>
        <v>45535</v>
      </c>
      <c r="BR136" s="2">
        <f t="shared" ref="BR136" si="79">EOMONTH(BQ136,1)</f>
        <v>45565</v>
      </c>
      <c r="BS136" s="2">
        <f t="shared" ref="BS136" si="80">EOMONTH(BR136,1)</f>
        <v>45596</v>
      </c>
      <c r="BT136" s="2">
        <f t="shared" ref="BT136" si="81">EOMONTH(BS136,1)</f>
        <v>45626</v>
      </c>
      <c r="BU136" s="2">
        <f t="shared" ref="BU136" si="82">EOMONTH(BT136,1)</f>
        <v>45657</v>
      </c>
      <c r="BV136" s="2">
        <f>EOMONTH(BU136,1)</f>
        <v>45688</v>
      </c>
      <c r="BW136" s="2">
        <f t="shared" ref="BW136" si="83">EOMONTH(BV136,1)</f>
        <v>45716</v>
      </c>
      <c r="BX136" s="2">
        <f t="shared" ref="BX136" si="84">EOMONTH(BW136,1)</f>
        <v>45747</v>
      </c>
      <c r="BY136" s="2">
        <f t="shared" ref="BY136" si="85">EOMONTH(BX136,1)</f>
        <v>45777</v>
      </c>
      <c r="BZ136" s="2">
        <f t="shared" ref="BZ136" si="86">EOMONTH(BY136,1)</f>
        <v>45808</v>
      </c>
      <c r="CA136" s="2">
        <f t="shared" ref="CA136" si="87">EOMONTH(BZ136,1)</f>
        <v>45838</v>
      </c>
      <c r="CB136" s="2">
        <f t="shared" ref="CB136" si="88">EOMONTH(CA136,1)</f>
        <v>45869</v>
      </c>
      <c r="CC136" s="2">
        <f t="shared" ref="CC136" si="89">EOMONTH(CB136,1)</f>
        <v>45900</v>
      </c>
      <c r="CD136" s="2">
        <f t="shared" ref="CD136" si="90">EOMONTH(CC136,1)</f>
        <v>45930</v>
      </c>
      <c r="CE136" s="2">
        <f t="shared" ref="CE136:CG136" si="91">EOMONTH(CD136,1)</f>
        <v>45961</v>
      </c>
      <c r="CF136" s="2">
        <f t="shared" ref="CF136" si="92">EOMONTH(CE136,1)</f>
        <v>45991</v>
      </c>
      <c r="CG136" s="2">
        <f t="shared" si="91"/>
        <v>46022</v>
      </c>
      <c r="CH136" s="2">
        <f t="shared" ref="CH136" si="93">EOMONTH(CG136,1)</f>
        <v>46053</v>
      </c>
      <c r="CI136" s="2">
        <f t="shared" ref="CI136" si="94">EOMONTH(CH136,1)</f>
        <v>46081</v>
      </c>
      <c r="CJ136" s="2">
        <f t="shared" ref="CJ136" si="95">EOMONTH(CI136,1)</f>
        <v>46112</v>
      </c>
      <c r="CK136" s="2">
        <f t="shared" ref="CK136" si="96">EOMONTH(CJ136,1)</f>
        <v>46142</v>
      </c>
      <c r="CL136" s="2">
        <f t="shared" ref="CL136" si="97">EOMONTH(CK136,1)</f>
        <v>46173</v>
      </c>
      <c r="CM136" s="2">
        <f t="shared" ref="CM136" si="98">EOMONTH(CL136,1)</f>
        <v>46203</v>
      </c>
      <c r="CN136" s="2">
        <f t="shared" ref="CN136" si="99">EOMONTH(CM136,1)</f>
        <v>46234</v>
      </c>
      <c r="CO136" s="2">
        <f t="shared" ref="CO136" si="100">EOMONTH(CN136,1)</f>
        <v>46265</v>
      </c>
      <c r="CP136" s="2">
        <f t="shared" ref="CP136" si="101">EOMONTH(CO136,1)</f>
        <v>46295</v>
      </c>
      <c r="CQ136" s="2">
        <f t="shared" ref="CQ136" si="102">EOMONTH(CP136,1)</f>
        <v>46326</v>
      </c>
      <c r="CR136" s="2">
        <f t="shared" ref="CR136:CS136" si="103">EOMONTH(CQ136,1)</f>
        <v>46356</v>
      </c>
      <c r="CS136" s="2">
        <f t="shared" si="103"/>
        <v>46387</v>
      </c>
      <c r="CT136" s="2">
        <f>EOMONTH(Y136,1)</f>
        <v>44227</v>
      </c>
      <c r="CU136" s="2">
        <f>EOMONTH(CT136,1)</f>
        <v>44255</v>
      </c>
      <c r="CV136" s="2">
        <f>EOMONTH(CU136,1)</f>
        <v>44286</v>
      </c>
      <c r="CW136" s="2">
        <f>EOMONTH(CV136,1)</f>
        <v>44316</v>
      </c>
      <c r="CX136" s="2">
        <f>EOMONTH(CW136,1)</f>
        <v>44347</v>
      </c>
      <c r="CY136" s="2">
        <f>EOMONTH(CX136,1)</f>
        <v>44377</v>
      </c>
      <c r="CZ136" s="2"/>
      <c r="DA136" s="2"/>
      <c r="DB136" s="2"/>
      <c r="DC136" s="2"/>
      <c r="DD136" s="2"/>
      <c r="DE136" s="2"/>
      <c r="DF136" s="2">
        <f>EOMONTH(CY136,1)</f>
        <v>44408</v>
      </c>
      <c r="DG136" s="2">
        <f>EOMONTH(DF136,1)</f>
        <v>44439</v>
      </c>
      <c r="DH136" s="2">
        <f>EOMONTH(DG136,1)</f>
        <v>44469</v>
      </c>
      <c r="DI136" s="2">
        <f>EOMONTH(DH136,1)</f>
        <v>44500</v>
      </c>
      <c r="DJ136" s="2">
        <f>EOMONTH(DI136,1)</f>
        <v>44530</v>
      </c>
      <c r="DK136" s="2">
        <f>EOMONTH(DJ136,1)</f>
        <v>44561</v>
      </c>
    </row>
    <row r="137" spans="1:115">
      <c r="A137" s="231" t="s">
        <v>419</v>
      </c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6"/>
      <c r="Y137" s="6"/>
      <c r="Z137" s="6"/>
      <c r="AA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</row>
    <row r="138" spans="1:115">
      <c r="A138" s="230" t="s">
        <v>376</v>
      </c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6"/>
      <c r="Y138" s="6"/>
      <c r="Z138" s="6"/>
      <c r="AA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>
        <f t="shared" ref="BV138:CG138" si="104">-$DD$123*$B$134/12</f>
        <v>0</v>
      </c>
      <c r="BW138" s="6">
        <f t="shared" si="104"/>
        <v>0</v>
      </c>
      <c r="BX138" s="6">
        <f t="shared" si="104"/>
        <v>0</v>
      </c>
      <c r="BY138" s="6">
        <f t="shared" si="104"/>
        <v>0</v>
      </c>
      <c r="BZ138" s="6">
        <f t="shared" si="104"/>
        <v>0</v>
      </c>
      <c r="CA138" s="6">
        <f t="shared" si="104"/>
        <v>0</v>
      </c>
      <c r="CB138" s="6">
        <f t="shared" si="104"/>
        <v>0</v>
      </c>
      <c r="CC138" s="6">
        <f t="shared" si="104"/>
        <v>0</v>
      </c>
      <c r="CD138" s="6">
        <f t="shared" si="104"/>
        <v>0</v>
      </c>
      <c r="CE138" s="6">
        <f t="shared" si="104"/>
        <v>0</v>
      </c>
      <c r="CF138" s="6">
        <f t="shared" si="104"/>
        <v>0</v>
      </c>
      <c r="CG138" s="6">
        <f t="shared" si="104"/>
        <v>0</v>
      </c>
      <c r="CH138" s="6">
        <f t="shared" ref="CH138:CR138" si="105">-$DD$123*$C$134/12</f>
        <v>0</v>
      </c>
      <c r="CI138" s="6">
        <f t="shared" si="105"/>
        <v>0</v>
      </c>
      <c r="CJ138" s="6">
        <f t="shared" si="105"/>
        <v>0</v>
      </c>
      <c r="CK138" s="6">
        <f t="shared" si="105"/>
        <v>0</v>
      </c>
      <c r="CL138" s="6">
        <f t="shared" si="105"/>
        <v>0</v>
      </c>
      <c r="CM138" s="6">
        <f t="shared" si="105"/>
        <v>0</v>
      </c>
      <c r="CN138" s="6">
        <f t="shared" si="105"/>
        <v>0</v>
      </c>
      <c r="CO138" s="6">
        <f t="shared" si="105"/>
        <v>0</v>
      </c>
      <c r="CP138" s="6">
        <f t="shared" si="105"/>
        <v>0</v>
      </c>
      <c r="CQ138" s="6">
        <f t="shared" si="105"/>
        <v>0</v>
      </c>
      <c r="CR138" s="6">
        <f t="shared" si="105"/>
        <v>0</v>
      </c>
    </row>
    <row r="139" spans="1:115">
      <c r="A139" s="231" t="s">
        <v>460</v>
      </c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6"/>
      <c r="Y139" s="6"/>
      <c r="Z139" s="6"/>
      <c r="AA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</row>
    <row r="140" spans="1:115">
      <c r="A140" s="230" t="s">
        <v>376</v>
      </c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>
        <f>-$CY$124*$B$134/12</f>
        <v>138027.8529342525</v>
      </c>
      <c r="O140" s="181">
        <f t="shared" ref="O140:Y140" si="106">-$CY$124*$B$134/12</f>
        <v>138027.8529342525</v>
      </c>
      <c r="P140" s="181">
        <f t="shared" si="106"/>
        <v>138027.8529342525</v>
      </c>
      <c r="Q140" s="181">
        <f t="shared" si="106"/>
        <v>138027.8529342525</v>
      </c>
      <c r="R140" s="181">
        <f t="shared" si="106"/>
        <v>138027.8529342525</v>
      </c>
      <c r="S140" s="181">
        <f t="shared" si="106"/>
        <v>138027.8529342525</v>
      </c>
      <c r="T140" s="181">
        <f t="shared" si="106"/>
        <v>138027.8529342525</v>
      </c>
      <c r="U140" s="181">
        <f t="shared" si="106"/>
        <v>138027.8529342525</v>
      </c>
      <c r="V140" s="181">
        <f t="shared" si="106"/>
        <v>138027.8529342525</v>
      </c>
      <c r="W140" s="181">
        <f t="shared" si="106"/>
        <v>138027.8529342525</v>
      </c>
      <c r="X140" s="6">
        <f t="shared" si="106"/>
        <v>138027.8529342525</v>
      </c>
      <c r="Y140" s="6">
        <f t="shared" si="106"/>
        <v>138027.8529342525</v>
      </c>
      <c r="Z140" s="6"/>
      <c r="AA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T140" s="6">
        <f>-$CY$124*$C$134/12</f>
        <v>265042.84526204871</v>
      </c>
      <c r="CU140" s="6">
        <f t="shared" ref="CU140:DK140" si="107">-$CY$124*$C$134/12</f>
        <v>265042.84526204871</v>
      </c>
      <c r="CV140" s="6">
        <f t="shared" si="107"/>
        <v>265042.84526204871</v>
      </c>
      <c r="CW140" s="6">
        <f t="shared" si="107"/>
        <v>265042.84526204871</v>
      </c>
      <c r="CX140" s="6">
        <f t="shared" si="107"/>
        <v>265042.84526204871</v>
      </c>
      <c r="CY140" s="6">
        <f t="shared" si="107"/>
        <v>265042.84526204871</v>
      </c>
      <c r="CZ140" s="6">
        <f t="shared" si="107"/>
        <v>265042.84526204871</v>
      </c>
      <c r="DA140" s="6">
        <f t="shared" si="107"/>
        <v>265042.84526204871</v>
      </c>
      <c r="DB140" s="6">
        <f t="shared" si="107"/>
        <v>265042.84526204871</v>
      </c>
      <c r="DC140" s="6">
        <f t="shared" si="107"/>
        <v>265042.84526204871</v>
      </c>
      <c r="DD140" s="6">
        <f t="shared" si="107"/>
        <v>265042.84526204871</v>
      </c>
      <c r="DE140" s="6">
        <f t="shared" si="107"/>
        <v>265042.84526204871</v>
      </c>
      <c r="DF140" s="6">
        <f t="shared" si="107"/>
        <v>265042.84526204871</v>
      </c>
      <c r="DG140" s="6">
        <f t="shared" si="107"/>
        <v>265042.84526204871</v>
      </c>
      <c r="DH140" s="6">
        <f t="shared" si="107"/>
        <v>265042.84526204871</v>
      </c>
      <c r="DI140" s="6">
        <f t="shared" si="107"/>
        <v>265042.84526204871</v>
      </c>
      <c r="DJ140" s="6">
        <f t="shared" si="107"/>
        <v>265042.84526204871</v>
      </c>
      <c r="DK140" s="6">
        <f t="shared" si="107"/>
        <v>265042.84526204871</v>
      </c>
    </row>
    <row r="141" spans="1:115">
      <c r="A141" s="231" t="s">
        <v>229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254">
        <v>0</v>
      </c>
      <c r="Y141" s="254">
        <v>0</v>
      </c>
      <c r="Z141" s="5">
        <f>-'Exhibit 1.1'!AB137</f>
        <v>0</v>
      </c>
      <c r="AA141" s="5">
        <f>-'Exhibit 1.1'!AC137</f>
        <v>0</v>
      </c>
      <c r="AB141" s="5">
        <f>-'Exhibit 1.1'!AD137</f>
        <v>0</v>
      </c>
      <c r="AC141" s="5">
        <f>-'Exhibit 1.1'!AE137</f>
        <v>0</v>
      </c>
      <c r="AD141" s="5">
        <f>-'Exhibit 1.1'!AF137</f>
        <v>0</v>
      </c>
      <c r="AE141" s="5">
        <f>-'Exhibit 1.1'!AG137</f>
        <v>0</v>
      </c>
      <c r="AF141" s="5">
        <f>-'Exhibit 1.1'!AH137</f>
        <v>0</v>
      </c>
      <c r="AG141" s="5">
        <f>-'Exhibit 1.1'!AI137</f>
        <v>0</v>
      </c>
      <c r="AH141" s="5">
        <f>-'Exhibit 1.1'!AJ137</f>
        <v>0</v>
      </c>
      <c r="AI141" s="5">
        <f>-'Exhibit 1.1'!AK137</f>
        <v>0</v>
      </c>
      <c r="AJ141" s="5">
        <f>-'Exhibit 1.1'!AL137</f>
        <v>0</v>
      </c>
      <c r="AK141" s="5">
        <f>-'Exhibit 1.1'!AM137</f>
        <v>0</v>
      </c>
      <c r="AL141" s="5">
        <f>-'Exhibit 1.1'!AN137</f>
        <v>0</v>
      </c>
      <c r="AM141" s="5">
        <f>-'Exhibit 1.1'!AO137</f>
        <v>0</v>
      </c>
      <c r="AN141" s="5">
        <f>-'Exhibit 1.1'!AP137</f>
        <v>0</v>
      </c>
      <c r="AO141" s="5">
        <f>-'Exhibit 1.1'!AQ137</f>
        <v>0</v>
      </c>
      <c r="AP141" s="5">
        <f>-'Exhibit 1.1'!AR137</f>
        <v>0</v>
      </c>
      <c r="AQ141" s="5">
        <f>-'Exhibit 1.1'!AS137</f>
        <v>0</v>
      </c>
      <c r="AR141" s="5">
        <f>-'Exhibit 1.1'!AT137</f>
        <v>0</v>
      </c>
      <c r="AS141" s="5">
        <f>-'Exhibit 1.1'!AU137</f>
        <v>0</v>
      </c>
      <c r="AT141" s="5">
        <f>-'Exhibit 1.1'!AV137</f>
        <v>0</v>
      </c>
      <c r="AU141" s="5">
        <f>-'Exhibit 1.1'!AW137</f>
        <v>0</v>
      </c>
      <c r="AV141" s="5">
        <f>-'Exhibit 1.1'!AX137</f>
        <v>0</v>
      </c>
      <c r="AW141" s="5">
        <f>-'Exhibit 1.1'!AY137</f>
        <v>0</v>
      </c>
      <c r="AX141" s="5">
        <f>-'Exhibit 1.1'!AZ137</f>
        <v>0</v>
      </c>
      <c r="AY141" s="5">
        <f>-'Exhibit 1.1'!BA137</f>
        <v>0</v>
      </c>
      <c r="AZ141" s="5">
        <f>-'Exhibit 1.1'!BB137</f>
        <v>0</v>
      </c>
      <c r="BA141" s="5">
        <f>-'Exhibit 1.1'!BC137</f>
        <v>0</v>
      </c>
      <c r="BB141" s="5">
        <f>-'Exhibit 1.1'!BD137</f>
        <v>0</v>
      </c>
      <c r="BC141" s="5">
        <f>-'Exhibit 1.1'!BE137</f>
        <v>0</v>
      </c>
      <c r="BD141" s="5">
        <f>-'Exhibit 1.1'!BF137</f>
        <v>0</v>
      </c>
      <c r="BE141" s="5">
        <f>-'Exhibit 1.1'!BG137</f>
        <v>0</v>
      </c>
      <c r="BF141" s="5">
        <f>-'Exhibit 1.1'!BH137</f>
        <v>0</v>
      </c>
      <c r="BG141" s="5">
        <f>-'Exhibit 1.1'!BI137</f>
        <v>0</v>
      </c>
      <c r="BH141" s="5">
        <f>-'Exhibit 1.1'!BJ137</f>
        <v>0</v>
      </c>
      <c r="BI141" s="5">
        <f>-'Exhibit 1.1'!BK137</f>
        <v>0</v>
      </c>
      <c r="BJ141" s="5">
        <f>-'Exhibit 1.1'!BL137</f>
        <v>0</v>
      </c>
      <c r="BK141" s="5">
        <f>-'Exhibit 1.1'!BM137</f>
        <v>0</v>
      </c>
      <c r="BL141" s="5">
        <f>-'Exhibit 1.1'!BN137</f>
        <v>0</v>
      </c>
      <c r="BM141" s="5">
        <f>-'Exhibit 1.1'!BO137</f>
        <v>0</v>
      </c>
      <c r="BN141" s="5">
        <f>-'Exhibit 1.1'!BP137</f>
        <v>0</v>
      </c>
      <c r="BO141" s="5">
        <f>-'Exhibit 1.1'!BQ137</f>
        <v>0</v>
      </c>
      <c r="BP141" s="5">
        <f>-'Exhibit 1.1'!BR137</f>
        <v>0</v>
      </c>
      <c r="BQ141" s="5">
        <f>-'Exhibit 1.1'!BS137</f>
        <v>0</v>
      </c>
      <c r="BR141" s="5">
        <f>-'Exhibit 1.1'!BT137</f>
        <v>0</v>
      </c>
      <c r="BS141" s="5">
        <f>-'Exhibit 1.1'!BU137</f>
        <v>0</v>
      </c>
      <c r="BT141" s="5">
        <f>-'Exhibit 1.1'!BV137</f>
        <v>0</v>
      </c>
      <c r="BU141" s="5">
        <f>-'Exhibit 1.1'!BW137</f>
        <v>0</v>
      </c>
      <c r="CC141" s="6">
        <f>-'Exhibit 1.1'!CE137</f>
        <v>-287631.83675279812</v>
      </c>
      <c r="CH141" s="261"/>
      <c r="CI141" s="261"/>
      <c r="CJ141" s="261"/>
      <c r="CK141" s="261"/>
      <c r="CL141" s="261"/>
      <c r="CM141" s="261"/>
      <c r="CN141" s="261"/>
      <c r="CO141" s="261"/>
      <c r="CP141" s="261"/>
      <c r="CQ141" s="261"/>
      <c r="CR141" s="261"/>
    </row>
    <row r="142" spans="1:115">
      <c r="A142" s="232" t="s">
        <v>149</v>
      </c>
      <c r="B142" s="182">
        <f>SUM(B137:B140)</f>
        <v>0</v>
      </c>
      <c r="C142" s="182">
        <f t="shared" ref="C142:M142" si="108">SUM(C137:C140)</f>
        <v>0</v>
      </c>
      <c r="D142" s="182">
        <f t="shared" si="108"/>
        <v>0</v>
      </c>
      <c r="E142" s="182">
        <f t="shared" si="108"/>
        <v>0</v>
      </c>
      <c r="F142" s="182">
        <f t="shared" si="108"/>
        <v>0</v>
      </c>
      <c r="G142" s="182">
        <f t="shared" si="108"/>
        <v>0</v>
      </c>
      <c r="H142" s="182">
        <f t="shared" si="108"/>
        <v>0</v>
      </c>
      <c r="I142" s="182">
        <f t="shared" si="108"/>
        <v>0</v>
      </c>
      <c r="J142" s="182">
        <f t="shared" si="108"/>
        <v>0</v>
      </c>
      <c r="K142" s="182">
        <f t="shared" si="108"/>
        <v>0</v>
      </c>
      <c r="L142" s="182">
        <f t="shared" si="108"/>
        <v>0</v>
      </c>
      <c r="M142" s="182">
        <f t="shared" si="108"/>
        <v>0</v>
      </c>
      <c r="N142" s="182">
        <f>SUM(N137:N141)</f>
        <v>138027.8529342525</v>
      </c>
      <c r="O142" s="182">
        <f t="shared" ref="O142:W142" si="109">SUM(O137:O141)</f>
        <v>138027.8529342525</v>
      </c>
      <c r="P142" s="182">
        <f t="shared" si="109"/>
        <v>138027.8529342525</v>
      </c>
      <c r="Q142" s="182">
        <f t="shared" si="109"/>
        <v>138027.8529342525</v>
      </c>
      <c r="R142" s="182">
        <f t="shared" si="109"/>
        <v>138027.8529342525</v>
      </c>
      <c r="S142" s="182">
        <f t="shared" si="109"/>
        <v>138027.8529342525</v>
      </c>
      <c r="T142" s="182">
        <f t="shared" si="109"/>
        <v>138027.8529342525</v>
      </c>
      <c r="U142" s="182">
        <f t="shared" si="109"/>
        <v>138027.8529342525</v>
      </c>
      <c r="V142" s="182">
        <f t="shared" si="109"/>
        <v>138027.8529342525</v>
      </c>
      <c r="W142" s="182">
        <f t="shared" si="109"/>
        <v>138027.8529342525</v>
      </c>
      <c r="X142" s="12">
        <f>SUM(X137:X141)</f>
        <v>138027.8529342525</v>
      </c>
      <c r="Y142" s="12">
        <f t="shared" ref="Y142:BD142" si="110">SUM(Y137:Y141)</f>
        <v>138027.8529342525</v>
      </c>
      <c r="Z142" s="12">
        <f t="shared" si="110"/>
        <v>0</v>
      </c>
      <c r="AA142" s="12">
        <f t="shared" si="110"/>
        <v>0</v>
      </c>
      <c r="AB142" s="12">
        <f t="shared" si="110"/>
        <v>0</v>
      </c>
      <c r="AC142" s="12">
        <f t="shared" si="110"/>
        <v>0</v>
      </c>
      <c r="AD142" s="12">
        <f t="shared" si="110"/>
        <v>0</v>
      </c>
      <c r="AE142" s="12">
        <f t="shared" si="110"/>
        <v>0</v>
      </c>
      <c r="AF142" s="12">
        <f t="shared" si="110"/>
        <v>0</v>
      </c>
      <c r="AG142" s="12">
        <f t="shared" si="110"/>
        <v>0</v>
      </c>
      <c r="AH142" s="12">
        <f t="shared" si="110"/>
        <v>0</v>
      </c>
      <c r="AI142" s="12">
        <f t="shared" si="110"/>
        <v>0</v>
      </c>
      <c r="AJ142" s="12">
        <f t="shared" si="110"/>
        <v>0</v>
      </c>
      <c r="AK142" s="12">
        <f t="shared" si="110"/>
        <v>0</v>
      </c>
      <c r="AL142" s="12">
        <f t="shared" si="110"/>
        <v>0</v>
      </c>
      <c r="AM142" s="12">
        <f t="shared" si="110"/>
        <v>0</v>
      </c>
      <c r="AN142" s="12">
        <f t="shared" si="110"/>
        <v>0</v>
      </c>
      <c r="AO142" s="12">
        <f t="shared" si="110"/>
        <v>0</v>
      </c>
      <c r="AP142" s="12">
        <f t="shared" si="110"/>
        <v>0</v>
      </c>
      <c r="AQ142" s="12">
        <f t="shared" si="110"/>
        <v>0</v>
      </c>
      <c r="AR142" s="12">
        <f t="shared" si="110"/>
        <v>0</v>
      </c>
      <c r="AS142" s="12">
        <f t="shared" si="110"/>
        <v>0</v>
      </c>
      <c r="AT142" s="12">
        <f t="shared" si="110"/>
        <v>0</v>
      </c>
      <c r="AU142" s="12">
        <f t="shared" si="110"/>
        <v>0</v>
      </c>
      <c r="AV142" s="12">
        <f t="shared" si="110"/>
        <v>0</v>
      </c>
      <c r="AW142" s="12">
        <f t="shared" si="110"/>
        <v>0</v>
      </c>
      <c r="AX142" s="12">
        <f t="shared" si="110"/>
        <v>0</v>
      </c>
      <c r="AY142" s="12">
        <f t="shared" si="110"/>
        <v>0</v>
      </c>
      <c r="AZ142" s="12">
        <f t="shared" si="110"/>
        <v>0</v>
      </c>
      <c r="BA142" s="12">
        <f t="shared" si="110"/>
        <v>0</v>
      </c>
      <c r="BB142" s="12">
        <f t="shared" si="110"/>
        <v>0</v>
      </c>
      <c r="BC142" s="12">
        <f t="shared" si="110"/>
        <v>0</v>
      </c>
      <c r="BD142" s="12">
        <f t="shared" si="110"/>
        <v>0</v>
      </c>
      <c r="BE142" s="12">
        <f t="shared" ref="BE142:CJ142" si="111">SUM(BE137:BE141)</f>
        <v>0</v>
      </c>
      <c r="BF142" s="12">
        <f t="shared" si="111"/>
        <v>0</v>
      </c>
      <c r="BG142" s="12">
        <f t="shared" si="111"/>
        <v>0</v>
      </c>
      <c r="BH142" s="12">
        <f t="shared" si="111"/>
        <v>0</v>
      </c>
      <c r="BI142" s="12">
        <f t="shared" si="111"/>
        <v>0</v>
      </c>
      <c r="BJ142" s="12">
        <f t="shared" si="111"/>
        <v>0</v>
      </c>
      <c r="BK142" s="12">
        <f t="shared" si="111"/>
        <v>0</v>
      </c>
      <c r="BL142" s="12">
        <f t="shared" si="111"/>
        <v>0</v>
      </c>
      <c r="BM142" s="12">
        <f t="shared" si="111"/>
        <v>0</v>
      </c>
      <c r="BN142" s="12">
        <f t="shared" si="111"/>
        <v>0</v>
      </c>
      <c r="BO142" s="12">
        <f t="shared" si="111"/>
        <v>0</v>
      </c>
      <c r="BP142" s="12">
        <f t="shared" si="111"/>
        <v>0</v>
      </c>
      <c r="BQ142" s="247">
        <f t="shared" si="111"/>
        <v>0</v>
      </c>
      <c r="BR142" s="12">
        <f t="shared" si="111"/>
        <v>0</v>
      </c>
      <c r="BS142" s="12">
        <f t="shared" si="111"/>
        <v>0</v>
      </c>
      <c r="BT142" s="12">
        <f t="shared" si="111"/>
        <v>0</v>
      </c>
      <c r="BU142" s="12">
        <f t="shared" si="111"/>
        <v>0</v>
      </c>
      <c r="BV142" s="12">
        <f t="shared" si="111"/>
        <v>0</v>
      </c>
      <c r="BW142" s="12">
        <f t="shared" si="111"/>
        <v>0</v>
      </c>
      <c r="BX142" s="12">
        <f t="shared" si="111"/>
        <v>0</v>
      </c>
      <c r="BY142" s="12">
        <f t="shared" si="111"/>
        <v>0</v>
      </c>
      <c r="BZ142" s="12">
        <f t="shared" si="111"/>
        <v>0</v>
      </c>
      <c r="CA142" s="12">
        <f t="shared" si="111"/>
        <v>0</v>
      </c>
      <c r="CB142" s="12">
        <f t="shared" si="111"/>
        <v>0</v>
      </c>
      <c r="CC142" s="12">
        <f t="shared" si="111"/>
        <v>-287631.83675279812</v>
      </c>
      <c r="CD142" s="12">
        <f t="shared" si="111"/>
        <v>0</v>
      </c>
      <c r="CE142" s="12">
        <f t="shared" si="111"/>
        <v>0</v>
      </c>
      <c r="CF142" s="12">
        <f t="shared" si="111"/>
        <v>0</v>
      </c>
      <c r="CG142" s="12">
        <f t="shared" si="111"/>
        <v>0</v>
      </c>
      <c r="CH142" s="12">
        <f t="shared" si="111"/>
        <v>0</v>
      </c>
      <c r="CI142" s="12">
        <f t="shared" si="111"/>
        <v>0</v>
      </c>
      <c r="CJ142" s="12">
        <f t="shared" si="111"/>
        <v>0</v>
      </c>
      <c r="CK142" s="12">
        <f t="shared" ref="CK142:CR142" si="112">SUM(CK137:CK141)</f>
        <v>0</v>
      </c>
      <c r="CL142" s="12">
        <f t="shared" si="112"/>
        <v>0</v>
      </c>
      <c r="CM142" s="12">
        <f t="shared" si="112"/>
        <v>0</v>
      </c>
      <c r="CN142" s="12">
        <f t="shared" si="112"/>
        <v>0</v>
      </c>
      <c r="CO142" s="12">
        <f t="shared" si="112"/>
        <v>0</v>
      </c>
      <c r="CP142" s="12">
        <f t="shared" si="112"/>
        <v>0</v>
      </c>
      <c r="CQ142" s="12">
        <f t="shared" si="112"/>
        <v>0</v>
      </c>
      <c r="CR142" s="12">
        <f t="shared" si="112"/>
        <v>0</v>
      </c>
      <c r="CT142" s="12">
        <f t="shared" ref="CT142:DK142" si="113">SUM(CT137:CT141)</f>
        <v>265042.84526204871</v>
      </c>
      <c r="CU142" s="12">
        <f t="shared" si="113"/>
        <v>265042.84526204871</v>
      </c>
      <c r="CV142" s="12">
        <f t="shared" si="113"/>
        <v>265042.84526204871</v>
      </c>
      <c r="CW142" s="12">
        <f t="shared" si="113"/>
        <v>265042.84526204871</v>
      </c>
      <c r="CX142" s="12">
        <f t="shared" si="113"/>
        <v>265042.84526204871</v>
      </c>
      <c r="CY142" s="12">
        <f t="shared" si="113"/>
        <v>265042.84526204871</v>
      </c>
      <c r="CZ142" s="12">
        <f t="shared" si="113"/>
        <v>265042.84526204871</v>
      </c>
      <c r="DA142" s="12">
        <f t="shared" si="113"/>
        <v>265042.84526204871</v>
      </c>
      <c r="DB142" s="12">
        <f t="shared" si="113"/>
        <v>265042.84526204871</v>
      </c>
      <c r="DC142" s="12">
        <f t="shared" si="113"/>
        <v>265042.84526204871</v>
      </c>
      <c r="DD142" s="12">
        <f t="shared" si="113"/>
        <v>265042.84526204871</v>
      </c>
      <c r="DE142" s="12">
        <f t="shared" si="113"/>
        <v>265042.84526204871</v>
      </c>
      <c r="DF142" s="12">
        <f t="shared" si="113"/>
        <v>265042.84526204871</v>
      </c>
      <c r="DG142" s="12">
        <f t="shared" si="113"/>
        <v>265042.84526204871</v>
      </c>
      <c r="DH142" s="12">
        <f t="shared" si="113"/>
        <v>265042.84526204871</v>
      </c>
      <c r="DI142" s="12">
        <f t="shared" si="113"/>
        <v>265042.84526204871</v>
      </c>
      <c r="DJ142" s="12">
        <f t="shared" si="113"/>
        <v>265042.84526204871</v>
      </c>
      <c r="DK142" s="12">
        <f t="shared" si="113"/>
        <v>265042.84526204871</v>
      </c>
    </row>
    <row r="143" spans="1:115">
      <c r="A143" s="233" t="s">
        <v>38</v>
      </c>
      <c r="B143" s="181">
        <f>'Exhibit 1.1'!D142</f>
        <v>0</v>
      </c>
      <c r="C143" s="181">
        <f>'Exhibit 1.1'!E142</f>
        <v>0</v>
      </c>
      <c r="D143" s="181">
        <f>'Exhibit 1.1'!F142</f>
        <v>0</v>
      </c>
      <c r="E143" s="181">
        <f>'Exhibit 1.1'!G142</f>
        <v>0</v>
      </c>
      <c r="F143" s="181">
        <f>'Exhibit 1.1'!H142</f>
        <v>0</v>
      </c>
      <c r="G143" s="181">
        <f>'Exhibit 1.1'!I142</f>
        <v>0</v>
      </c>
      <c r="H143" s="181">
        <f>'Exhibit 1.1'!J142</f>
        <v>0</v>
      </c>
      <c r="I143" s="181">
        <f>'Exhibit 1.1'!K142</f>
        <v>0</v>
      </c>
      <c r="J143" s="181">
        <f>'Exhibit 1.1'!L142</f>
        <v>0</v>
      </c>
      <c r="K143" s="181">
        <f>'Exhibit 1.1'!M142</f>
        <v>0</v>
      </c>
      <c r="L143" s="181">
        <f>'Exhibit 1.1'!N142</f>
        <v>0</v>
      </c>
      <c r="M143" s="181">
        <f>'Exhibit 1.1'!O142</f>
        <v>0</v>
      </c>
      <c r="N143" s="181">
        <f>'Exhibit 1.1'!P142</f>
        <v>0</v>
      </c>
      <c r="O143" s="181">
        <f>'Exhibit 1.1'!Q142</f>
        <v>0</v>
      </c>
      <c r="P143" s="181">
        <f>'Exhibit 1.1'!R142</f>
        <v>0</v>
      </c>
      <c r="Q143" s="181">
        <f>'Exhibit 1.1'!S142</f>
        <v>0</v>
      </c>
      <c r="R143" s="181">
        <f>'Exhibit 1.1'!T142</f>
        <v>0</v>
      </c>
      <c r="S143" s="181">
        <f>'Exhibit 1.1'!U142</f>
        <v>0</v>
      </c>
      <c r="T143" s="181">
        <f>'Exhibit 1.1'!V142</f>
        <v>0</v>
      </c>
      <c r="U143" s="181">
        <f>'Exhibit 1.1'!W142</f>
        <v>0</v>
      </c>
      <c r="V143" s="181">
        <f>'Exhibit 1.1'!X142</f>
        <v>0</v>
      </c>
      <c r="W143" s="181">
        <f>'Exhibit 1.1'!Y142</f>
        <v>0</v>
      </c>
      <c r="X143" s="6">
        <f>'Exhibit 1.1'!CT142</f>
        <v>70849.40323486898</v>
      </c>
      <c r="Y143" s="6">
        <f>'Exhibit 1.1'!CU142</f>
        <v>70849.40323486898</v>
      </c>
      <c r="Z143" s="6">
        <f>'Exhibit 1.1'!AB142</f>
        <v>0</v>
      </c>
      <c r="AA143" s="6">
        <f>'Exhibit 1.1'!AC142</f>
        <v>0</v>
      </c>
      <c r="AB143" s="6">
        <f>'Exhibit 1.1'!AD142</f>
        <v>0</v>
      </c>
      <c r="AC143" s="6">
        <f>'Exhibit 1.1'!AE142</f>
        <v>0</v>
      </c>
      <c r="AD143" s="6">
        <f>'Exhibit 1.1'!AF142</f>
        <v>0</v>
      </c>
      <c r="AE143" s="6">
        <f>'Exhibit 1.1'!AG142</f>
        <v>0</v>
      </c>
      <c r="AF143" s="6">
        <f>'Exhibit 1.1'!AH142</f>
        <v>0</v>
      </c>
      <c r="AG143" s="6">
        <f>'Exhibit 1.1'!AI142</f>
        <v>0</v>
      </c>
      <c r="AH143" s="6">
        <f>'Exhibit 1.1'!AJ142</f>
        <v>0</v>
      </c>
      <c r="AI143" s="6">
        <f>'Exhibit 1.1'!AK142</f>
        <v>0</v>
      </c>
      <c r="AJ143" s="6">
        <f>'Exhibit 1.1'!AL142</f>
        <v>0</v>
      </c>
      <c r="AK143" s="6">
        <f>'Exhibit 1.1'!AM142</f>
        <v>0</v>
      </c>
      <c r="AL143" s="6">
        <f>'Exhibit 1.1'!AN142</f>
        <v>0</v>
      </c>
      <c r="AM143" s="6">
        <f>'Exhibit 1.1'!AO142</f>
        <v>0</v>
      </c>
      <c r="AN143" s="6">
        <f>'Exhibit 1.1'!AP142</f>
        <v>0</v>
      </c>
      <c r="AO143" s="6">
        <f>'Exhibit 1.1'!AQ142</f>
        <v>0</v>
      </c>
      <c r="AP143" s="6">
        <f>'Exhibit 1.1'!AR142</f>
        <v>0</v>
      </c>
      <c r="AQ143" s="6">
        <f>'Exhibit 1.1'!AS142</f>
        <v>0</v>
      </c>
      <c r="AR143" s="6">
        <f>'Exhibit 1.1'!AT142</f>
        <v>0</v>
      </c>
      <c r="AS143" s="6">
        <f>'Exhibit 1.1'!AU142</f>
        <v>0</v>
      </c>
      <c r="AT143" s="6">
        <f>'Exhibit 1.1'!AV142</f>
        <v>0</v>
      </c>
      <c r="AU143" s="6">
        <f>'Exhibit 1.1'!AW142</f>
        <v>0</v>
      </c>
      <c r="AV143" s="6">
        <f>'Exhibit 1.1'!AX142</f>
        <v>0</v>
      </c>
      <c r="AW143" s="6">
        <f>'Exhibit 1.1'!AY142</f>
        <v>0</v>
      </c>
      <c r="AX143" s="6">
        <f>'Exhibit 1.1'!AZ142</f>
        <v>0</v>
      </c>
      <c r="AY143" s="6">
        <f>'Exhibit 1.1'!BA142</f>
        <v>0</v>
      </c>
      <c r="AZ143" s="6">
        <f>'Exhibit 1.1'!BB142</f>
        <v>0</v>
      </c>
      <c r="BA143" s="6">
        <f>'Exhibit 1.1'!BC142</f>
        <v>0</v>
      </c>
      <c r="BB143" s="6">
        <f>'Exhibit 1.1'!BD142</f>
        <v>0</v>
      </c>
      <c r="BC143" s="6">
        <f>'Exhibit 1.1'!BE142</f>
        <v>0</v>
      </c>
      <c r="BD143" s="6">
        <f>'Exhibit 1.1'!BF142</f>
        <v>0</v>
      </c>
      <c r="BE143" s="6">
        <f>'Exhibit 1.1'!BG142</f>
        <v>0</v>
      </c>
      <c r="BF143" s="6">
        <f>'Exhibit 1.1'!BH142</f>
        <v>0</v>
      </c>
      <c r="BG143" s="6">
        <f>'Exhibit 1.1'!BI142</f>
        <v>0</v>
      </c>
      <c r="BH143" s="6">
        <f>'Exhibit 1.1'!BJ142</f>
        <v>0</v>
      </c>
      <c r="BI143" s="6">
        <f>'Exhibit 1.1'!BK142</f>
        <v>0</v>
      </c>
      <c r="BJ143" s="242">
        <f>'Exhibit 1.1'!BL142</f>
        <v>0</v>
      </c>
      <c r="BK143" s="242">
        <f>'Exhibit 1.1'!BM142</f>
        <v>0</v>
      </c>
      <c r="BL143" s="242">
        <f>'Exhibit 1.1'!BN142</f>
        <v>0</v>
      </c>
      <c r="BM143" s="242">
        <f>'Exhibit 1.1'!BO142</f>
        <v>0</v>
      </c>
      <c r="BN143" s="242">
        <f>'Exhibit 1.1'!BP142</f>
        <v>0</v>
      </c>
      <c r="BO143" s="242">
        <f>'Exhibit 1.1'!BQ142</f>
        <v>0</v>
      </c>
      <c r="BP143" s="242">
        <f>'Exhibit 1.1'!BR142</f>
        <v>0</v>
      </c>
      <c r="BQ143" s="242">
        <f>'Exhibit 1.1'!BS142</f>
        <v>0</v>
      </c>
      <c r="BR143" s="242">
        <f>'Exhibit 1.1'!BT142</f>
        <v>0</v>
      </c>
      <c r="BS143" s="242">
        <f>'Exhibit 1.1'!BU142</f>
        <v>0</v>
      </c>
      <c r="BT143" s="242">
        <f>'Exhibit 1.1'!BV142</f>
        <v>0</v>
      </c>
      <c r="BU143" s="242">
        <f>'Exhibit 1.1'!BW142</f>
        <v>0</v>
      </c>
      <c r="BV143" s="242">
        <f>'Exhibit 1.1'!BX142</f>
        <v>0</v>
      </c>
      <c r="BW143" s="242">
        <f>'Exhibit 1.1'!BY142</f>
        <v>0</v>
      </c>
      <c r="BX143" s="242">
        <f>'Exhibit 1.1'!BZ142</f>
        <v>0</v>
      </c>
      <c r="BY143" s="242">
        <f>'Exhibit 1.1'!CA142</f>
        <v>0</v>
      </c>
      <c r="BZ143" s="242">
        <f>'Exhibit 1.1'!CB142</f>
        <v>0</v>
      </c>
      <c r="CA143" s="242">
        <f>'Exhibit 1.1'!CC142</f>
        <v>0</v>
      </c>
      <c r="CB143" s="242">
        <f>'Exhibit 1.1'!CD142</f>
        <v>0</v>
      </c>
      <c r="CC143" s="242">
        <f>'Exhibit 1.1'!CE142</f>
        <v>0</v>
      </c>
      <c r="CD143" s="242">
        <f>'Exhibit 1.1'!CF142</f>
        <v>0</v>
      </c>
      <c r="CE143" s="242">
        <f>'Exhibit 1.1'!CG142</f>
        <v>0</v>
      </c>
      <c r="CF143" s="242">
        <f>'Exhibit 1.1'!CH142</f>
        <v>0</v>
      </c>
      <c r="CG143" s="242">
        <f>'Exhibit 1.1'!CI142</f>
        <v>0</v>
      </c>
      <c r="CH143" s="242">
        <f>'Exhibit 1.1'!CJ142</f>
        <v>0</v>
      </c>
      <c r="CI143" s="242">
        <f>'Exhibit 1.1'!CK142</f>
        <v>0</v>
      </c>
      <c r="CJ143" s="242">
        <f>'Exhibit 1.1'!CL142</f>
        <v>0</v>
      </c>
      <c r="CK143" s="242">
        <f>'Exhibit 1.1'!CM142</f>
        <v>0</v>
      </c>
      <c r="CL143" s="242">
        <f>'Exhibit 1.1'!CN142</f>
        <v>0</v>
      </c>
      <c r="CM143" s="242">
        <f>'Exhibit 1.1'!CO142</f>
        <v>0</v>
      </c>
      <c r="CN143" s="242">
        <f>'Exhibit 1.1'!CP142</f>
        <v>0</v>
      </c>
      <c r="CO143" s="242">
        <f>'Exhibit 1.1'!CQ142</f>
        <v>0</v>
      </c>
      <c r="CP143" s="242">
        <f>'Exhibit 1.1'!CR142</f>
        <v>0</v>
      </c>
      <c r="CQ143" s="242">
        <f>'Exhibit 1.1'!CS142</f>
        <v>0</v>
      </c>
      <c r="CR143" s="242">
        <f>'Exhibit 1.1'!CT142</f>
        <v>70849.40323486898</v>
      </c>
      <c r="CT143" s="6">
        <f>'Exhibit 1.1'!CV142</f>
        <v>70849.40323486898</v>
      </c>
      <c r="CU143" s="6">
        <f>'Exhibit 1.1'!CW142</f>
        <v>70849.40323486898</v>
      </c>
      <c r="CV143" s="6">
        <f>'Exhibit 1.1'!CX142</f>
        <v>70849.40323486898</v>
      </c>
      <c r="CW143" s="6">
        <f>'Exhibit 1.1'!CY142</f>
        <v>70849.40323486898</v>
      </c>
      <c r="CX143" s="6">
        <f>'Exhibit 1.1'!CZ142</f>
        <v>70849.40323486898</v>
      </c>
      <c r="CY143" s="6">
        <f>'Exhibit 1.1'!DA142</f>
        <v>70849.40323486898</v>
      </c>
      <c r="CZ143" s="6">
        <f>'Exhibit 1.1'!DB142</f>
        <v>70849.40323486898</v>
      </c>
      <c r="DA143" s="6">
        <f>'Exhibit 1.1'!DC142</f>
        <v>70849.40323486898</v>
      </c>
      <c r="DB143" s="6">
        <f>'Exhibit 1.1'!DD142</f>
        <v>70849.40323486898</v>
      </c>
      <c r="DC143" s="6">
        <f>'Exhibit 1.1'!DE142</f>
        <v>70849.40323486898</v>
      </c>
      <c r="DD143" s="6">
        <f>'Exhibit 1.1'!DF142</f>
        <v>70849.40323486898</v>
      </c>
      <c r="DE143" s="6" t="e">
        <f>'Exhibit 1.1'!#REF!</f>
        <v>#REF!</v>
      </c>
      <c r="DF143" s="6">
        <f>'Exhibit 1.1'!DB142</f>
        <v>70849.40323486898</v>
      </c>
      <c r="DG143" s="6">
        <f>'Exhibit 1.1'!DC142</f>
        <v>70849.40323486898</v>
      </c>
      <c r="DH143" s="6">
        <f>'Exhibit 1.1'!DD142</f>
        <v>70849.40323486898</v>
      </c>
      <c r="DI143" s="6">
        <f>'Exhibit 1.1'!DE142</f>
        <v>70849.40323486898</v>
      </c>
      <c r="DJ143" s="6">
        <f>'Exhibit 1.1'!DF142</f>
        <v>70849.40323486898</v>
      </c>
      <c r="DK143" s="6">
        <f>'Exhibit 1.1'!DG142</f>
        <v>70849.40323486898</v>
      </c>
    </row>
    <row r="144" spans="1:115">
      <c r="A144" s="4" t="s">
        <v>168</v>
      </c>
      <c r="B144" s="181">
        <f t="shared" ref="B144:M144" si="114">B142-B143</f>
        <v>0</v>
      </c>
      <c r="C144" s="181">
        <f t="shared" si="114"/>
        <v>0</v>
      </c>
      <c r="D144" s="181">
        <f t="shared" si="114"/>
        <v>0</v>
      </c>
      <c r="E144" s="181">
        <f t="shared" si="114"/>
        <v>0</v>
      </c>
      <c r="F144" s="181">
        <f t="shared" si="114"/>
        <v>0</v>
      </c>
      <c r="G144" s="181">
        <f t="shared" si="114"/>
        <v>0</v>
      </c>
      <c r="H144" s="181">
        <f t="shared" si="114"/>
        <v>0</v>
      </c>
      <c r="I144" s="181">
        <f t="shared" si="114"/>
        <v>0</v>
      </c>
      <c r="J144" s="181">
        <f t="shared" si="114"/>
        <v>0</v>
      </c>
      <c r="K144" s="181">
        <f t="shared" si="114"/>
        <v>0</v>
      </c>
      <c r="L144" s="181">
        <f t="shared" si="114"/>
        <v>0</v>
      </c>
      <c r="M144" s="181">
        <f t="shared" si="114"/>
        <v>0</v>
      </c>
      <c r="N144" s="181">
        <f t="shared" ref="N144:Y144" si="115">N142-N143</f>
        <v>138027.8529342525</v>
      </c>
      <c r="O144" s="181">
        <f t="shared" si="115"/>
        <v>138027.8529342525</v>
      </c>
      <c r="P144" s="181">
        <f t="shared" si="115"/>
        <v>138027.8529342525</v>
      </c>
      <c r="Q144" s="181">
        <f t="shared" si="115"/>
        <v>138027.8529342525</v>
      </c>
      <c r="R144" s="181">
        <f t="shared" si="115"/>
        <v>138027.8529342525</v>
      </c>
      <c r="S144" s="181">
        <f t="shared" si="115"/>
        <v>138027.8529342525</v>
      </c>
      <c r="T144" s="181">
        <f t="shared" si="115"/>
        <v>138027.8529342525</v>
      </c>
      <c r="U144" s="181">
        <f t="shared" si="115"/>
        <v>138027.8529342525</v>
      </c>
      <c r="V144" s="181">
        <f t="shared" si="115"/>
        <v>138027.8529342525</v>
      </c>
      <c r="W144" s="181">
        <f t="shared" si="115"/>
        <v>138027.8529342525</v>
      </c>
      <c r="X144" s="6">
        <f t="shared" si="115"/>
        <v>67178.44969938352</v>
      </c>
      <c r="Y144" s="6">
        <f t="shared" si="115"/>
        <v>67178.44969938352</v>
      </c>
      <c r="Z144" s="6">
        <f t="shared" ref="Z144:AK144" si="116">Z142-Z143</f>
        <v>0</v>
      </c>
      <c r="AA144" s="6">
        <f t="shared" si="116"/>
        <v>0</v>
      </c>
      <c r="AB144" s="6">
        <f t="shared" si="116"/>
        <v>0</v>
      </c>
      <c r="AC144" s="6">
        <f t="shared" si="116"/>
        <v>0</v>
      </c>
      <c r="AD144" s="6">
        <f t="shared" si="116"/>
        <v>0</v>
      </c>
      <c r="AE144" s="6">
        <f t="shared" si="116"/>
        <v>0</v>
      </c>
      <c r="AF144" s="6">
        <f t="shared" si="116"/>
        <v>0</v>
      </c>
      <c r="AG144" s="6">
        <f t="shared" si="116"/>
        <v>0</v>
      </c>
      <c r="AH144" s="6">
        <f t="shared" si="116"/>
        <v>0</v>
      </c>
      <c r="AI144" s="6">
        <f t="shared" si="116"/>
        <v>0</v>
      </c>
      <c r="AJ144" s="6">
        <f t="shared" si="116"/>
        <v>0</v>
      </c>
      <c r="AK144" s="6">
        <f t="shared" si="116"/>
        <v>0</v>
      </c>
      <c r="AL144" s="6">
        <f t="shared" ref="AL144:BH144" si="117">AL142-AL143</f>
        <v>0</v>
      </c>
      <c r="AM144" s="6">
        <f t="shared" si="117"/>
        <v>0</v>
      </c>
      <c r="AN144" s="6">
        <f t="shared" si="117"/>
        <v>0</v>
      </c>
      <c r="AO144" s="6">
        <f t="shared" si="117"/>
        <v>0</v>
      </c>
      <c r="AP144" s="6">
        <f t="shared" si="117"/>
        <v>0</v>
      </c>
      <c r="AQ144" s="6">
        <f t="shared" si="117"/>
        <v>0</v>
      </c>
      <c r="AR144" s="6">
        <f t="shared" si="117"/>
        <v>0</v>
      </c>
      <c r="AS144" s="6">
        <f t="shared" si="117"/>
        <v>0</v>
      </c>
      <c r="AT144" s="6">
        <f t="shared" si="117"/>
        <v>0</v>
      </c>
      <c r="AU144" s="6">
        <f t="shared" si="117"/>
        <v>0</v>
      </c>
      <c r="AV144" s="6">
        <f t="shared" si="117"/>
        <v>0</v>
      </c>
      <c r="AW144" s="6">
        <f t="shared" si="117"/>
        <v>0</v>
      </c>
      <c r="AX144" s="6">
        <f t="shared" si="117"/>
        <v>0</v>
      </c>
      <c r="AY144" s="6">
        <f t="shared" si="117"/>
        <v>0</v>
      </c>
      <c r="AZ144" s="6">
        <f t="shared" si="117"/>
        <v>0</v>
      </c>
      <c r="BA144" s="6">
        <f t="shared" si="117"/>
        <v>0</v>
      </c>
      <c r="BB144" s="6">
        <f t="shared" si="117"/>
        <v>0</v>
      </c>
      <c r="BC144" s="6">
        <f t="shared" si="117"/>
        <v>0</v>
      </c>
      <c r="BD144" s="6">
        <f t="shared" si="117"/>
        <v>0</v>
      </c>
      <c r="BE144" s="6">
        <f t="shared" si="117"/>
        <v>0</v>
      </c>
      <c r="BF144" s="6">
        <f t="shared" si="117"/>
        <v>0</v>
      </c>
      <c r="BG144" s="6">
        <f t="shared" si="117"/>
        <v>0</v>
      </c>
      <c r="BH144" s="6">
        <f t="shared" si="117"/>
        <v>0</v>
      </c>
      <c r="BI144" s="6">
        <f>BI142-BI143</f>
        <v>0</v>
      </c>
      <c r="BJ144" s="6">
        <f t="shared" ref="BJ144:CR144" si="118">BJ142-BJ143</f>
        <v>0</v>
      </c>
      <c r="BK144" s="6">
        <f t="shared" si="118"/>
        <v>0</v>
      </c>
      <c r="BL144" s="6">
        <f t="shared" si="118"/>
        <v>0</v>
      </c>
      <c r="BM144" s="6">
        <f t="shared" si="118"/>
        <v>0</v>
      </c>
      <c r="BN144" s="6">
        <f t="shared" si="118"/>
        <v>0</v>
      </c>
      <c r="BO144" s="6">
        <f t="shared" si="118"/>
        <v>0</v>
      </c>
      <c r="BP144" s="6">
        <f t="shared" si="118"/>
        <v>0</v>
      </c>
      <c r="BQ144" s="6">
        <f t="shared" si="118"/>
        <v>0</v>
      </c>
      <c r="BR144" s="6">
        <f t="shared" si="118"/>
        <v>0</v>
      </c>
      <c r="BS144" s="6">
        <f t="shared" si="118"/>
        <v>0</v>
      </c>
      <c r="BT144" s="6">
        <f t="shared" si="118"/>
        <v>0</v>
      </c>
      <c r="BU144" s="6">
        <f t="shared" si="118"/>
        <v>0</v>
      </c>
      <c r="BV144" s="6">
        <f t="shared" si="118"/>
        <v>0</v>
      </c>
      <c r="BW144" s="6">
        <f t="shared" si="118"/>
        <v>0</v>
      </c>
      <c r="BX144" s="6">
        <f t="shared" si="118"/>
        <v>0</v>
      </c>
      <c r="BY144" s="6">
        <f t="shared" si="118"/>
        <v>0</v>
      </c>
      <c r="BZ144" s="6">
        <f t="shared" si="118"/>
        <v>0</v>
      </c>
      <c r="CA144" s="6">
        <f t="shared" si="118"/>
        <v>0</v>
      </c>
      <c r="CB144" s="6">
        <f t="shared" si="118"/>
        <v>0</v>
      </c>
      <c r="CC144" s="6">
        <f t="shared" si="118"/>
        <v>-287631.83675279812</v>
      </c>
      <c r="CD144" s="6">
        <f t="shared" si="118"/>
        <v>0</v>
      </c>
      <c r="CE144" s="6">
        <f t="shared" si="118"/>
        <v>0</v>
      </c>
      <c r="CF144" s="6">
        <f t="shared" si="118"/>
        <v>0</v>
      </c>
      <c r="CG144" s="6">
        <f t="shared" si="118"/>
        <v>0</v>
      </c>
      <c r="CH144" s="6">
        <f t="shared" si="118"/>
        <v>0</v>
      </c>
      <c r="CI144" s="6">
        <f t="shared" si="118"/>
        <v>0</v>
      </c>
      <c r="CJ144" s="6">
        <f t="shared" si="118"/>
        <v>0</v>
      </c>
      <c r="CK144" s="6">
        <f t="shared" si="118"/>
        <v>0</v>
      </c>
      <c r="CL144" s="6">
        <f t="shared" si="118"/>
        <v>0</v>
      </c>
      <c r="CM144" s="6">
        <f t="shared" si="118"/>
        <v>0</v>
      </c>
      <c r="CN144" s="6">
        <f t="shared" si="118"/>
        <v>0</v>
      </c>
      <c r="CO144" s="6">
        <f t="shared" si="118"/>
        <v>0</v>
      </c>
      <c r="CP144" s="6">
        <f t="shared" si="118"/>
        <v>0</v>
      </c>
      <c r="CQ144" s="6">
        <f t="shared" si="118"/>
        <v>0</v>
      </c>
      <c r="CR144" s="6">
        <f t="shared" si="118"/>
        <v>-70849.40323486898</v>
      </c>
      <c r="CT144" s="6">
        <f t="shared" ref="CT144:DK144" si="119">CT142-CT143</f>
        <v>194193.44202717973</v>
      </c>
      <c r="CU144" s="6">
        <f t="shared" si="119"/>
        <v>194193.44202717973</v>
      </c>
      <c r="CV144" s="6">
        <f t="shared" si="119"/>
        <v>194193.44202717973</v>
      </c>
      <c r="CW144" s="6">
        <f t="shared" si="119"/>
        <v>194193.44202717973</v>
      </c>
      <c r="CX144" s="6">
        <f t="shared" si="119"/>
        <v>194193.44202717973</v>
      </c>
      <c r="CY144" s="6">
        <f t="shared" si="119"/>
        <v>194193.44202717973</v>
      </c>
      <c r="CZ144" s="6">
        <f t="shared" si="119"/>
        <v>194193.44202717973</v>
      </c>
      <c r="DA144" s="6">
        <f t="shared" si="119"/>
        <v>194193.44202717973</v>
      </c>
      <c r="DB144" s="6">
        <f t="shared" si="119"/>
        <v>194193.44202717973</v>
      </c>
      <c r="DC144" s="6">
        <f t="shared" si="119"/>
        <v>194193.44202717973</v>
      </c>
      <c r="DD144" s="6">
        <f t="shared" si="119"/>
        <v>194193.44202717973</v>
      </c>
      <c r="DE144" s="6" t="e">
        <f t="shared" si="119"/>
        <v>#REF!</v>
      </c>
      <c r="DF144" s="6">
        <f t="shared" si="119"/>
        <v>194193.44202717973</v>
      </c>
      <c r="DG144" s="6">
        <f t="shared" si="119"/>
        <v>194193.44202717973</v>
      </c>
      <c r="DH144" s="6">
        <f t="shared" si="119"/>
        <v>194193.44202717973</v>
      </c>
      <c r="DI144" s="6">
        <f t="shared" si="119"/>
        <v>194193.44202717973</v>
      </c>
      <c r="DJ144" s="6">
        <f t="shared" si="119"/>
        <v>194193.44202717973</v>
      </c>
      <c r="DK144" s="6">
        <f t="shared" si="119"/>
        <v>194193.44202717973</v>
      </c>
    </row>
    <row r="145" spans="1:115">
      <c r="A145" s="4" t="s">
        <v>169</v>
      </c>
      <c r="B145" s="181">
        <v>0.2472</v>
      </c>
      <c r="C145" s="181">
        <v>0.2472</v>
      </c>
      <c r="D145" s="181">
        <v>0.2472</v>
      </c>
      <c r="E145" s="181">
        <v>0.2472</v>
      </c>
      <c r="F145" s="181">
        <v>0.2472</v>
      </c>
      <c r="G145" s="181">
        <v>0.2472</v>
      </c>
      <c r="H145" s="181">
        <v>0.2472</v>
      </c>
      <c r="I145" s="181">
        <v>0.2472</v>
      </c>
      <c r="J145" s="181">
        <v>0.2472</v>
      </c>
      <c r="K145" s="181">
        <v>0.2472</v>
      </c>
      <c r="L145" s="181">
        <v>0.2472</v>
      </c>
      <c r="M145" s="181">
        <v>0.2472</v>
      </c>
      <c r="N145" s="181">
        <v>0.2472</v>
      </c>
      <c r="O145" s="181">
        <v>0.2472</v>
      </c>
      <c r="P145" s="181">
        <v>0.2472</v>
      </c>
      <c r="Q145" s="181">
        <v>0.2472</v>
      </c>
      <c r="R145" s="181">
        <v>0.2472</v>
      </c>
      <c r="S145" s="181">
        <v>0.2472</v>
      </c>
      <c r="T145" s="181">
        <v>0.2472</v>
      </c>
      <c r="U145" s="181">
        <v>0.2472</v>
      </c>
      <c r="V145" s="181">
        <v>0.2472</v>
      </c>
      <c r="W145" s="181">
        <v>0.2472</v>
      </c>
      <c r="X145" s="5">
        <v>0.2472</v>
      </c>
      <c r="Y145" s="5">
        <v>0.2472</v>
      </c>
      <c r="Z145" s="6">
        <v>0.38</v>
      </c>
      <c r="AA145" s="6">
        <v>0.38</v>
      </c>
      <c r="AB145" s="6">
        <v>0.38</v>
      </c>
      <c r="AC145" s="6">
        <v>0.38</v>
      </c>
      <c r="AD145" s="6">
        <v>0.38</v>
      </c>
      <c r="AE145" s="6">
        <v>0.38</v>
      </c>
      <c r="AF145" s="6">
        <v>0.38</v>
      </c>
      <c r="AG145" s="6">
        <v>0.38</v>
      </c>
      <c r="AH145" s="6">
        <v>0.38</v>
      </c>
      <c r="AI145" s="6">
        <v>0.38</v>
      </c>
      <c r="AJ145" s="6">
        <v>0.38</v>
      </c>
      <c r="AK145" s="6">
        <v>0.38</v>
      </c>
      <c r="AL145" s="6">
        <v>0.38</v>
      </c>
      <c r="AM145" s="6">
        <v>0.38</v>
      </c>
      <c r="AN145" s="6">
        <v>0.38</v>
      </c>
      <c r="AO145" s="6">
        <v>0.38</v>
      </c>
      <c r="AP145" s="6">
        <v>0.38</v>
      </c>
      <c r="AQ145" s="6">
        <v>0.38</v>
      </c>
      <c r="AR145" s="6">
        <v>0.38</v>
      </c>
      <c r="AS145" s="6">
        <v>0.38</v>
      </c>
      <c r="AT145" s="6">
        <v>0.38</v>
      </c>
      <c r="AU145" s="6">
        <v>0.38</v>
      </c>
      <c r="AV145" s="6">
        <v>0.38</v>
      </c>
      <c r="AW145" s="6">
        <v>0.38</v>
      </c>
      <c r="AX145" s="6">
        <v>0.38</v>
      </c>
      <c r="AY145" s="6">
        <v>0.38</v>
      </c>
      <c r="AZ145" s="6">
        <v>0.38</v>
      </c>
      <c r="BA145" s="6">
        <v>0.38</v>
      </c>
      <c r="BB145" s="6">
        <v>0.38</v>
      </c>
      <c r="BC145" s="6">
        <v>0.38</v>
      </c>
      <c r="BD145" s="6">
        <v>0.38</v>
      </c>
      <c r="BE145" s="6">
        <v>0.38</v>
      </c>
      <c r="BF145" s="6">
        <v>0.38</v>
      </c>
      <c r="BG145" s="6">
        <v>0.38</v>
      </c>
      <c r="BH145" s="6">
        <v>0.38</v>
      </c>
      <c r="BI145" s="6">
        <v>0.38</v>
      </c>
      <c r="BJ145" s="6">
        <v>0.2472</v>
      </c>
      <c r="BK145" s="6">
        <v>0.2472</v>
      </c>
      <c r="BL145" s="6">
        <v>0.2472</v>
      </c>
      <c r="BM145" s="6">
        <v>0.2472</v>
      </c>
      <c r="BN145" s="6">
        <v>0.2472</v>
      </c>
      <c r="BO145" s="6">
        <v>0.2472</v>
      </c>
      <c r="BP145" s="6">
        <v>0.2472</v>
      </c>
      <c r="BQ145" s="6">
        <v>0.2472</v>
      </c>
      <c r="BR145" s="6">
        <v>0.2472</v>
      </c>
      <c r="BS145" s="6">
        <v>0.2472</v>
      </c>
      <c r="BT145" s="6">
        <v>0.2472</v>
      </c>
      <c r="BU145" s="6">
        <v>0.2472</v>
      </c>
      <c r="BV145" s="6">
        <v>0.2472</v>
      </c>
      <c r="BW145" s="6">
        <v>0.2472</v>
      </c>
      <c r="BX145" s="6">
        <v>0.2472</v>
      </c>
      <c r="BY145" s="6">
        <v>0.2472</v>
      </c>
      <c r="BZ145" s="6">
        <v>0.2472</v>
      </c>
      <c r="CA145" s="6">
        <v>0.2472</v>
      </c>
      <c r="CB145" s="6">
        <v>0.2472</v>
      </c>
      <c r="CC145" s="6">
        <v>0.2472</v>
      </c>
      <c r="CD145" s="6">
        <v>0.2472</v>
      </c>
      <c r="CE145" s="6">
        <v>0.2472</v>
      </c>
      <c r="CF145" s="6">
        <v>0.2472</v>
      </c>
      <c r="CG145" s="6">
        <v>0.2472</v>
      </c>
      <c r="CH145" s="6">
        <v>0.2472</v>
      </c>
      <c r="CI145" s="6">
        <v>0.2472</v>
      </c>
      <c r="CJ145" s="6">
        <v>0.2472</v>
      </c>
      <c r="CK145" s="6">
        <v>0.2472</v>
      </c>
      <c r="CL145" s="6">
        <v>0.2472</v>
      </c>
      <c r="CM145" s="6">
        <v>0.2472</v>
      </c>
      <c r="CN145" s="6">
        <v>0.2472</v>
      </c>
      <c r="CO145" s="6">
        <v>0.2472</v>
      </c>
      <c r="CP145" s="6">
        <v>0.2472</v>
      </c>
      <c r="CQ145" s="6">
        <v>0.2472</v>
      </c>
      <c r="CR145" s="6">
        <v>0.2472</v>
      </c>
      <c r="CT145" s="5">
        <v>0.2472</v>
      </c>
      <c r="CU145" s="5">
        <v>0.2472</v>
      </c>
      <c r="CV145" s="5">
        <v>0.2472</v>
      </c>
      <c r="CW145" s="5">
        <v>0.2472</v>
      </c>
      <c r="CX145" s="5">
        <v>0.2472</v>
      </c>
      <c r="CY145" s="5">
        <v>0.2472</v>
      </c>
      <c r="CZ145" s="5">
        <v>0.2472</v>
      </c>
      <c r="DA145" s="5">
        <v>0.2472</v>
      </c>
      <c r="DB145" s="5">
        <v>0.2472</v>
      </c>
      <c r="DC145" s="5">
        <v>0.2472</v>
      </c>
      <c r="DD145" s="5">
        <v>0.2472</v>
      </c>
      <c r="DE145" s="5">
        <v>0.2472</v>
      </c>
      <c r="DF145" s="5">
        <v>0.2472</v>
      </c>
      <c r="DG145" s="5">
        <v>0.2472</v>
      </c>
      <c r="DH145" s="5">
        <v>0.2472</v>
      </c>
      <c r="DI145" s="5">
        <v>0.2472</v>
      </c>
      <c r="DJ145" s="5">
        <v>0.2472</v>
      </c>
      <c r="DK145" s="5">
        <v>0.2472</v>
      </c>
    </row>
    <row r="146" spans="1:115">
      <c r="A146" s="228" t="s">
        <v>395</v>
      </c>
      <c r="B146" s="181">
        <f>B144*B145</f>
        <v>0</v>
      </c>
      <c r="C146" s="181">
        <f t="shared" ref="C146:M146" si="120">C144*C145</f>
        <v>0</v>
      </c>
      <c r="D146" s="181">
        <f t="shared" si="120"/>
        <v>0</v>
      </c>
      <c r="E146" s="181">
        <f t="shared" si="120"/>
        <v>0</v>
      </c>
      <c r="F146" s="181">
        <f t="shared" si="120"/>
        <v>0</v>
      </c>
      <c r="G146" s="181">
        <f t="shared" si="120"/>
        <v>0</v>
      </c>
      <c r="H146" s="181">
        <f t="shared" si="120"/>
        <v>0</v>
      </c>
      <c r="I146" s="181">
        <f t="shared" si="120"/>
        <v>0</v>
      </c>
      <c r="J146" s="181">
        <f t="shared" si="120"/>
        <v>0</v>
      </c>
      <c r="K146" s="181">
        <f t="shared" si="120"/>
        <v>0</v>
      </c>
      <c r="L146" s="181">
        <f t="shared" si="120"/>
        <v>0</v>
      </c>
      <c r="M146" s="181">
        <f t="shared" si="120"/>
        <v>0</v>
      </c>
      <c r="N146" s="181">
        <f t="shared" ref="N146:Y146" si="121">N144*N145</f>
        <v>34120.485245347219</v>
      </c>
      <c r="O146" s="181">
        <f t="shared" si="121"/>
        <v>34120.485245347219</v>
      </c>
      <c r="P146" s="181">
        <f t="shared" si="121"/>
        <v>34120.485245347219</v>
      </c>
      <c r="Q146" s="181">
        <f t="shared" si="121"/>
        <v>34120.485245347219</v>
      </c>
      <c r="R146" s="181">
        <f t="shared" si="121"/>
        <v>34120.485245347219</v>
      </c>
      <c r="S146" s="181">
        <f t="shared" si="121"/>
        <v>34120.485245347219</v>
      </c>
      <c r="T146" s="181">
        <f t="shared" si="121"/>
        <v>34120.485245347219</v>
      </c>
      <c r="U146" s="181">
        <f t="shared" si="121"/>
        <v>34120.485245347219</v>
      </c>
      <c r="V146" s="181">
        <f t="shared" si="121"/>
        <v>34120.485245347219</v>
      </c>
      <c r="W146" s="181">
        <f>W144*W145</f>
        <v>34120.485245347219</v>
      </c>
      <c r="X146" s="6">
        <f t="shared" si="121"/>
        <v>16606.512765687607</v>
      </c>
      <c r="Y146" s="6">
        <f t="shared" si="121"/>
        <v>16606.512765687607</v>
      </c>
      <c r="Z146" s="6">
        <f t="shared" ref="Z146:AK146" si="122">Z144*Z145</f>
        <v>0</v>
      </c>
      <c r="AA146" s="6">
        <f t="shared" si="122"/>
        <v>0</v>
      </c>
      <c r="AB146" s="6">
        <f t="shared" si="122"/>
        <v>0</v>
      </c>
      <c r="AC146" s="6">
        <f t="shared" si="122"/>
        <v>0</v>
      </c>
      <c r="AD146" s="6">
        <f t="shared" si="122"/>
        <v>0</v>
      </c>
      <c r="AE146" s="6">
        <f t="shared" si="122"/>
        <v>0</v>
      </c>
      <c r="AF146" s="6">
        <f t="shared" si="122"/>
        <v>0</v>
      </c>
      <c r="AG146" s="6">
        <f t="shared" si="122"/>
        <v>0</v>
      </c>
      <c r="AH146" s="6">
        <f t="shared" si="122"/>
        <v>0</v>
      </c>
      <c r="AI146" s="6">
        <f t="shared" si="122"/>
        <v>0</v>
      </c>
      <c r="AJ146" s="6">
        <f t="shared" si="122"/>
        <v>0</v>
      </c>
      <c r="AK146" s="6">
        <f t="shared" si="122"/>
        <v>0</v>
      </c>
      <c r="AL146" s="6">
        <f t="shared" ref="AL146:BH146" si="123">AL144*AL145</f>
        <v>0</v>
      </c>
      <c r="AM146" s="6">
        <f t="shared" si="123"/>
        <v>0</v>
      </c>
      <c r="AN146" s="6">
        <f t="shared" si="123"/>
        <v>0</v>
      </c>
      <c r="AO146" s="6">
        <f t="shared" si="123"/>
        <v>0</v>
      </c>
      <c r="AP146" s="6">
        <f t="shared" si="123"/>
        <v>0</v>
      </c>
      <c r="AQ146" s="6">
        <f t="shared" si="123"/>
        <v>0</v>
      </c>
      <c r="AR146" s="6">
        <f t="shared" si="123"/>
        <v>0</v>
      </c>
      <c r="AS146" s="6">
        <f t="shared" si="123"/>
        <v>0</v>
      </c>
      <c r="AT146" s="6">
        <f t="shared" si="123"/>
        <v>0</v>
      </c>
      <c r="AU146" s="6">
        <f t="shared" si="123"/>
        <v>0</v>
      </c>
      <c r="AV146" s="6">
        <f t="shared" si="123"/>
        <v>0</v>
      </c>
      <c r="AW146" s="6">
        <f t="shared" si="123"/>
        <v>0</v>
      </c>
      <c r="AX146" s="6">
        <f t="shared" si="123"/>
        <v>0</v>
      </c>
      <c r="AY146" s="6">
        <f t="shared" si="123"/>
        <v>0</v>
      </c>
      <c r="AZ146" s="6">
        <f t="shared" si="123"/>
        <v>0</v>
      </c>
      <c r="BA146" s="6">
        <f t="shared" si="123"/>
        <v>0</v>
      </c>
      <c r="BB146" s="6">
        <f t="shared" si="123"/>
        <v>0</v>
      </c>
      <c r="BC146" s="6">
        <f t="shared" si="123"/>
        <v>0</v>
      </c>
      <c r="BD146" s="6">
        <f t="shared" si="123"/>
        <v>0</v>
      </c>
      <c r="BE146" s="6">
        <f t="shared" si="123"/>
        <v>0</v>
      </c>
      <c r="BF146" s="6">
        <f t="shared" si="123"/>
        <v>0</v>
      </c>
      <c r="BG146" s="6">
        <f t="shared" si="123"/>
        <v>0</v>
      </c>
      <c r="BH146" s="6">
        <f t="shared" si="123"/>
        <v>0</v>
      </c>
      <c r="BI146" s="6">
        <f>BI144*BI145</f>
        <v>0</v>
      </c>
      <c r="BJ146" s="6">
        <f t="shared" ref="BJ146:CR146" si="124">BJ144*BJ145</f>
        <v>0</v>
      </c>
      <c r="BK146" s="6">
        <f t="shared" si="124"/>
        <v>0</v>
      </c>
      <c r="BL146" s="6">
        <f t="shared" si="124"/>
        <v>0</v>
      </c>
      <c r="BM146" s="6">
        <f t="shared" si="124"/>
        <v>0</v>
      </c>
      <c r="BN146" s="6">
        <f t="shared" si="124"/>
        <v>0</v>
      </c>
      <c r="BO146" s="6">
        <f t="shared" si="124"/>
        <v>0</v>
      </c>
      <c r="BP146" s="6">
        <f t="shared" si="124"/>
        <v>0</v>
      </c>
      <c r="BQ146" s="6">
        <f t="shared" si="124"/>
        <v>0</v>
      </c>
      <c r="BR146" s="6">
        <f t="shared" si="124"/>
        <v>0</v>
      </c>
      <c r="BS146" s="6">
        <f t="shared" si="124"/>
        <v>0</v>
      </c>
      <c r="BT146" s="6">
        <f t="shared" si="124"/>
        <v>0</v>
      </c>
      <c r="BU146" s="6">
        <f t="shared" si="124"/>
        <v>0</v>
      </c>
      <c r="BV146" s="6">
        <f t="shared" si="124"/>
        <v>0</v>
      </c>
      <c r="BW146" s="6">
        <f t="shared" si="124"/>
        <v>0</v>
      </c>
      <c r="BX146" s="6">
        <f t="shared" si="124"/>
        <v>0</v>
      </c>
      <c r="BY146" s="6">
        <f t="shared" si="124"/>
        <v>0</v>
      </c>
      <c r="BZ146" s="6">
        <f t="shared" si="124"/>
        <v>0</v>
      </c>
      <c r="CA146" s="6">
        <f t="shared" si="124"/>
        <v>0</v>
      </c>
      <c r="CB146" s="6">
        <f t="shared" si="124"/>
        <v>0</v>
      </c>
      <c r="CC146" s="6">
        <f t="shared" si="124"/>
        <v>-71102.590045291698</v>
      </c>
      <c r="CD146" s="6">
        <f t="shared" si="124"/>
        <v>0</v>
      </c>
      <c r="CE146" s="6">
        <f t="shared" si="124"/>
        <v>0</v>
      </c>
      <c r="CF146" s="6">
        <f t="shared" si="124"/>
        <v>0</v>
      </c>
      <c r="CG146" s="6">
        <f t="shared" si="124"/>
        <v>0</v>
      </c>
      <c r="CH146" s="6">
        <f t="shared" si="124"/>
        <v>0</v>
      </c>
      <c r="CI146" s="6">
        <f t="shared" si="124"/>
        <v>0</v>
      </c>
      <c r="CJ146" s="6">
        <f t="shared" si="124"/>
        <v>0</v>
      </c>
      <c r="CK146" s="6">
        <f t="shared" si="124"/>
        <v>0</v>
      </c>
      <c r="CL146" s="6">
        <f t="shared" si="124"/>
        <v>0</v>
      </c>
      <c r="CM146" s="6">
        <f t="shared" si="124"/>
        <v>0</v>
      </c>
      <c r="CN146" s="6">
        <f t="shared" si="124"/>
        <v>0</v>
      </c>
      <c r="CO146" s="6">
        <f t="shared" si="124"/>
        <v>0</v>
      </c>
      <c r="CP146" s="6">
        <f t="shared" si="124"/>
        <v>0</v>
      </c>
      <c r="CQ146" s="6">
        <f t="shared" si="124"/>
        <v>0</v>
      </c>
      <c r="CR146" s="6">
        <f t="shared" si="124"/>
        <v>-17513.972479659613</v>
      </c>
      <c r="CT146" s="6">
        <f t="shared" ref="CT146:DK146" si="125">CT144*CT145</f>
        <v>48004.618869118829</v>
      </c>
      <c r="CU146" s="6">
        <f t="shared" si="125"/>
        <v>48004.618869118829</v>
      </c>
      <c r="CV146" s="6">
        <f t="shared" si="125"/>
        <v>48004.618869118829</v>
      </c>
      <c r="CW146" s="6">
        <f t="shared" si="125"/>
        <v>48004.618869118829</v>
      </c>
      <c r="CX146" s="6">
        <f t="shared" si="125"/>
        <v>48004.618869118829</v>
      </c>
      <c r="CY146" s="6">
        <f t="shared" si="125"/>
        <v>48004.618869118829</v>
      </c>
      <c r="CZ146" s="6">
        <f t="shared" si="125"/>
        <v>48004.618869118829</v>
      </c>
      <c r="DA146" s="6">
        <f t="shared" si="125"/>
        <v>48004.618869118829</v>
      </c>
      <c r="DB146" s="6">
        <f t="shared" si="125"/>
        <v>48004.618869118829</v>
      </c>
      <c r="DC146" s="6">
        <f t="shared" si="125"/>
        <v>48004.618869118829</v>
      </c>
      <c r="DD146" s="6">
        <f t="shared" si="125"/>
        <v>48004.618869118829</v>
      </c>
      <c r="DE146" s="6" t="e">
        <f t="shared" si="125"/>
        <v>#REF!</v>
      </c>
      <c r="DF146" s="6">
        <f t="shared" si="125"/>
        <v>48004.618869118829</v>
      </c>
      <c r="DG146" s="6">
        <f t="shared" si="125"/>
        <v>48004.618869118829</v>
      </c>
      <c r="DH146" s="6">
        <f t="shared" si="125"/>
        <v>48004.618869118829</v>
      </c>
      <c r="DI146" s="6">
        <f t="shared" si="125"/>
        <v>48004.618869118829</v>
      </c>
      <c r="DJ146" s="6">
        <f t="shared" si="125"/>
        <v>48004.618869118829</v>
      </c>
      <c r="DK146" s="6">
        <f t="shared" si="125"/>
        <v>48004.618869118829</v>
      </c>
    </row>
    <row r="147" spans="1:115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 t="s">
        <v>393</v>
      </c>
      <c r="X147" s="277">
        <f>DAY(X136)</f>
        <v>30</v>
      </c>
      <c r="Y147" s="277">
        <f>DAY(Y136)</f>
        <v>31</v>
      </c>
      <c r="Z147" s="6"/>
      <c r="AA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CD147" s="176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T147" s="277">
        <f t="shared" ref="CT147:CY147" si="126">DAY(CT136)</f>
        <v>31</v>
      </c>
      <c r="CU147" s="277">
        <f t="shared" si="126"/>
        <v>28</v>
      </c>
      <c r="CV147" s="277">
        <f t="shared" si="126"/>
        <v>31</v>
      </c>
      <c r="CW147" s="277">
        <f t="shared" si="126"/>
        <v>30</v>
      </c>
      <c r="CX147" s="277">
        <f t="shared" si="126"/>
        <v>31</v>
      </c>
      <c r="CY147" s="277">
        <f t="shared" si="126"/>
        <v>30</v>
      </c>
      <c r="DF147" s="277">
        <f t="shared" ref="DF147:DK147" si="127">DAY(DF136)</f>
        <v>31</v>
      </c>
      <c r="DG147" s="277">
        <f t="shared" si="127"/>
        <v>31</v>
      </c>
      <c r="DH147" s="277">
        <f t="shared" si="127"/>
        <v>30</v>
      </c>
      <c r="DI147" s="277">
        <f t="shared" si="127"/>
        <v>31</v>
      </c>
      <c r="DJ147" s="277">
        <f t="shared" si="127"/>
        <v>30</v>
      </c>
      <c r="DK147" s="277">
        <f t="shared" si="127"/>
        <v>31</v>
      </c>
    </row>
    <row r="148" spans="1:115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258" t="s">
        <v>394</v>
      </c>
      <c r="Y148" s="279">
        <v>0.91506849315068495</v>
      </c>
      <c r="Z148" s="6"/>
      <c r="AA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CF148" s="258" t="s">
        <v>394</v>
      </c>
      <c r="CG148" s="259" t="e">
        <v>#DIV/0!</v>
      </c>
      <c r="CH148" s="259" t="e">
        <v>#DIV/0!</v>
      </c>
      <c r="CI148" s="259" t="e">
        <v>#DIV/0!</v>
      </c>
      <c r="CJ148" s="259" t="e">
        <v>#DIV/0!</v>
      </c>
      <c r="CK148" s="259" t="e">
        <v>#DIV/0!</v>
      </c>
      <c r="CL148" s="259" t="e">
        <v>#DIV/0!</v>
      </c>
      <c r="CM148" s="259" t="e">
        <v>#DIV/0!</v>
      </c>
      <c r="CN148" s="259" t="e">
        <v>#DIV/0!</v>
      </c>
      <c r="CO148" s="259" t="e">
        <v>#DIV/0!</v>
      </c>
      <c r="CP148" s="259" t="e">
        <v>#DIV/0!</v>
      </c>
      <c r="CQ148" s="259" t="e">
        <v>#DIV/0!</v>
      </c>
      <c r="CR148" s="259" t="e">
        <v>#DIV/0!</v>
      </c>
      <c r="CS148" s="265"/>
      <c r="CT148" s="279">
        <v>0.83835616438356164</v>
      </c>
      <c r="CU148" s="279">
        <v>0.75342465753424659</v>
      </c>
      <c r="CV148" s="279">
        <v>0.67123287671232879</v>
      </c>
      <c r="CW148" s="279">
        <v>0.58630136986301373</v>
      </c>
      <c r="CX148" s="279">
        <v>0.50410958904109593</v>
      </c>
      <c r="CY148" s="279">
        <v>0.41917808219178082</v>
      </c>
      <c r="CZ148" s="278"/>
      <c r="DA148" s="278"/>
      <c r="DB148" s="278"/>
      <c r="DC148" s="278"/>
      <c r="DD148" s="278"/>
      <c r="DE148" s="278"/>
      <c r="DF148" s="279">
        <v>0.33424657534246577</v>
      </c>
      <c r="DG148" s="279">
        <v>0.25205479452054796</v>
      </c>
      <c r="DH148" s="279">
        <v>0.16712328767123288</v>
      </c>
      <c r="DI148" s="279">
        <v>8.4931506849315067E-2</v>
      </c>
      <c r="DJ148" s="279">
        <v>0</v>
      </c>
    </row>
    <row r="149" spans="1:115">
      <c r="A149" s="228" t="s">
        <v>396</v>
      </c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6"/>
      <c r="Y149" s="6">
        <f>Y146*Y148</f>
        <v>15196.096612985371</v>
      </c>
      <c r="Z149" s="6"/>
      <c r="AA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CE149" s="6"/>
      <c r="CF149" s="6"/>
      <c r="CG149" s="6" t="e">
        <f>CG146*CG148</f>
        <v>#DIV/0!</v>
      </c>
      <c r="CH149" s="6" t="e">
        <f t="shared" ref="CH149:CR149" si="128">CH146*CH148</f>
        <v>#DIV/0!</v>
      </c>
      <c r="CI149" s="6" t="e">
        <f t="shared" si="128"/>
        <v>#DIV/0!</v>
      </c>
      <c r="CJ149" s="6" t="e">
        <f t="shared" si="128"/>
        <v>#DIV/0!</v>
      </c>
      <c r="CK149" s="6" t="e">
        <f t="shared" si="128"/>
        <v>#DIV/0!</v>
      </c>
      <c r="CL149" s="6" t="e">
        <f t="shared" si="128"/>
        <v>#DIV/0!</v>
      </c>
      <c r="CM149" s="6" t="e">
        <f t="shared" si="128"/>
        <v>#DIV/0!</v>
      </c>
      <c r="CN149" s="6" t="e">
        <f t="shared" si="128"/>
        <v>#DIV/0!</v>
      </c>
      <c r="CO149" s="6" t="e">
        <f t="shared" si="128"/>
        <v>#DIV/0!</v>
      </c>
      <c r="CP149" s="6" t="e">
        <f t="shared" si="128"/>
        <v>#DIV/0!</v>
      </c>
      <c r="CQ149" s="6" t="e">
        <f t="shared" si="128"/>
        <v>#DIV/0!</v>
      </c>
      <c r="CR149" s="6" t="e">
        <f t="shared" si="128"/>
        <v>#DIV/0!</v>
      </c>
      <c r="CT149" s="6">
        <f t="shared" ref="CT149:CY149" si="129">CT146*CT148</f>
        <v>40244.96814780921</v>
      </c>
      <c r="CU149" s="6">
        <f t="shared" si="129"/>
        <v>36167.863531527888</v>
      </c>
      <c r="CV149" s="6">
        <f t="shared" si="129"/>
        <v>32222.278418997572</v>
      </c>
      <c r="CW149" s="6">
        <f t="shared" si="129"/>
        <v>28145.173802716246</v>
      </c>
      <c r="CX149" s="6">
        <f t="shared" si="129"/>
        <v>24199.58869018593</v>
      </c>
      <c r="CY149" s="6">
        <f t="shared" si="129"/>
        <v>20122.484073904605</v>
      </c>
      <c r="DF149" s="6">
        <f>DF146*DF148</f>
        <v>16045.379457623281</v>
      </c>
      <c r="DG149" s="6">
        <f>DG146*DG148</f>
        <v>12099.794345092965</v>
      </c>
      <c r="DH149" s="6">
        <f>DH146*DH148</f>
        <v>8022.6897288116406</v>
      </c>
      <c r="DI149" s="6">
        <f>DI146*DI148</f>
        <v>4077.104616281325</v>
      </c>
      <c r="DJ149" s="6">
        <f>DJ146*DJ148</f>
        <v>0</v>
      </c>
    </row>
    <row r="150" spans="1:115">
      <c r="A150" s="228" t="s">
        <v>397</v>
      </c>
      <c r="B150" s="181">
        <f>B146</f>
        <v>0</v>
      </c>
      <c r="C150" s="181">
        <f t="shared" ref="C150:M150" si="130">B150+C146</f>
        <v>0</v>
      </c>
      <c r="D150" s="181">
        <f t="shared" si="130"/>
        <v>0</v>
      </c>
      <c r="E150" s="181">
        <f t="shared" si="130"/>
        <v>0</v>
      </c>
      <c r="F150" s="181">
        <f t="shared" si="130"/>
        <v>0</v>
      </c>
      <c r="G150" s="181">
        <f t="shared" si="130"/>
        <v>0</v>
      </c>
      <c r="H150" s="181">
        <f t="shared" si="130"/>
        <v>0</v>
      </c>
      <c r="I150" s="181">
        <f t="shared" si="130"/>
        <v>0</v>
      </c>
      <c r="J150" s="181">
        <f t="shared" si="130"/>
        <v>0</v>
      </c>
      <c r="K150" s="181">
        <f t="shared" si="130"/>
        <v>0</v>
      </c>
      <c r="L150" s="181">
        <f t="shared" si="130"/>
        <v>0</v>
      </c>
      <c r="M150" s="181">
        <f t="shared" si="130"/>
        <v>0</v>
      </c>
      <c r="N150" s="181"/>
      <c r="O150" s="181"/>
      <c r="P150" s="181"/>
      <c r="Q150" s="181"/>
      <c r="R150" s="181"/>
      <c r="S150" s="181"/>
      <c r="T150" s="181"/>
      <c r="U150" s="181"/>
      <c r="V150" s="181"/>
      <c r="W150" s="181">
        <v>0</v>
      </c>
      <c r="X150" s="6">
        <f t="shared" ref="X150:BR150" si="131">W150+X146</f>
        <v>16606.512765687607</v>
      </c>
      <c r="Y150" s="6">
        <f>X150+Y149</f>
        <v>31802.609378672976</v>
      </c>
      <c r="Z150" s="6">
        <f t="shared" si="131"/>
        <v>31802.609378672976</v>
      </c>
      <c r="AA150" s="6">
        <f t="shared" si="131"/>
        <v>31802.609378672976</v>
      </c>
      <c r="AB150" s="6">
        <f t="shared" si="131"/>
        <v>31802.609378672976</v>
      </c>
      <c r="AC150" s="6">
        <f t="shared" si="131"/>
        <v>31802.609378672976</v>
      </c>
      <c r="AD150" s="6">
        <f t="shared" si="131"/>
        <v>31802.609378672976</v>
      </c>
      <c r="AE150" s="6">
        <f t="shared" si="131"/>
        <v>31802.609378672976</v>
      </c>
      <c r="AF150" s="6">
        <f t="shared" si="131"/>
        <v>31802.609378672976</v>
      </c>
      <c r="AG150" s="6">
        <f t="shared" si="131"/>
        <v>31802.609378672976</v>
      </c>
      <c r="AH150" s="6">
        <f t="shared" si="131"/>
        <v>31802.609378672976</v>
      </c>
      <c r="AI150" s="6">
        <f t="shared" si="131"/>
        <v>31802.609378672976</v>
      </c>
      <c r="AJ150" s="6">
        <f t="shared" si="131"/>
        <v>31802.609378672976</v>
      </c>
      <c r="AK150" s="6">
        <f t="shared" si="131"/>
        <v>31802.609378672976</v>
      </c>
      <c r="AL150" s="6">
        <f t="shared" si="131"/>
        <v>31802.609378672976</v>
      </c>
      <c r="AM150" s="6">
        <f t="shared" si="131"/>
        <v>31802.609378672976</v>
      </c>
      <c r="AN150" s="6">
        <f t="shared" si="131"/>
        <v>31802.609378672976</v>
      </c>
      <c r="AO150" s="6">
        <f t="shared" si="131"/>
        <v>31802.609378672976</v>
      </c>
      <c r="AP150" s="6">
        <f t="shared" si="131"/>
        <v>31802.609378672976</v>
      </c>
      <c r="AQ150" s="6">
        <f t="shared" si="131"/>
        <v>31802.609378672976</v>
      </c>
      <c r="AR150" s="6">
        <f t="shared" si="131"/>
        <v>31802.609378672976</v>
      </c>
      <c r="AS150" s="6">
        <f t="shared" si="131"/>
        <v>31802.609378672976</v>
      </c>
      <c r="AT150" s="6">
        <f t="shared" si="131"/>
        <v>31802.609378672976</v>
      </c>
      <c r="AU150" s="6">
        <f t="shared" si="131"/>
        <v>31802.609378672976</v>
      </c>
      <c r="AV150" s="6">
        <f t="shared" si="131"/>
        <v>31802.609378672976</v>
      </c>
      <c r="AW150" s="6">
        <f t="shared" si="131"/>
        <v>31802.609378672976</v>
      </c>
      <c r="AX150" s="6">
        <f t="shared" si="131"/>
        <v>31802.609378672976</v>
      </c>
      <c r="AY150" s="6">
        <f t="shared" si="131"/>
        <v>31802.609378672976</v>
      </c>
      <c r="AZ150" s="6">
        <f t="shared" si="131"/>
        <v>31802.609378672976</v>
      </c>
      <c r="BA150" s="6">
        <f t="shared" si="131"/>
        <v>31802.609378672976</v>
      </c>
      <c r="BB150" s="6">
        <f t="shared" si="131"/>
        <v>31802.609378672976</v>
      </c>
      <c r="BC150" s="6">
        <f t="shared" si="131"/>
        <v>31802.609378672976</v>
      </c>
      <c r="BD150" s="6">
        <f t="shared" si="131"/>
        <v>31802.609378672976</v>
      </c>
      <c r="BE150" s="6">
        <f t="shared" si="131"/>
        <v>31802.609378672976</v>
      </c>
      <c r="BF150" s="6">
        <f t="shared" si="131"/>
        <v>31802.609378672976</v>
      </c>
      <c r="BG150" s="6">
        <f t="shared" si="131"/>
        <v>31802.609378672976</v>
      </c>
      <c r="BH150" s="6">
        <f t="shared" si="131"/>
        <v>31802.609378672976</v>
      </c>
      <c r="BI150" s="6">
        <f t="shared" si="131"/>
        <v>31802.609378672976</v>
      </c>
      <c r="BJ150" s="6">
        <f t="shared" si="131"/>
        <v>31802.609378672976</v>
      </c>
      <c r="BK150" s="6">
        <f t="shared" si="131"/>
        <v>31802.609378672976</v>
      </c>
      <c r="BL150" s="6">
        <f t="shared" si="131"/>
        <v>31802.609378672976</v>
      </c>
      <c r="BM150" s="6">
        <f t="shared" si="131"/>
        <v>31802.609378672976</v>
      </c>
      <c r="BN150" s="6">
        <f t="shared" si="131"/>
        <v>31802.609378672976</v>
      </c>
      <c r="BO150" s="6">
        <f t="shared" si="131"/>
        <v>31802.609378672976</v>
      </c>
      <c r="BP150" s="6">
        <f t="shared" si="131"/>
        <v>31802.609378672976</v>
      </c>
      <c r="BQ150" s="6">
        <f t="shared" si="131"/>
        <v>31802.609378672976</v>
      </c>
      <c r="BR150" s="6">
        <f t="shared" si="131"/>
        <v>31802.609378672976</v>
      </c>
      <c r="BS150" s="6">
        <f>BR150+BS146</f>
        <v>31802.609378672976</v>
      </c>
      <c r="BT150" s="6">
        <f>BS150+BT146</f>
        <v>31802.609378672976</v>
      </c>
      <c r="BU150" s="6">
        <f t="shared" ref="BU150:CF150" si="132">BT150+BU146</f>
        <v>31802.609378672976</v>
      </c>
      <c r="BV150" s="6">
        <f t="shared" si="132"/>
        <v>31802.609378672976</v>
      </c>
      <c r="BW150" s="6">
        <f t="shared" si="132"/>
        <v>31802.609378672976</v>
      </c>
      <c r="BX150" s="6">
        <f t="shared" si="132"/>
        <v>31802.609378672976</v>
      </c>
      <c r="BY150" s="6">
        <f t="shared" si="132"/>
        <v>31802.609378672976</v>
      </c>
      <c r="BZ150" s="6">
        <f t="shared" si="132"/>
        <v>31802.609378672976</v>
      </c>
      <c r="CA150" s="6">
        <f t="shared" si="132"/>
        <v>31802.609378672976</v>
      </c>
      <c r="CB150" s="6">
        <f t="shared" si="132"/>
        <v>31802.609378672976</v>
      </c>
      <c r="CC150" s="6">
        <f t="shared" si="132"/>
        <v>-39299.980666618721</v>
      </c>
      <c r="CD150" s="6">
        <f t="shared" si="132"/>
        <v>-39299.980666618721</v>
      </c>
      <c r="CE150" s="6">
        <f t="shared" si="132"/>
        <v>-39299.980666618721</v>
      </c>
      <c r="CF150" s="6">
        <f t="shared" si="132"/>
        <v>-39299.980666618721</v>
      </c>
      <c r="CG150" s="6" t="e">
        <f t="shared" ref="CG150" si="133">CF150+CG149</f>
        <v>#DIV/0!</v>
      </c>
      <c r="CH150" s="6" t="e">
        <f t="shared" ref="CH150" si="134">CG150+CH149</f>
        <v>#DIV/0!</v>
      </c>
      <c r="CI150" s="6" t="e">
        <f t="shared" ref="CI150" si="135">CH150+CI149</f>
        <v>#DIV/0!</v>
      </c>
      <c r="CJ150" s="6" t="e">
        <f t="shared" ref="CJ150" si="136">CI150+CJ149</f>
        <v>#DIV/0!</v>
      </c>
      <c r="CK150" s="6" t="e">
        <f t="shared" ref="CK150" si="137">CJ150+CK149</f>
        <v>#DIV/0!</v>
      </c>
      <c r="CL150" s="6" t="e">
        <f t="shared" ref="CL150" si="138">CK150+CL149</f>
        <v>#DIV/0!</v>
      </c>
      <c r="CM150" s="6" t="e">
        <f t="shared" ref="CM150" si="139">CL150+CM149</f>
        <v>#DIV/0!</v>
      </c>
      <c r="CN150" s="6" t="e">
        <f t="shared" ref="CN150" si="140">CM150+CN149</f>
        <v>#DIV/0!</v>
      </c>
      <c r="CO150" s="6" t="e">
        <f t="shared" ref="CO150" si="141">CN150+CO149</f>
        <v>#DIV/0!</v>
      </c>
      <c r="CP150" s="6" t="e">
        <f t="shared" ref="CP150:CR150" si="142">CO150+CP149</f>
        <v>#DIV/0!</v>
      </c>
      <c r="CQ150" s="6" t="e">
        <f t="shared" si="142"/>
        <v>#DIV/0!</v>
      </c>
      <c r="CR150" s="6" t="e">
        <f t="shared" si="142"/>
        <v>#DIV/0!</v>
      </c>
      <c r="CT150" s="6">
        <f>Y150+CT149</f>
        <v>72047.577526482186</v>
      </c>
      <c r="CU150" s="6">
        <f>CT150+CU149</f>
        <v>108215.44105801007</v>
      </c>
      <c r="CV150" s="6">
        <f>CU150+CV149</f>
        <v>140437.71947700763</v>
      </c>
      <c r="CW150" s="6">
        <f>CV150+CW149</f>
        <v>168582.89327972388</v>
      </c>
      <c r="CX150" s="6">
        <f>CW150+CX149</f>
        <v>192782.4819699098</v>
      </c>
      <c r="CY150" s="6">
        <f>CX150+CY149</f>
        <v>212904.96604381441</v>
      </c>
      <c r="CZ150" s="6">
        <f t="shared" ref="CZ150" si="143">CY150+CZ146</f>
        <v>260909.58491293323</v>
      </c>
      <c r="DA150" s="6">
        <f t="shared" ref="DA150" si="144">CZ150+DA146</f>
        <v>308914.20378205203</v>
      </c>
      <c r="DB150" s="6">
        <f t="shared" ref="DB150" si="145">DA150+DB146</f>
        <v>356918.82265117089</v>
      </c>
      <c r="DC150" s="6">
        <f t="shared" ref="DC150" si="146">DB150+DC146</f>
        <v>404923.44152028975</v>
      </c>
      <c r="DD150" s="6">
        <f t="shared" ref="DD150" si="147">DC150+DD146</f>
        <v>452928.06038940861</v>
      </c>
      <c r="DE150" s="6" t="e">
        <f t="shared" ref="DE150" si="148">DD150+DE146</f>
        <v>#REF!</v>
      </c>
      <c r="DF150" s="6">
        <f>CY150+DF149</f>
        <v>228950.3455014377</v>
      </c>
      <c r="DG150" s="6">
        <f>DF150+DG149</f>
        <v>241050.13984653066</v>
      </c>
      <c r="DH150" s="6">
        <f>DG150+DH149</f>
        <v>249072.8295753423</v>
      </c>
      <c r="DI150" s="6">
        <f>DH150+DI149</f>
        <v>253149.93419162362</v>
      </c>
      <c r="DJ150" s="6">
        <f>DI150+DJ149</f>
        <v>253149.93419162362</v>
      </c>
    </row>
    <row r="151" spans="1:1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1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BU152" s="257"/>
    </row>
    <row r="153" spans="1:1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1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76"/>
      <c r="X154" s="6"/>
      <c r="Y154" s="6"/>
      <c r="Z154" s="6"/>
      <c r="AA154" s="6"/>
    </row>
    <row r="155" spans="1:1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1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1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1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1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1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</sheetData>
  <sortState ref="A49:BS82">
    <sortCondition ref="A49:A82"/>
  </sortState>
  <phoneticPr fontId="27" type="noConversion"/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G154"/>
  <sheetViews>
    <sheetView zoomScale="85" zoomScaleNormal="85" zoomScaleSheetLayoutView="70" workbookViewId="0">
      <pane xSplit="75" ySplit="2" topLeftCell="CL3" activePane="bottomRight" state="frozen"/>
      <selection activeCell="E36" sqref="E36"/>
      <selection pane="topRight" activeCell="E36" sqref="E36"/>
      <selection pane="bottomLeft" activeCell="E36" sqref="E36"/>
      <selection pane="bottomRight" activeCell="CU149" sqref="CU149"/>
    </sheetView>
  </sheetViews>
  <sheetFormatPr defaultRowHeight="12.75"/>
  <cols>
    <col min="1" max="1" width="6.85546875" bestFit="1" customWidth="1"/>
    <col min="2" max="2" width="11" customWidth="1"/>
    <col min="3" max="3" width="47.5703125" customWidth="1"/>
    <col min="4" max="26" width="13.85546875" style="6" hidden="1" customWidth="1"/>
    <col min="27" max="27" width="12.7109375" style="6" hidden="1" customWidth="1"/>
    <col min="28" max="35" width="12.28515625" style="6" hidden="1" customWidth="1"/>
    <col min="36" max="36" width="13.28515625" style="6" hidden="1" customWidth="1"/>
    <col min="37" max="37" width="12.28515625" style="6" hidden="1" customWidth="1"/>
    <col min="38" max="39" width="12.7109375" style="6" hidden="1" customWidth="1"/>
    <col min="40" max="45" width="13.42578125" style="6" hidden="1" customWidth="1"/>
    <col min="46" max="46" width="16.140625" style="6" hidden="1" customWidth="1"/>
    <col min="47" max="47" width="13.140625" style="6" hidden="1" customWidth="1"/>
    <col min="48" max="48" width="13.42578125" style="6" hidden="1" customWidth="1"/>
    <col min="49" max="49" width="14" style="6" hidden="1" customWidth="1"/>
    <col min="50" max="51" width="13.42578125" style="6" hidden="1" customWidth="1"/>
    <col min="52" max="54" width="13.28515625" style="6" hidden="1" customWidth="1"/>
    <col min="55" max="58" width="13.28515625" hidden="1" customWidth="1"/>
    <col min="59" max="59" width="13" hidden="1" customWidth="1"/>
    <col min="60" max="60" width="13.42578125" hidden="1" customWidth="1"/>
    <col min="61" max="73" width="13.28515625" hidden="1" customWidth="1"/>
    <col min="74" max="74" width="12.7109375" hidden="1" customWidth="1"/>
    <col min="75" max="75" width="12.5703125" hidden="1" customWidth="1"/>
    <col min="76" max="83" width="12.28515625" bestFit="1" customWidth="1"/>
    <col min="84" max="84" width="13.28515625" bestFit="1" customWidth="1"/>
    <col min="85" max="87" width="12.7109375" bestFit="1" customWidth="1"/>
    <col min="88" max="95" width="11.7109375" bestFit="1" customWidth="1"/>
    <col min="96" max="96" width="13.28515625" bestFit="1" customWidth="1"/>
    <col min="97" max="97" width="11.7109375" bestFit="1" customWidth="1"/>
    <col min="98" max="98" width="13.42578125" bestFit="1" customWidth="1"/>
    <col min="99" max="100" width="12.7109375" bestFit="1" customWidth="1"/>
    <col min="101" max="101" width="12.28515625" bestFit="1" customWidth="1"/>
    <col min="102" max="107" width="11.7109375" bestFit="1" customWidth="1"/>
    <col min="108" max="108" width="13.28515625" bestFit="1" customWidth="1"/>
    <col min="109" max="109" width="11.7109375" bestFit="1" customWidth="1"/>
    <col min="110" max="111" width="12.7109375" bestFit="1" customWidth="1"/>
  </cols>
  <sheetData>
    <row r="1" spans="1:111"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 t="s">
        <v>60</v>
      </c>
      <c r="AM1" s="175" t="s">
        <v>61</v>
      </c>
      <c r="AN1" s="175" t="s">
        <v>62</v>
      </c>
      <c r="AO1" s="175" t="s">
        <v>150</v>
      </c>
      <c r="AP1" s="175" t="s">
        <v>74</v>
      </c>
      <c r="AQ1" s="175" t="s">
        <v>75</v>
      </c>
      <c r="AR1" s="175" t="s">
        <v>76</v>
      </c>
      <c r="AS1" s="175" t="s">
        <v>77</v>
      </c>
      <c r="AT1" s="175" t="s">
        <v>78</v>
      </c>
      <c r="AU1" s="175" t="s">
        <v>79</v>
      </c>
      <c r="AV1" s="175" t="s">
        <v>60</v>
      </c>
      <c r="AW1" s="175" t="s">
        <v>61</v>
      </c>
      <c r="AX1" s="175" t="s">
        <v>62</v>
      </c>
      <c r="AY1" s="175" t="s">
        <v>150</v>
      </c>
      <c r="AZ1" s="175" t="s">
        <v>74</v>
      </c>
      <c r="BA1" s="175" t="s">
        <v>75</v>
      </c>
      <c r="BB1" s="175" t="s">
        <v>76</v>
      </c>
      <c r="BC1" s="175" t="s">
        <v>77</v>
      </c>
      <c r="BD1" s="175" t="s">
        <v>78</v>
      </c>
      <c r="BE1" s="175" t="s">
        <v>79</v>
      </c>
      <c r="BF1" s="175" t="s">
        <v>80</v>
      </c>
      <c r="BG1" s="175" t="s">
        <v>151</v>
      </c>
      <c r="BH1" s="175" t="s">
        <v>152</v>
      </c>
      <c r="BI1" s="175" t="s">
        <v>60</v>
      </c>
      <c r="BJ1" s="175" t="s">
        <v>61</v>
      </c>
      <c r="BK1" s="175" t="s">
        <v>62</v>
      </c>
      <c r="BL1" s="175" t="s">
        <v>150</v>
      </c>
      <c r="BM1" s="175" t="s">
        <v>74</v>
      </c>
      <c r="BN1" s="175" t="s">
        <v>75</v>
      </c>
      <c r="BO1" s="175" t="s">
        <v>76</v>
      </c>
      <c r="BP1" s="175" t="s">
        <v>77</v>
      </c>
      <c r="BQ1" s="175" t="s">
        <v>78</v>
      </c>
      <c r="BR1" s="175" t="s">
        <v>79</v>
      </c>
      <c r="BS1" s="175" t="s">
        <v>80</v>
      </c>
      <c r="BT1" s="175" t="s">
        <v>151</v>
      </c>
      <c r="BU1" s="175" t="s">
        <v>152</v>
      </c>
      <c r="BV1" s="175" t="s">
        <v>153</v>
      </c>
      <c r="BW1" s="175" t="s">
        <v>154</v>
      </c>
      <c r="BX1" s="175" t="s">
        <v>155</v>
      </c>
      <c r="BY1" s="175" t="s">
        <v>156</v>
      </c>
      <c r="BZ1" s="175" t="s">
        <v>157</v>
      </c>
      <c r="CA1" s="175" t="s">
        <v>158</v>
      </c>
      <c r="CB1" s="175" t="s">
        <v>159</v>
      </c>
      <c r="CC1" s="175" t="s">
        <v>160</v>
      </c>
      <c r="CD1" s="175" t="s">
        <v>161</v>
      </c>
      <c r="CE1" s="175" t="s">
        <v>162</v>
      </c>
      <c r="CF1" s="175" t="s">
        <v>163</v>
      </c>
      <c r="CG1" s="175" t="s">
        <v>164</v>
      </c>
      <c r="CH1" s="175" t="s">
        <v>165</v>
      </c>
      <c r="CI1" s="175" t="s">
        <v>420</v>
      </c>
      <c r="CJ1" s="175" t="s">
        <v>421</v>
      </c>
      <c r="CK1" s="175" t="s">
        <v>422</v>
      </c>
      <c r="CL1" s="175" t="s">
        <v>423</v>
      </c>
      <c r="CM1" s="175" t="s">
        <v>424</v>
      </c>
      <c r="CN1" s="175" t="s">
        <v>425</v>
      </c>
      <c r="CO1" s="175" t="s">
        <v>426</v>
      </c>
      <c r="CP1" s="175" t="s">
        <v>427</v>
      </c>
      <c r="CQ1" s="175" t="s">
        <v>428</v>
      </c>
      <c r="CR1" s="175" t="s">
        <v>429</v>
      </c>
      <c r="CS1" s="175" t="s">
        <v>447</v>
      </c>
      <c r="CT1" s="175" t="s">
        <v>448</v>
      </c>
      <c r="CU1" s="175" t="s">
        <v>461</v>
      </c>
      <c r="CV1" s="175" t="s">
        <v>462</v>
      </c>
      <c r="CW1" s="175" t="s">
        <v>463</v>
      </c>
      <c r="CX1" s="175" t="s">
        <v>464</v>
      </c>
      <c r="CY1" s="175" t="s">
        <v>465</v>
      </c>
      <c r="CZ1" s="175" t="s">
        <v>466</v>
      </c>
      <c r="DA1" s="175" t="s">
        <v>467</v>
      </c>
      <c r="DB1" s="175" t="s">
        <v>468</v>
      </c>
      <c r="DC1" s="175" t="s">
        <v>469</v>
      </c>
      <c r="DD1" s="175" t="s">
        <v>470</v>
      </c>
      <c r="DE1" s="175" t="s">
        <v>471</v>
      </c>
      <c r="DF1" s="175" t="s">
        <v>472</v>
      </c>
      <c r="DG1" s="175" t="s">
        <v>493</v>
      </c>
    </row>
    <row r="2" spans="1:111">
      <c r="D2" s="13">
        <v>41305</v>
      </c>
      <c r="E2" s="13">
        <f t="shared" ref="E2:AJ2" si="0">EOMONTH(D2,1)</f>
        <v>41333</v>
      </c>
      <c r="F2" s="13">
        <f t="shared" si="0"/>
        <v>41364</v>
      </c>
      <c r="G2" s="13">
        <f t="shared" si="0"/>
        <v>41394</v>
      </c>
      <c r="H2" s="13">
        <f t="shared" si="0"/>
        <v>41425</v>
      </c>
      <c r="I2" s="13">
        <f t="shared" si="0"/>
        <v>41455</v>
      </c>
      <c r="J2" s="13">
        <f t="shared" si="0"/>
        <v>41486</v>
      </c>
      <c r="K2" s="13">
        <f t="shared" si="0"/>
        <v>41517</v>
      </c>
      <c r="L2" s="13">
        <f t="shared" si="0"/>
        <v>41547</v>
      </c>
      <c r="M2" s="13">
        <f t="shared" si="0"/>
        <v>41578</v>
      </c>
      <c r="N2" s="13">
        <f t="shared" si="0"/>
        <v>41608</v>
      </c>
      <c r="O2" s="13">
        <f t="shared" si="0"/>
        <v>41639</v>
      </c>
      <c r="P2" s="13">
        <f t="shared" si="0"/>
        <v>41670</v>
      </c>
      <c r="Q2" s="13">
        <f t="shared" si="0"/>
        <v>41698</v>
      </c>
      <c r="R2" s="13">
        <f t="shared" si="0"/>
        <v>41729</v>
      </c>
      <c r="S2" s="13">
        <f t="shared" si="0"/>
        <v>41759</v>
      </c>
      <c r="T2" s="13">
        <f t="shared" si="0"/>
        <v>41790</v>
      </c>
      <c r="U2" s="13">
        <f t="shared" si="0"/>
        <v>41820</v>
      </c>
      <c r="V2" s="13">
        <f t="shared" si="0"/>
        <v>41851</v>
      </c>
      <c r="W2" s="13">
        <f t="shared" si="0"/>
        <v>41882</v>
      </c>
      <c r="X2" s="13">
        <f t="shared" si="0"/>
        <v>41912</v>
      </c>
      <c r="Y2" s="13">
        <f t="shared" si="0"/>
        <v>41943</v>
      </c>
      <c r="Z2" s="13">
        <f t="shared" si="0"/>
        <v>41973</v>
      </c>
      <c r="AA2" s="13">
        <f t="shared" si="0"/>
        <v>42004</v>
      </c>
      <c r="AB2" s="13">
        <f t="shared" si="0"/>
        <v>42035</v>
      </c>
      <c r="AC2" s="13">
        <f t="shared" si="0"/>
        <v>42063</v>
      </c>
      <c r="AD2" s="13">
        <f t="shared" si="0"/>
        <v>42094</v>
      </c>
      <c r="AE2" s="13">
        <f t="shared" si="0"/>
        <v>42124</v>
      </c>
      <c r="AF2" s="13">
        <f t="shared" si="0"/>
        <v>42155</v>
      </c>
      <c r="AG2" s="13">
        <f t="shared" si="0"/>
        <v>42185</v>
      </c>
      <c r="AH2" s="13">
        <f t="shared" si="0"/>
        <v>42216</v>
      </c>
      <c r="AI2" s="13">
        <f t="shared" si="0"/>
        <v>42247</v>
      </c>
      <c r="AJ2" s="13">
        <f t="shared" si="0"/>
        <v>42277</v>
      </c>
      <c r="AK2" s="13">
        <f t="shared" ref="AK2:BK2" si="1">EOMONTH(AJ2,1)</f>
        <v>42308</v>
      </c>
      <c r="AL2" s="13">
        <f t="shared" si="1"/>
        <v>42338</v>
      </c>
      <c r="AM2" s="13">
        <f t="shared" si="1"/>
        <v>42369</v>
      </c>
      <c r="AN2" s="13">
        <f t="shared" si="1"/>
        <v>42400</v>
      </c>
      <c r="AO2" s="13">
        <f t="shared" si="1"/>
        <v>42429</v>
      </c>
      <c r="AP2" s="13">
        <f t="shared" si="1"/>
        <v>42460</v>
      </c>
      <c r="AQ2" s="13">
        <f t="shared" si="1"/>
        <v>42490</v>
      </c>
      <c r="AR2" s="13">
        <f t="shared" si="1"/>
        <v>42521</v>
      </c>
      <c r="AS2" s="13">
        <f t="shared" si="1"/>
        <v>42551</v>
      </c>
      <c r="AT2" s="13">
        <f t="shared" si="1"/>
        <v>42582</v>
      </c>
      <c r="AU2" s="13">
        <f t="shared" si="1"/>
        <v>42613</v>
      </c>
      <c r="AV2" s="13">
        <f t="shared" si="1"/>
        <v>42643</v>
      </c>
      <c r="AW2" s="13">
        <f t="shared" si="1"/>
        <v>42674</v>
      </c>
      <c r="AX2" s="13">
        <f t="shared" si="1"/>
        <v>42704</v>
      </c>
      <c r="AY2" s="13">
        <f t="shared" si="1"/>
        <v>42735</v>
      </c>
      <c r="AZ2" s="13">
        <f t="shared" si="1"/>
        <v>42766</v>
      </c>
      <c r="BA2" s="13">
        <f t="shared" si="1"/>
        <v>42794</v>
      </c>
      <c r="BB2" s="13">
        <f t="shared" si="1"/>
        <v>42825</v>
      </c>
      <c r="BC2" s="13">
        <f t="shared" si="1"/>
        <v>42855</v>
      </c>
      <c r="BD2" s="13">
        <f t="shared" si="1"/>
        <v>42886</v>
      </c>
      <c r="BE2" s="13">
        <f t="shared" si="1"/>
        <v>42916</v>
      </c>
      <c r="BF2" s="13">
        <f t="shared" si="1"/>
        <v>42947</v>
      </c>
      <c r="BG2" s="13">
        <f t="shared" si="1"/>
        <v>42978</v>
      </c>
      <c r="BH2" s="13">
        <f t="shared" si="1"/>
        <v>43008</v>
      </c>
      <c r="BI2" s="13">
        <f t="shared" si="1"/>
        <v>43039</v>
      </c>
      <c r="BJ2" s="13">
        <f t="shared" si="1"/>
        <v>43069</v>
      </c>
      <c r="BK2" s="13">
        <f t="shared" si="1"/>
        <v>43100</v>
      </c>
      <c r="BL2" s="13">
        <f t="shared" ref="BL2" si="2">EOMONTH(BK2,1)</f>
        <v>43131</v>
      </c>
      <c r="BM2" s="13">
        <f t="shared" ref="BM2" si="3">EOMONTH(BL2,1)</f>
        <v>43159</v>
      </c>
      <c r="BN2" s="13">
        <f t="shared" ref="BN2" si="4">EOMONTH(BM2,1)</f>
        <v>43190</v>
      </c>
      <c r="BO2" s="13">
        <f t="shared" ref="BO2" si="5">EOMONTH(BN2,1)</f>
        <v>43220</v>
      </c>
      <c r="BP2" s="13">
        <f t="shared" ref="BP2" si="6">EOMONTH(BO2,1)</f>
        <v>43251</v>
      </c>
      <c r="BQ2" s="13">
        <f t="shared" ref="BQ2" si="7">EOMONTH(BP2,1)</f>
        <v>43281</v>
      </c>
      <c r="BR2" s="13">
        <f t="shared" ref="BR2" si="8">EOMONTH(BQ2,1)</f>
        <v>43312</v>
      </c>
      <c r="BS2" s="13">
        <f t="shared" ref="BS2" si="9">EOMONTH(BR2,1)</f>
        <v>43343</v>
      </c>
      <c r="BT2" s="13">
        <f t="shared" ref="BT2" si="10">EOMONTH(BS2,1)</f>
        <v>43373</v>
      </c>
      <c r="BU2" s="13">
        <f t="shared" ref="BU2" si="11">EOMONTH(BT2,1)</f>
        <v>43404</v>
      </c>
      <c r="BV2" s="13">
        <f t="shared" ref="BV2" si="12">EOMONTH(BU2,1)</f>
        <v>43434</v>
      </c>
      <c r="BW2" s="13">
        <f t="shared" ref="BW2" si="13">EOMONTH(BV2,1)</f>
        <v>43465</v>
      </c>
      <c r="BX2" s="13">
        <v>43496</v>
      </c>
      <c r="BY2" s="13">
        <v>43524</v>
      </c>
      <c r="BZ2" s="13">
        <v>43555</v>
      </c>
      <c r="CA2" s="13">
        <v>43585</v>
      </c>
      <c r="CB2" s="13">
        <v>43616</v>
      </c>
      <c r="CC2" s="13">
        <v>43646</v>
      </c>
      <c r="CD2" s="13">
        <v>43677</v>
      </c>
      <c r="CE2" s="13">
        <v>43708</v>
      </c>
      <c r="CF2" s="13">
        <v>43738</v>
      </c>
      <c r="CG2" s="13">
        <v>43769</v>
      </c>
      <c r="CH2" s="13">
        <v>43799</v>
      </c>
      <c r="CI2" s="13">
        <v>43830</v>
      </c>
      <c r="CJ2" s="13">
        <v>43861</v>
      </c>
      <c r="CK2" s="13">
        <v>43890</v>
      </c>
      <c r="CL2" s="13">
        <v>43921</v>
      </c>
      <c r="CM2" s="13">
        <v>43951</v>
      </c>
      <c r="CN2" s="13">
        <v>43982</v>
      </c>
      <c r="CO2" s="13">
        <v>44012</v>
      </c>
      <c r="CP2" s="13">
        <v>44043</v>
      </c>
      <c r="CQ2" s="13">
        <v>44074</v>
      </c>
      <c r="CR2" s="13">
        <v>44104</v>
      </c>
      <c r="CS2" s="13">
        <v>44135</v>
      </c>
      <c r="CT2" s="13">
        <v>44165</v>
      </c>
      <c r="CU2" s="13">
        <v>44166</v>
      </c>
      <c r="CV2" s="13">
        <v>44197</v>
      </c>
      <c r="CW2" s="13">
        <v>44255</v>
      </c>
      <c r="CX2" s="13">
        <v>44286</v>
      </c>
      <c r="CY2" s="13">
        <v>44316</v>
      </c>
      <c r="CZ2" s="13">
        <v>44347</v>
      </c>
      <c r="DA2" s="13">
        <v>44377</v>
      </c>
      <c r="DB2" s="13">
        <v>44408</v>
      </c>
      <c r="DC2" s="13">
        <v>44439</v>
      </c>
      <c r="DD2" s="13">
        <v>44469</v>
      </c>
      <c r="DE2" s="13">
        <v>44500</v>
      </c>
      <c r="DF2" s="13">
        <v>44530</v>
      </c>
      <c r="DG2" s="13">
        <v>44561</v>
      </c>
    </row>
    <row r="3" spans="1:111">
      <c r="B3" s="2" t="s">
        <v>0</v>
      </c>
      <c r="C3" s="2" t="s">
        <v>34</v>
      </c>
      <c r="AZ3"/>
      <c r="BA3"/>
      <c r="BB3"/>
      <c r="BT3" s="9"/>
    </row>
    <row r="4" spans="1:111" hidden="1">
      <c r="A4" s="29">
        <v>1</v>
      </c>
      <c r="B4" t="str">
        <f>Calculations!A8</f>
        <v>01007067</v>
      </c>
      <c r="C4" t="s">
        <v>297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111" hidden="1">
      <c r="A5" s="29">
        <f>A4+1</f>
        <v>2</v>
      </c>
      <c r="B5" t="str">
        <f>Calculations!A9</f>
        <v>01008213</v>
      </c>
      <c r="C5" t="s">
        <v>298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111" s="4" customFormat="1" hidden="1">
      <c r="A6" s="29">
        <f>A5+1</f>
        <v>3</v>
      </c>
      <c r="B6" t="str">
        <f>Calculations!A10</f>
        <v>01009359</v>
      </c>
      <c r="C6" t="s">
        <v>299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111" s="4" customFormat="1" hidden="1">
      <c r="A7" s="29">
        <f t="shared" ref="A7:A65" si="14">A6+1</f>
        <v>4</v>
      </c>
      <c r="B7" t="str">
        <f>Calculations!A11</f>
        <v>01009663</v>
      </c>
      <c r="C7" t="s">
        <v>300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111" s="4" customFormat="1" hidden="1">
      <c r="A8" s="29">
        <f t="shared" si="14"/>
        <v>5</v>
      </c>
      <c r="B8" t="str">
        <f>Calculations!A12</f>
        <v>01009666</v>
      </c>
      <c r="C8" t="s">
        <v>301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spans="1:111" s="4" customFormat="1" hidden="1">
      <c r="A9" s="29">
        <f t="shared" si="14"/>
        <v>6</v>
      </c>
      <c r="B9" t="str">
        <f>Calculations!A13</f>
        <v>01010104</v>
      </c>
      <c r="C9" t="s">
        <v>302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</row>
    <row r="10" spans="1:111" s="4" customFormat="1" hidden="1">
      <c r="A10" s="29">
        <f t="shared" si="14"/>
        <v>7</v>
      </c>
      <c r="B10" t="str">
        <f>Calculations!A14</f>
        <v>01010105</v>
      </c>
      <c r="C10" t="s">
        <v>303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</row>
    <row r="11" spans="1:111" s="4" customFormat="1" hidden="1">
      <c r="A11" s="29">
        <f t="shared" si="14"/>
        <v>8</v>
      </c>
      <c r="B11" t="str">
        <f>Calculations!A15</f>
        <v>01010132</v>
      </c>
      <c r="C11" t="s">
        <v>304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</row>
    <row r="12" spans="1:111" s="4" customFormat="1" hidden="1">
      <c r="A12" s="29">
        <f t="shared" si="14"/>
        <v>9</v>
      </c>
      <c r="B12" t="str">
        <f>Calculations!A16</f>
        <v>01040064</v>
      </c>
      <c r="C12" t="s">
        <v>305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</row>
    <row r="13" spans="1:111" s="4" customFormat="1" hidden="1">
      <c r="A13" s="29">
        <f t="shared" si="14"/>
        <v>10</v>
      </c>
      <c r="B13" t="str">
        <f>Calculations!A17</f>
        <v>01040158</v>
      </c>
      <c r="C13" t="s">
        <v>306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</row>
    <row r="14" spans="1:111" s="4" customFormat="1" hidden="1">
      <c r="A14" s="29">
        <f t="shared" si="14"/>
        <v>11</v>
      </c>
      <c r="B14" t="str">
        <f>Calculations!A18</f>
        <v>01040177</v>
      </c>
      <c r="C14" t="s">
        <v>307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spans="1:111" s="4" customFormat="1" hidden="1">
      <c r="A15" s="29">
        <f t="shared" si="14"/>
        <v>12</v>
      </c>
      <c r="B15" t="str">
        <f>Calculations!A19</f>
        <v>01040200</v>
      </c>
      <c r="C15" t="s">
        <v>308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spans="1:111" s="4" customFormat="1" hidden="1">
      <c r="A16" s="29">
        <f t="shared" si="14"/>
        <v>13</v>
      </c>
      <c r="B16" t="str">
        <f>Calculations!A20</f>
        <v>01040251</v>
      </c>
      <c r="C16" t="s">
        <v>309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75" s="4" customFormat="1" hidden="1">
      <c r="A17" s="29">
        <f t="shared" si="14"/>
        <v>14</v>
      </c>
      <c r="B17" t="str">
        <f>Calculations!A21</f>
        <v>01040277</v>
      </c>
      <c r="C17" t="s">
        <v>310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s="4" customFormat="1" hidden="1">
      <c r="A18" s="29">
        <f t="shared" si="14"/>
        <v>15</v>
      </c>
      <c r="B18" t="str">
        <f>Calculations!A22</f>
        <v>01040420</v>
      </c>
      <c r="C18" t="s">
        <v>311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s="4" customFormat="1" hidden="1">
      <c r="A19" s="29">
        <f t="shared" si="14"/>
        <v>16</v>
      </c>
      <c r="B19" t="str">
        <f>Calculations!A23</f>
        <v>01040493</v>
      </c>
      <c r="C19" t="s">
        <v>312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s="4" customFormat="1" hidden="1">
      <c r="A20" s="29">
        <f t="shared" si="14"/>
        <v>17</v>
      </c>
      <c r="B20" t="str">
        <f>Calculations!A24</f>
        <v>01040494</v>
      </c>
      <c r="C20" t="s">
        <v>313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75" s="4" customFormat="1" hidden="1">
      <c r="A21" s="29">
        <f t="shared" si="14"/>
        <v>18</v>
      </c>
      <c r="B21" t="str">
        <f>Calculations!A25</f>
        <v>01040864</v>
      </c>
      <c r="C21" t="s">
        <v>314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s="4" customFormat="1" hidden="1">
      <c r="A22" s="29">
        <f t="shared" si="14"/>
        <v>19</v>
      </c>
      <c r="B22" t="str">
        <f>Calculations!A26</f>
        <v>01040999</v>
      </c>
      <c r="C22" t="s">
        <v>315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s="4" customFormat="1" hidden="1">
      <c r="A23" s="29">
        <f t="shared" si="14"/>
        <v>20</v>
      </c>
      <c r="B23" t="str">
        <f>Calculations!A27</f>
        <v>01041006</v>
      </c>
      <c r="C23" t="s">
        <v>316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s="4" customFormat="1" hidden="1">
      <c r="A24" s="29">
        <f t="shared" si="14"/>
        <v>21</v>
      </c>
      <c r="B24" t="str">
        <f>Calculations!A28</f>
        <v>01041007</v>
      </c>
      <c r="C24" t="s">
        <v>317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75" s="4" customFormat="1" hidden="1">
      <c r="A25" s="29">
        <f t="shared" si="14"/>
        <v>22</v>
      </c>
      <c r="B25" t="str">
        <f>Calculations!A29</f>
        <v>01041081</v>
      </c>
      <c r="C25" t="s">
        <v>318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</row>
    <row r="26" spans="1:75" s="4" customFormat="1" hidden="1">
      <c r="A26" s="29">
        <f t="shared" si="14"/>
        <v>23</v>
      </c>
      <c r="B26" t="str">
        <f>Calculations!A30</f>
        <v>01041173</v>
      </c>
      <c r="C26" t="s">
        <v>319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s="4" customFormat="1" hidden="1">
      <c r="A27" s="29">
        <f t="shared" si="14"/>
        <v>24</v>
      </c>
      <c r="B27" t="str">
        <f>Calculations!A31</f>
        <v>01041175</v>
      </c>
      <c r="C27" t="s">
        <v>320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</row>
    <row r="28" spans="1:75" s="4" customFormat="1" hidden="1">
      <c r="A28" s="29">
        <f t="shared" si="14"/>
        <v>25</v>
      </c>
      <c r="B28" t="str">
        <f>Calculations!A32</f>
        <v>01041176</v>
      </c>
      <c r="C28" t="s">
        <v>321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75" s="4" customFormat="1" hidden="1">
      <c r="A29" s="29">
        <f t="shared" si="14"/>
        <v>26</v>
      </c>
      <c r="B29" t="str">
        <f>Calculations!A33</f>
        <v>01041178</v>
      </c>
      <c r="C29" t="s">
        <v>322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s="4" customFormat="1" hidden="1">
      <c r="A30" s="29">
        <f t="shared" si="14"/>
        <v>27</v>
      </c>
      <c r="B30" t="str">
        <f>Calculations!A34</f>
        <v>01041281</v>
      </c>
      <c r="C30" t="s">
        <v>323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s="4" customFormat="1" hidden="1">
      <c r="A31" s="29">
        <f t="shared" si="14"/>
        <v>28</v>
      </c>
      <c r="B31" t="str">
        <f>Calculations!A35</f>
        <v>01041294</v>
      </c>
      <c r="C31" t="s">
        <v>324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s="4" customFormat="1" hidden="1">
      <c r="A32" s="29">
        <f t="shared" si="14"/>
        <v>29</v>
      </c>
      <c r="B32" t="str">
        <f>Calculations!A36</f>
        <v>01041295</v>
      </c>
      <c r="C32" t="s">
        <v>325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98" s="4" customFormat="1" hidden="1">
      <c r="A33" s="29">
        <v>1</v>
      </c>
      <c r="B33" t="str">
        <f>Calculations!A37</f>
        <v>01041507</v>
      </c>
      <c r="C33" t="s">
        <v>278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CE33" s="9">
        <v>0</v>
      </c>
      <c r="CG33" s="9">
        <v>0</v>
      </c>
      <c r="CT33" s="9">
        <f>-VLOOKUP(B33,Calculations!A5:Y121,24,FALSE)</f>
        <v>0</v>
      </c>
    </row>
    <row r="34" spans="1:98" s="4" customFormat="1" hidden="1">
      <c r="A34" s="29">
        <f>A33+1</f>
        <v>2</v>
      </c>
      <c r="B34" t="str">
        <f>Calculations!A38</f>
        <v>01041753</v>
      </c>
      <c r="C34" t="s">
        <v>326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U34" s="9"/>
      <c r="BV34" s="9"/>
      <c r="BW34" s="9"/>
      <c r="CG34" s="9"/>
      <c r="CT34" s="9"/>
    </row>
    <row r="35" spans="1:98" s="4" customFormat="1" hidden="1">
      <c r="A35" s="29">
        <f t="shared" si="14"/>
        <v>3</v>
      </c>
      <c r="B35" t="str">
        <f>Calculations!A39</f>
        <v>01041777</v>
      </c>
      <c r="C35" t="s">
        <v>327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U35" s="9"/>
      <c r="BV35" s="9"/>
      <c r="BW35" s="9"/>
      <c r="CG35" s="9"/>
      <c r="CT35" s="9"/>
    </row>
    <row r="36" spans="1:98" s="4" customFormat="1" hidden="1">
      <c r="A36" s="29">
        <f t="shared" si="14"/>
        <v>4</v>
      </c>
      <c r="B36" t="str">
        <f>Calculations!A40</f>
        <v>01041905</v>
      </c>
      <c r="C36" t="s">
        <v>328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U36" s="9"/>
      <c r="BV36" s="9"/>
      <c r="BW36" s="9"/>
      <c r="CG36" s="9"/>
      <c r="CT36" s="9"/>
    </row>
    <row r="37" spans="1:98" s="4" customFormat="1" hidden="1">
      <c r="A37" s="29">
        <f t="shared" si="14"/>
        <v>5</v>
      </c>
      <c r="B37" t="str">
        <f>Calculations!A41</f>
        <v>01041933</v>
      </c>
      <c r="C37" t="s">
        <v>329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U37" s="9"/>
      <c r="BV37" s="9"/>
      <c r="BW37" s="9"/>
      <c r="CG37" s="9"/>
      <c r="CT37" s="9"/>
    </row>
    <row r="38" spans="1:98" s="4" customFormat="1" hidden="1">
      <c r="A38" s="29">
        <v>2</v>
      </c>
      <c r="B38" t="str">
        <f>Calculations!A42</f>
        <v>01042032</v>
      </c>
      <c r="C38" t="s">
        <v>330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CE38" s="9">
        <v>0</v>
      </c>
      <c r="CG38" s="9">
        <v>0</v>
      </c>
      <c r="CT38" s="9">
        <f>-VLOOKUP(B38,Calculations!A10:Y126,24,FALSE)</f>
        <v>0</v>
      </c>
    </row>
    <row r="39" spans="1:98" s="4" customFormat="1">
      <c r="A39" s="29">
        <v>1</v>
      </c>
      <c r="B39" t="str">
        <f>Calculations!A43</f>
        <v>01042033</v>
      </c>
      <c r="C39" t="s">
        <v>331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CE39" s="9">
        <v>-150991.36000000002</v>
      </c>
      <c r="CG39" s="9">
        <v>0</v>
      </c>
      <c r="CT39" s="9">
        <v>0</v>
      </c>
    </row>
    <row r="40" spans="1:98" s="4" customFormat="1" hidden="1">
      <c r="A40" s="29">
        <f t="shared" si="14"/>
        <v>2</v>
      </c>
      <c r="B40" t="str">
        <f>Calculations!A44</f>
        <v>01042134</v>
      </c>
      <c r="C40" t="s">
        <v>332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CE40" s="9">
        <v>0</v>
      </c>
      <c r="CG40" s="9">
        <v>0</v>
      </c>
      <c r="CT40" s="9"/>
    </row>
    <row r="41" spans="1:98" s="4" customFormat="1" hidden="1">
      <c r="A41" s="29">
        <f t="shared" si="14"/>
        <v>3</v>
      </c>
      <c r="B41" t="str">
        <f>Calculations!A45</f>
        <v>01042231</v>
      </c>
      <c r="C41" t="s">
        <v>333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CE41" s="9">
        <v>0</v>
      </c>
      <c r="CG41" s="9">
        <v>0</v>
      </c>
      <c r="CT41" s="9"/>
    </row>
    <row r="42" spans="1:98" s="4" customFormat="1" hidden="1">
      <c r="A42" s="29">
        <f t="shared" si="14"/>
        <v>4</v>
      </c>
      <c r="B42" t="str">
        <f>Calculations!A46</f>
        <v>01042249</v>
      </c>
      <c r="C42" t="s">
        <v>334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CE42" s="9">
        <v>0</v>
      </c>
      <c r="CG42" s="9">
        <v>0</v>
      </c>
      <c r="CT42" s="9"/>
    </row>
    <row r="43" spans="1:98" s="4" customFormat="1" hidden="1">
      <c r="A43" s="29">
        <f t="shared" si="14"/>
        <v>5</v>
      </c>
      <c r="B43" t="str">
        <f>Calculations!A47</f>
        <v>01042308</v>
      </c>
      <c r="C43" t="s">
        <v>335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CE43" s="9">
        <v>0</v>
      </c>
      <c r="CG43" s="9">
        <v>0</v>
      </c>
      <c r="CT43" s="9"/>
    </row>
    <row r="44" spans="1:98" s="4" customFormat="1" hidden="1">
      <c r="A44" s="29">
        <v>4</v>
      </c>
      <c r="B44" t="str">
        <f>Calculations!A48</f>
        <v>01042362</v>
      </c>
      <c r="C44" t="s">
        <v>280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CE44" s="9">
        <v>0</v>
      </c>
      <c r="CG44" s="9">
        <v>0</v>
      </c>
      <c r="CT44" s="9">
        <v>0</v>
      </c>
    </row>
    <row r="45" spans="1:98" s="4" customFormat="1" hidden="1">
      <c r="A45" s="29">
        <v>5</v>
      </c>
      <c r="B45" t="str">
        <f>Calculations!A49</f>
        <v>01042363</v>
      </c>
      <c r="C45" t="s">
        <v>282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CE45" s="9">
        <v>0</v>
      </c>
      <c r="CG45" s="9">
        <v>0</v>
      </c>
      <c r="CT45" s="9"/>
    </row>
    <row r="46" spans="1:98" s="4" customFormat="1" hidden="1">
      <c r="A46" s="29">
        <f t="shared" si="14"/>
        <v>6</v>
      </c>
      <c r="B46" t="str">
        <f>Calculations!A50</f>
        <v>01042414</v>
      </c>
      <c r="C46" t="s">
        <v>336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CE46" s="9">
        <v>0</v>
      </c>
      <c r="CG46" s="9">
        <v>0</v>
      </c>
      <c r="CT46" s="9"/>
    </row>
    <row r="47" spans="1:98" s="4" customFormat="1" hidden="1">
      <c r="A47" s="29">
        <f t="shared" si="14"/>
        <v>7</v>
      </c>
      <c r="B47" t="str">
        <f>Calculations!A51</f>
        <v>01042430</v>
      </c>
      <c r="C47" t="s">
        <v>337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CE47" s="9">
        <v>0</v>
      </c>
      <c r="CG47" s="9">
        <v>0</v>
      </c>
      <c r="CT47" s="9"/>
    </row>
    <row r="48" spans="1:98" s="4" customFormat="1" hidden="1">
      <c r="A48" s="29">
        <f t="shared" si="14"/>
        <v>8</v>
      </c>
      <c r="B48" t="str">
        <f>Calculations!A52</f>
        <v>01042431</v>
      </c>
      <c r="C48" t="s">
        <v>284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CE48" s="9">
        <v>0</v>
      </c>
      <c r="CG48" s="9">
        <v>0</v>
      </c>
      <c r="CT48" s="9"/>
    </row>
    <row r="49" spans="1:98" s="4" customFormat="1" hidden="1">
      <c r="A49" s="29">
        <f t="shared" si="14"/>
        <v>9</v>
      </c>
      <c r="B49" t="str">
        <f>Calculations!A53</f>
        <v>01042470</v>
      </c>
      <c r="C49" t="s">
        <v>338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CE49" s="9">
        <v>0</v>
      </c>
      <c r="CG49" s="9">
        <v>0</v>
      </c>
      <c r="CT49" s="9"/>
    </row>
    <row r="50" spans="1:98" s="4" customFormat="1" hidden="1">
      <c r="A50" s="29">
        <v>4</v>
      </c>
      <c r="B50" t="str">
        <f>Calculations!A54</f>
        <v>01042513</v>
      </c>
      <c r="C50" t="s">
        <v>284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CE50" s="9">
        <v>0</v>
      </c>
      <c r="CG50" s="9">
        <v>0</v>
      </c>
      <c r="CT50" s="9"/>
    </row>
    <row r="51" spans="1:98" s="4" customFormat="1" hidden="1">
      <c r="A51" s="29">
        <v>4</v>
      </c>
      <c r="B51" t="str">
        <f>Calculations!A55</f>
        <v>01042622</v>
      </c>
      <c r="C51" t="s">
        <v>339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CE51" s="9">
        <v>0</v>
      </c>
      <c r="CG51" s="9">
        <v>0</v>
      </c>
      <c r="CT51" s="9"/>
    </row>
    <row r="52" spans="1:98" s="4" customFormat="1" hidden="1">
      <c r="A52" s="29">
        <v>6</v>
      </c>
      <c r="B52" t="str">
        <f>Calculations!A56</f>
        <v>01042703</v>
      </c>
      <c r="C52" t="s">
        <v>286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CE52" s="9">
        <v>0</v>
      </c>
      <c r="CG52" s="9">
        <v>0</v>
      </c>
      <c r="CT52" s="9">
        <v>0</v>
      </c>
    </row>
    <row r="53" spans="1:98" s="4" customFormat="1" hidden="1">
      <c r="A53" s="29">
        <v>7</v>
      </c>
      <c r="B53" t="str">
        <f>Calculations!A57</f>
        <v>01042841</v>
      </c>
      <c r="C53" t="s">
        <v>340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CE53" s="9">
        <v>0</v>
      </c>
      <c r="CG53" s="9">
        <v>0</v>
      </c>
      <c r="CT53" s="9"/>
    </row>
    <row r="54" spans="1:98" s="4" customFormat="1" hidden="1">
      <c r="A54" s="29">
        <f t="shared" si="14"/>
        <v>8</v>
      </c>
      <c r="B54" t="str">
        <f>Calculations!A58</f>
        <v>01043149</v>
      </c>
      <c r="C54" t="s">
        <v>267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CE54" s="9">
        <v>0</v>
      </c>
      <c r="CG54" s="9">
        <v>0</v>
      </c>
      <c r="CT54" s="9"/>
    </row>
    <row r="55" spans="1:98" s="4" customFormat="1" hidden="1">
      <c r="A55" s="29">
        <f t="shared" si="14"/>
        <v>9</v>
      </c>
      <c r="B55" t="str">
        <f>Calculations!A59</f>
        <v>01043157</v>
      </c>
      <c r="C55" t="s">
        <v>268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CE55" s="9">
        <v>0</v>
      </c>
      <c r="CG55" s="9">
        <v>0</v>
      </c>
      <c r="CT55" s="9"/>
    </row>
    <row r="56" spans="1:98" s="4" customFormat="1" hidden="1">
      <c r="A56" s="29">
        <v>5</v>
      </c>
      <c r="B56" t="str">
        <f>Calculations!A60</f>
        <v>01043159</v>
      </c>
      <c r="C56" t="s">
        <v>269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CE56" s="9">
        <v>0</v>
      </c>
      <c r="CG56" s="9">
        <v>0</v>
      </c>
      <c r="CT56" s="9"/>
    </row>
    <row r="57" spans="1:98" s="4" customFormat="1" hidden="1">
      <c r="A57" s="29">
        <v>8</v>
      </c>
      <c r="B57" t="str">
        <f>Calculations!A61</f>
        <v>01043160</v>
      </c>
      <c r="C57" t="s">
        <v>270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CE57" s="9">
        <v>0</v>
      </c>
      <c r="CG57" s="9">
        <v>0</v>
      </c>
      <c r="CT57" s="9"/>
    </row>
    <row r="58" spans="1:98" s="4" customFormat="1" hidden="1">
      <c r="A58" s="29">
        <v>9</v>
      </c>
      <c r="B58" t="str">
        <f>Calculations!A62</f>
        <v>01043161</v>
      </c>
      <c r="C58" t="s">
        <v>271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CE58" s="9">
        <v>0</v>
      </c>
      <c r="CG58" s="9">
        <v>0</v>
      </c>
      <c r="CT58" s="9"/>
    </row>
    <row r="59" spans="1:98" s="4" customFormat="1" hidden="1">
      <c r="A59" s="29">
        <v>10</v>
      </c>
      <c r="B59" t="str">
        <f>Calculations!A63</f>
        <v>01043162</v>
      </c>
      <c r="C59" t="s">
        <v>272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CE59" s="9">
        <v>0</v>
      </c>
      <c r="CG59" s="9">
        <v>0</v>
      </c>
      <c r="CT59" s="9"/>
    </row>
    <row r="60" spans="1:98" s="4" customFormat="1" hidden="1">
      <c r="A60" s="29">
        <v>11</v>
      </c>
      <c r="B60" t="str">
        <f>Calculations!A64</f>
        <v>01043163</v>
      </c>
      <c r="C60" t="s">
        <v>288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CE60" s="9">
        <v>0</v>
      </c>
      <c r="CG60" s="9">
        <v>0</v>
      </c>
      <c r="CT60" s="9"/>
    </row>
    <row r="61" spans="1:98" s="4" customFormat="1" hidden="1">
      <c r="A61" s="29">
        <v>12</v>
      </c>
      <c r="B61" t="str">
        <f>Calculations!A65</f>
        <v>01043164</v>
      </c>
      <c r="C61" t="s">
        <v>290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CE61" s="9">
        <v>0</v>
      </c>
      <c r="CG61" s="9">
        <v>0</v>
      </c>
      <c r="CT61" s="9"/>
    </row>
    <row r="62" spans="1:98" s="4" customFormat="1" hidden="1">
      <c r="A62" s="29">
        <v>7</v>
      </c>
      <c r="B62" t="str">
        <f>Calculations!A66</f>
        <v>01043165</v>
      </c>
      <c r="C62" t="s">
        <v>293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CE62" s="9">
        <v>0</v>
      </c>
      <c r="CG62" s="9">
        <v>0</v>
      </c>
      <c r="CT62" s="9">
        <v>0</v>
      </c>
    </row>
    <row r="63" spans="1:98" s="4" customFormat="1" hidden="1">
      <c r="A63" s="29">
        <v>8</v>
      </c>
      <c r="B63" t="str">
        <f>Calculations!A67</f>
        <v>01043166</v>
      </c>
      <c r="C63" s="234" t="s">
        <v>360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CE63" s="9">
        <v>0</v>
      </c>
      <c r="CG63" s="9">
        <v>0</v>
      </c>
      <c r="CT63" s="9">
        <v>0</v>
      </c>
    </row>
    <row r="64" spans="1:98" s="4" customFormat="1" hidden="1">
      <c r="A64" s="29">
        <v>15</v>
      </c>
      <c r="B64" t="str">
        <f>Calculations!A68</f>
        <v>01043167</v>
      </c>
      <c r="C64" t="s">
        <v>361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CE64" s="9">
        <v>0</v>
      </c>
      <c r="CG64" s="9">
        <v>0</v>
      </c>
      <c r="CT64" s="9"/>
    </row>
    <row r="65" spans="1:98" s="4" customFormat="1" hidden="1">
      <c r="A65" s="29">
        <f t="shared" si="14"/>
        <v>16</v>
      </c>
      <c r="B65" t="str">
        <f>Calculations!A69</f>
        <v>01043228</v>
      </c>
      <c r="C65" t="s">
        <v>341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CE65" s="9">
        <v>0</v>
      </c>
      <c r="CG65" s="9">
        <v>0</v>
      </c>
      <c r="CT65" s="9"/>
    </row>
    <row r="66" spans="1:98" s="4" customFormat="1" hidden="1">
      <c r="A66" s="29">
        <v>17</v>
      </c>
      <c r="B66" t="str">
        <f>Calculations!A70</f>
        <v>01043404</v>
      </c>
      <c r="C66" t="s">
        <v>295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CE66" s="9">
        <v>0</v>
      </c>
      <c r="CG66" s="9">
        <v>0</v>
      </c>
      <c r="CT66" s="9"/>
    </row>
    <row r="67" spans="1:98" s="4" customFormat="1">
      <c r="A67" s="29">
        <v>2</v>
      </c>
      <c r="B67" s="238" t="s">
        <v>367</v>
      </c>
      <c r="C67" t="s">
        <v>372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CE67" s="9">
        <v>0</v>
      </c>
      <c r="CG67" s="9">
        <v>5646489.1500000134</v>
      </c>
      <c r="CT67" s="9">
        <v>37483</v>
      </c>
    </row>
    <row r="68" spans="1:98" s="4" customFormat="1" hidden="1">
      <c r="A68" s="29">
        <v>19</v>
      </c>
      <c r="B68" t="str">
        <f>Calculations!A72</f>
        <v>01043882</v>
      </c>
      <c r="C68" t="s">
        <v>275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CE68" s="9">
        <v>0</v>
      </c>
      <c r="CG68" s="9">
        <v>0</v>
      </c>
      <c r="CT68" s="9"/>
    </row>
    <row r="69" spans="1:98" s="4" customFormat="1" hidden="1">
      <c r="A69" s="29">
        <v>20</v>
      </c>
      <c r="B69" t="str">
        <f>Calculations!A73</f>
        <v>01044100</v>
      </c>
      <c r="C69" t="s">
        <v>362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CE69" s="9">
        <v>0</v>
      </c>
      <c r="CG69" s="9">
        <v>0</v>
      </c>
      <c r="CT69" s="9"/>
    </row>
    <row r="70" spans="1:98" s="4" customFormat="1" hidden="1">
      <c r="A70" s="29">
        <v>21</v>
      </c>
      <c r="B70" t="str">
        <f>Calculations!A74</f>
        <v>01044481</v>
      </c>
      <c r="C70" t="s">
        <v>363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CE70" s="9">
        <v>0</v>
      </c>
      <c r="CG70" s="9">
        <v>0</v>
      </c>
      <c r="CT70" s="9"/>
    </row>
    <row r="71" spans="1:98" s="4" customFormat="1" hidden="1">
      <c r="A71" s="29">
        <v>16</v>
      </c>
      <c r="B71" t="str">
        <f>Calculations!A75</f>
        <v>01041798</v>
      </c>
      <c r="C71" t="s">
        <v>342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CE71" s="9">
        <v>0</v>
      </c>
      <c r="CG71" s="9">
        <v>0</v>
      </c>
      <c r="CT71" s="9"/>
    </row>
    <row r="72" spans="1:98" s="4" customFormat="1" hidden="1">
      <c r="A72" s="29">
        <v>22</v>
      </c>
      <c r="B72" t="str">
        <f>Calculations!A76</f>
        <v>01042423</v>
      </c>
      <c r="C72" t="s">
        <v>343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CE72" s="9">
        <v>0</v>
      </c>
      <c r="CG72" s="9">
        <v>0</v>
      </c>
      <c r="CT72" s="9"/>
    </row>
    <row r="73" spans="1:98" s="4" customFormat="1" hidden="1">
      <c r="A73" s="29">
        <v>23</v>
      </c>
      <c r="B73" t="str">
        <f>Calculations!A77</f>
        <v>01042424</v>
      </c>
      <c r="C73" t="s">
        <v>344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CE73" s="9">
        <v>0</v>
      </c>
      <c r="CG73" s="9">
        <v>0</v>
      </c>
      <c r="CT73" s="9"/>
    </row>
    <row r="74" spans="1:98" s="4" customFormat="1" hidden="1">
      <c r="A74" s="29">
        <v>24</v>
      </c>
      <c r="B74" t="str">
        <f>Calculations!A78</f>
        <v>01042813</v>
      </c>
      <c r="C74" t="s">
        <v>345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CE74" s="9">
        <v>0</v>
      </c>
      <c r="CG74" s="9">
        <v>0</v>
      </c>
      <c r="CT74" s="9"/>
    </row>
    <row r="75" spans="1:98" s="4" customFormat="1" hidden="1">
      <c r="A75" s="29">
        <v>25</v>
      </c>
      <c r="B75" t="str">
        <f>Calculations!A79</f>
        <v>01042818</v>
      </c>
      <c r="C75" t="s">
        <v>346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CE75" s="9">
        <v>0</v>
      </c>
      <c r="CG75" s="9">
        <v>0</v>
      </c>
      <c r="CT75" s="9"/>
    </row>
    <row r="76" spans="1:98" s="4" customFormat="1" hidden="1">
      <c r="A76" s="29">
        <v>26</v>
      </c>
      <c r="B76" t="str">
        <f>Calculations!A80</f>
        <v>01042820</v>
      </c>
      <c r="C76" t="s">
        <v>347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CE76" s="9">
        <v>0</v>
      </c>
      <c r="CG76" s="9">
        <v>0</v>
      </c>
      <c r="CT76" s="9"/>
    </row>
    <row r="77" spans="1:98" s="4" customFormat="1" hidden="1">
      <c r="A77" s="29">
        <v>27</v>
      </c>
      <c r="B77" t="str">
        <f>Calculations!A81</f>
        <v>01043285</v>
      </c>
      <c r="C77" t="s">
        <v>348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CE77" s="9">
        <v>0</v>
      </c>
      <c r="CG77" s="9">
        <v>0</v>
      </c>
      <c r="CT77" s="9"/>
    </row>
    <row r="78" spans="1:98" s="4" customFormat="1" hidden="1">
      <c r="A78" s="29">
        <v>28</v>
      </c>
      <c r="B78" t="str">
        <f>Calculations!A82</f>
        <v>01043252</v>
      </c>
      <c r="C78" t="s">
        <v>349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CE78" s="9">
        <v>0</v>
      </c>
      <c r="CG78" s="9">
        <v>0</v>
      </c>
      <c r="CT78" s="9"/>
    </row>
    <row r="79" spans="1:98" s="4" customFormat="1" hidden="1">
      <c r="A79" s="29">
        <v>10</v>
      </c>
      <c r="B79" t="str">
        <f>Calculations!A83</f>
        <v>01043302</v>
      </c>
      <c r="C79" t="s">
        <v>273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CE79" s="9">
        <v>0</v>
      </c>
      <c r="CG79" s="9">
        <v>0</v>
      </c>
      <c r="CT79" s="9">
        <v>0</v>
      </c>
    </row>
    <row r="80" spans="1:98" s="4" customFormat="1" hidden="1">
      <c r="A80" s="29">
        <v>11</v>
      </c>
      <c r="B80" t="str">
        <f>Calculations!A84</f>
        <v>01043303</v>
      </c>
      <c r="C80" t="s">
        <v>274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CE80" s="9">
        <v>0</v>
      </c>
      <c r="CG80" s="9">
        <v>0</v>
      </c>
      <c r="CT80" s="9">
        <v>0</v>
      </c>
    </row>
    <row r="81" spans="1:98" s="4" customFormat="1" hidden="1">
      <c r="A81" s="29">
        <v>12</v>
      </c>
      <c r="B81" t="str">
        <f>Calculations!A85</f>
        <v>01043392</v>
      </c>
      <c r="C81" t="s">
        <v>364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CE81" s="9">
        <v>0</v>
      </c>
      <c r="CG81" s="9">
        <v>0</v>
      </c>
      <c r="CT81" s="9">
        <v>0</v>
      </c>
    </row>
    <row r="82" spans="1:98" s="4" customFormat="1" hidden="1">
      <c r="A82" s="29">
        <v>13</v>
      </c>
      <c r="B82" t="str">
        <f>Calculations!A86</f>
        <v>01043518</v>
      </c>
      <c r="C82" t="s">
        <v>350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CE82" s="9">
        <v>0</v>
      </c>
      <c r="CG82" s="9">
        <v>0</v>
      </c>
      <c r="CT82" s="9">
        <v>0</v>
      </c>
    </row>
    <row r="83" spans="1:98" s="4" customFormat="1" hidden="1">
      <c r="A83" s="29">
        <v>27</v>
      </c>
      <c r="B83" t="str">
        <f>Calculations!A87</f>
        <v>01043634</v>
      </c>
      <c r="C83" t="s">
        <v>351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CE83" s="9">
        <v>0</v>
      </c>
      <c r="CG83" s="9">
        <v>0</v>
      </c>
      <c r="CT83" s="9"/>
    </row>
    <row r="84" spans="1:98" s="4" customFormat="1" hidden="1">
      <c r="A84" s="29">
        <v>14</v>
      </c>
      <c r="B84" t="str">
        <f>Calculations!A88</f>
        <v>01043697</v>
      </c>
      <c r="C84" t="s">
        <v>352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CE84" s="9">
        <v>0</v>
      </c>
      <c r="CG84" s="9">
        <v>0</v>
      </c>
      <c r="CT84" s="9">
        <v>0</v>
      </c>
    </row>
    <row r="85" spans="1:98" s="4" customFormat="1" hidden="1">
      <c r="A85" s="29">
        <v>15</v>
      </c>
      <c r="B85" t="str">
        <f>Calculations!A89</f>
        <v>01044108</v>
      </c>
      <c r="C85" t="s">
        <v>365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CE85" s="9">
        <v>0</v>
      </c>
      <c r="CG85" s="9">
        <v>0</v>
      </c>
      <c r="CT85" s="9">
        <v>0</v>
      </c>
    </row>
    <row r="86" spans="1:98" s="4" customFormat="1" hidden="1">
      <c r="A86" s="29">
        <v>16</v>
      </c>
      <c r="B86" t="str">
        <f>Calculations!A90</f>
        <v>01044109</v>
      </c>
      <c r="C86" t="s">
        <v>366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CE86" s="9">
        <v>0</v>
      </c>
      <c r="CG86" s="9">
        <v>0</v>
      </c>
      <c r="CT86" s="9">
        <v>0</v>
      </c>
    </row>
    <row r="87" spans="1:98" s="4" customFormat="1" hidden="1">
      <c r="A87" s="29">
        <v>17</v>
      </c>
      <c r="B87" t="str">
        <f>Calculations!A91</f>
        <v>01044373</v>
      </c>
      <c r="C87" t="s">
        <v>370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CE87" s="9">
        <v>0</v>
      </c>
      <c r="CG87" s="9">
        <v>0</v>
      </c>
      <c r="CT87" s="9">
        <v>0</v>
      </c>
    </row>
    <row r="88" spans="1:98" s="4" customFormat="1">
      <c r="A88" s="29">
        <v>3</v>
      </c>
      <c r="B88" t="str">
        <f>Calculations!A92</f>
        <v>01044742</v>
      </c>
      <c r="C88" t="s">
        <v>375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CE88" s="9">
        <v>3576.9200000002747</v>
      </c>
      <c r="CG88" s="9">
        <v>10368.000000000116</v>
      </c>
      <c r="CT88" s="9">
        <v>0</v>
      </c>
    </row>
    <row r="89" spans="1:98" s="4" customFormat="1">
      <c r="A89" s="29">
        <v>4</v>
      </c>
      <c r="B89" s="238" t="s">
        <v>379</v>
      </c>
      <c r="C89" t="s">
        <v>392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CE89" s="9">
        <v>1674875.4700000011</v>
      </c>
      <c r="CG89" s="9">
        <v>4922.2100000008941</v>
      </c>
      <c r="CT89" s="9">
        <v>1787.56</v>
      </c>
    </row>
    <row r="90" spans="1:98" s="4" customFormat="1">
      <c r="A90" s="29">
        <v>5</v>
      </c>
      <c r="B90" t="str">
        <f>Calculations!A94</f>
        <v>01045069</v>
      </c>
      <c r="C90" t="s">
        <v>371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CE90" s="9">
        <v>1206889.1700000046</v>
      </c>
      <c r="CG90" s="9">
        <v>885706.99000000022</v>
      </c>
      <c r="CT90" s="9">
        <v>85117.26</v>
      </c>
    </row>
    <row r="91" spans="1:98" s="4" customFormat="1">
      <c r="A91" s="29">
        <v>6</v>
      </c>
      <c r="B91" s="238" t="s">
        <v>380</v>
      </c>
      <c r="C91" t="s">
        <v>391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CE91" s="9">
        <v>0</v>
      </c>
      <c r="CG91" s="9">
        <v>0</v>
      </c>
      <c r="CT91" s="9">
        <v>0</v>
      </c>
    </row>
    <row r="92" spans="1:98" s="4" customFormat="1">
      <c r="A92" s="29">
        <v>7</v>
      </c>
      <c r="B92" s="238" t="s">
        <v>381</v>
      </c>
      <c r="C92" t="s">
        <v>390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CE92" s="9">
        <v>313293.94000000111</v>
      </c>
      <c r="CG92" s="9">
        <v>4.6566128730773926E-10</v>
      </c>
      <c r="CT92" s="9">
        <v>18032</v>
      </c>
    </row>
    <row r="93" spans="1:98" s="4" customFormat="1">
      <c r="A93" s="29">
        <v>8</v>
      </c>
      <c r="B93" s="238" t="s">
        <v>382</v>
      </c>
      <c r="C93" t="s">
        <v>389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CE93" s="9">
        <v>0</v>
      </c>
      <c r="CG93" s="9">
        <v>0</v>
      </c>
      <c r="CT93" s="9">
        <v>0</v>
      </c>
    </row>
    <row r="94" spans="1:98" s="4" customFormat="1">
      <c r="A94" s="29">
        <v>9</v>
      </c>
      <c r="B94" s="238" t="s">
        <v>377</v>
      </c>
      <c r="C94" t="s">
        <v>385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CE94" s="9">
        <v>-5802.299999980256</v>
      </c>
      <c r="CG94" s="9">
        <v>1976.019999999553</v>
      </c>
      <c r="CT94" s="9">
        <v>-4800</v>
      </c>
    </row>
    <row r="95" spans="1:98" s="4" customFormat="1">
      <c r="A95" s="29">
        <v>10</v>
      </c>
      <c r="B95" s="238" t="s">
        <v>383</v>
      </c>
      <c r="C95" t="s">
        <v>388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CE95" s="9">
        <v>4633740.9200000018</v>
      </c>
      <c r="CG95" s="9">
        <v>182667.34999999963</v>
      </c>
      <c r="CT95" s="9">
        <v>-109380.53</v>
      </c>
    </row>
    <row r="96" spans="1:98" s="4" customFormat="1">
      <c r="A96" s="29">
        <v>11</v>
      </c>
      <c r="B96" s="238" t="s">
        <v>378</v>
      </c>
      <c r="C96" t="s">
        <v>386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CE96" s="9">
        <v>44660.600000000151</v>
      </c>
      <c r="CG96" s="9">
        <v>808.51999999996042</v>
      </c>
      <c r="CT96" s="9">
        <v>0</v>
      </c>
    </row>
    <row r="97" spans="1:98" s="4" customFormat="1">
      <c r="A97" s="29">
        <v>12</v>
      </c>
      <c r="B97" s="238" t="s">
        <v>384</v>
      </c>
      <c r="C97" t="s">
        <v>387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CE97" s="9">
        <v>0</v>
      </c>
      <c r="CG97" s="9">
        <v>0</v>
      </c>
      <c r="CT97" s="9">
        <v>0</v>
      </c>
    </row>
    <row r="98" spans="1:98" s="4" customFormat="1">
      <c r="A98" s="29">
        <v>13</v>
      </c>
      <c r="B98" s="238" t="s">
        <v>403</v>
      </c>
      <c r="C98" t="s">
        <v>405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CE98" s="9">
        <v>0</v>
      </c>
      <c r="CG98" s="9">
        <v>20371402.946252361</v>
      </c>
      <c r="CT98" s="9">
        <v>-196684.34</v>
      </c>
    </row>
    <row r="99" spans="1:98" s="4" customFormat="1">
      <c r="A99" s="29">
        <v>14</v>
      </c>
      <c r="B99" s="238" t="s">
        <v>404</v>
      </c>
      <c r="C99" t="s">
        <v>406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CE99" s="9">
        <v>6058151.7297401931</v>
      </c>
      <c r="CG99" s="9">
        <v>0</v>
      </c>
      <c r="CT99" s="9">
        <v>8848149.7142036967</v>
      </c>
    </row>
    <row r="100" spans="1:98" s="4" customFormat="1">
      <c r="A100" s="29">
        <v>15</v>
      </c>
      <c r="B100" s="260" t="s">
        <v>408</v>
      </c>
      <c r="C100" t="s">
        <v>434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CE100" s="9">
        <v>21.989999999994325</v>
      </c>
      <c r="CG100" s="9">
        <v>-21.959999999999127</v>
      </c>
      <c r="CT100" s="9">
        <v>0</v>
      </c>
    </row>
    <row r="101" spans="1:98" s="4" customFormat="1">
      <c r="A101" s="29">
        <v>16</v>
      </c>
      <c r="B101" s="260" t="s">
        <v>409</v>
      </c>
      <c r="C101" t="s">
        <v>435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CE101" s="9">
        <v>3824773.1200000034</v>
      </c>
      <c r="CG101" s="9">
        <v>115995.16999999899</v>
      </c>
      <c r="CT101" s="9">
        <v>22167.89</v>
      </c>
    </row>
    <row r="102" spans="1:98" s="4" customFormat="1">
      <c r="A102" s="29">
        <v>17</v>
      </c>
      <c r="B102" s="260" t="s">
        <v>410</v>
      </c>
      <c r="C102" t="s">
        <v>436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CE102" s="9">
        <v>316936.27</v>
      </c>
      <c r="CG102" s="9">
        <v>0</v>
      </c>
      <c r="CT102" s="9">
        <v>0</v>
      </c>
    </row>
    <row r="103" spans="1:98" s="4" customFormat="1">
      <c r="A103" s="29">
        <v>18</v>
      </c>
      <c r="B103" s="260" t="s">
        <v>453</v>
      </c>
      <c r="C103" t="s">
        <v>456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CE103" s="9"/>
      <c r="CG103" s="9">
        <v>56152.060000000005</v>
      </c>
      <c r="CT103" s="9">
        <v>0</v>
      </c>
    </row>
    <row r="104" spans="1:98" s="4" customFormat="1">
      <c r="A104" s="29">
        <v>19</v>
      </c>
      <c r="B104" s="260" t="s">
        <v>454</v>
      </c>
      <c r="C104" t="s">
        <v>455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CE104" s="9"/>
      <c r="CG104" s="9">
        <v>158624.32000000001</v>
      </c>
      <c r="CT104" s="9">
        <v>6534.53</v>
      </c>
    </row>
    <row r="105" spans="1:98" s="4" customFormat="1">
      <c r="A105" s="29">
        <v>20</v>
      </c>
      <c r="B105" s="260" t="s">
        <v>483</v>
      </c>
      <c r="C105" t="s">
        <v>488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CE105" s="9"/>
      <c r="CG105" s="9"/>
      <c r="CT105" s="9">
        <v>10597.169999999971</v>
      </c>
    </row>
    <row r="106" spans="1:98" s="4" customFormat="1">
      <c r="A106" s="29">
        <v>21</v>
      </c>
      <c r="B106" s="260" t="s">
        <v>484</v>
      </c>
      <c r="C106" t="s">
        <v>486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CE106" s="9"/>
      <c r="CG106" s="9"/>
      <c r="CT106" s="9">
        <v>40071660.79562898</v>
      </c>
    </row>
    <row r="107" spans="1:98" s="4" customFormat="1">
      <c r="A107" s="29">
        <v>22</v>
      </c>
      <c r="B107" s="260" t="s">
        <v>485</v>
      </c>
      <c r="C107" t="s">
        <v>487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CE107" s="9"/>
      <c r="CG107" s="9"/>
      <c r="CT107" s="9">
        <v>20918746.640000001</v>
      </c>
    </row>
    <row r="108" spans="1:98" s="4" customFormat="1">
      <c r="A108" s="29">
        <v>23</v>
      </c>
      <c r="B108" s="238" t="s">
        <v>412</v>
      </c>
      <c r="C108" t="s">
        <v>437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CE108" s="9">
        <v>70055.250000000015</v>
      </c>
      <c r="CG108" s="9">
        <v>443.7100000000064</v>
      </c>
      <c r="CT108" s="9">
        <v>3226</v>
      </c>
    </row>
    <row r="109" spans="1:98" s="4" customFormat="1">
      <c r="A109" s="29">
        <v>24</v>
      </c>
      <c r="B109" s="238" t="s">
        <v>413</v>
      </c>
      <c r="C109" t="s">
        <v>438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CE109" s="9">
        <v>698596.5399999998</v>
      </c>
      <c r="CG109" s="9">
        <v>-184043.19000000018</v>
      </c>
      <c r="CT109" s="9">
        <v>137874</v>
      </c>
    </row>
    <row r="110" spans="1:98" s="4" customFormat="1">
      <c r="A110" s="29">
        <v>25</v>
      </c>
      <c r="B110" s="238" t="s">
        <v>414</v>
      </c>
      <c r="C110" t="s">
        <v>439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167"/>
      <c r="BT110" s="9"/>
      <c r="BU110" s="9"/>
      <c r="BV110" s="9"/>
      <c r="BW110" s="9"/>
      <c r="CE110" s="9">
        <v>642889</v>
      </c>
      <c r="CG110" s="9">
        <v>0</v>
      </c>
      <c r="CT110" s="9">
        <v>0</v>
      </c>
    </row>
    <row r="111" spans="1:98" s="4" customFormat="1">
      <c r="A111" s="29">
        <v>26</v>
      </c>
      <c r="B111" s="238" t="s">
        <v>415</v>
      </c>
      <c r="C111" t="s">
        <v>440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CE111" s="9">
        <v>-125.43000000000009</v>
      </c>
      <c r="CG111" s="9">
        <v>6744.05</v>
      </c>
      <c r="CT111" s="9">
        <v>0</v>
      </c>
    </row>
    <row r="112" spans="1:98" s="4" customFormat="1">
      <c r="A112" s="29">
        <v>27</v>
      </c>
      <c r="B112" s="238" t="s">
        <v>416</v>
      </c>
      <c r="C112" t="s">
        <v>441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CE112" s="9">
        <v>54240.409999999996</v>
      </c>
      <c r="CG112" s="9">
        <v>326.54000000000087</v>
      </c>
      <c r="CT112" s="9">
        <v>6372461</v>
      </c>
    </row>
    <row r="113" spans="1:98" s="4" customFormat="1">
      <c r="A113" s="29">
        <v>28</v>
      </c>
      <c r="B113" s="238" t="s">
        <v>417</v>
      </c>
      <c r="C113" t="s">
        <v>442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CE113" s="9">
        <v>23496.22</v>
      </c>
      <c r="CG113" s="9">
        <v>141.46000000000276</v>
      </c>
      <c r="CT113" s="9">
        <v>1487</v>
      </c>
    </row>
    <row r="114" spans="1:98" s="4" customFormat="1">
      <c r="A114" s="29">
        <v>29</v>
      </c>
      <c r="B114" s="238" t="s">
        <v>443</v>
      </c>
      <c r="C114" t="s">
        <v>452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CE114" s="9"/>
      <c r="CG114" s="9">
        <v>194202.56999999995</v>
      </c>
      <c r="CT114" s="9">
        <v>87.19</v>
      </c>
    </row>
    <row r="115" spans="1:98" s="4" customFormat="1">
      <c r="A115" s="29">
        <v>30</v>
      </c>
      <c r="B115" s="238" t="s">
        <v>444</v>
      </c>
      <c r="C115" t="s">
        <v>449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CE115" s="9"/>
      <c r="CG115" s="9">
        <v>1230296.3599999989</v>
      </c>
      <c r="CT115" s="9">
        <v>82004</v>
      </c>
    </row>
    <row r="116" spans="1:98" s="4" customFormat="1">
      <c r="A116" s="29">
        <v>31</v>
      </c>
      <c r="B116" s="238" t="s">
        <v>445</v>
      </c>
      <c r="C116" t="s">
        <v>450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CE116" s="9"/>
      <c r="CG116" s="9">
        <v>0</v>
      </c>
      <c r="CT116" s="9">
        <v>0</v>
      </c>
    </row>
    <row r="117" spans="1:98" s="4" customFormat="1">
      <c r="A117" s="29">
        <v>32</v>
      </c>
      <c r="B117" s="238" t="s">
        <v>446</v>
      </c>
      <c r="C117" t="s">
        <v>451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CE117" s="9"/>
      <c r="CG117" s="9">
        <v>8982.3699999999953</v>
      </c>
      <c r="CT117" s="9">
        <v>0</v>
      </c>
    </row>
    <row r="118" spans="1:98" s="4" customFormat="1">
      <c r="A118" s="29">
        <v>33</v>
      </c>
      <c r="B118" s="238" t="s">
        <v>418</v>
      </c>
      <c r="C118" t="s">
        <v>440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CE118" s="9">
        <v>3900.4399999999991</v>
      </c>
      <c r="CG118" s="9">
        <v>13080</v>
      </c>
      <c r="CT118" s="9">
        <v>26448</v>
      </c>
    </row>
    <row r="119" spans="1:98" s="4" customFormat="1" hidden="1">
      <c r="A119" s="29">
        <v>49</v>
      </c>
      <c r="B119" s="30"/>
      <c r="C119" s="4" t="s">
        <v>180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5"/>
      <c r="AC119" s="5"/>
      <c r="AD119" s="5"/>
      <c r="AE119" s="5"/>
      <c r="AF119" s="5"/>
      <c r="AG119" s="5"/>
      <c r="AH119" s="5"/>
      <c r="AI119" s="9"/>
      <c r="AJ119" s="9"/>
      <c r="AK119" s="9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BJ119" s="9"/>
      <c r="BO119" s="9"/>
      <c r="BP119" s="9"/>
      <c r="BQ119" s="9"/>
      <c r="BR119" s="9"/>
      <c r="BT119" s="9"/>
      <c r="BU119" s="9"/>
      <c r="CE119" s="9">
        <v>0</v>
      </c>
      <c r="CG119" s="9">
        <v>0</v>
      </c>
      <c r="CT119" s="9"/>
    </row>
    <row r="120" spans="1:98" s="4" customFormat="1" hidden="1">
      <c r="A120" s="29">
        <v>48</v>
      </c>
      <c r="B120" s="30"/>
      <c r="C120" s="178" t="s">
        <v>208</v>
      </c>
      <c r="D120" s="9"/>
      <c r="E120" s="9"/>
      <c r="F120" s="9"/>
      <c r="G120" s="9"/>
      <c r="H120" s="9"/>
      <c r="I120" s="9"/>
      <c r="J120" s="9"/>
      <c r="K120" s="9"/>
      <c r="L120" s="9"/>
      <c r="M120" s="160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5"/>
      <c r="AC120" s="5"/>
      <c r="AD120" s="5"/>
      <c r="AE120" s="5"/>
      <c r="AF120" s="5"/>
      <c r="AG120" s="5"/>
      <c r="AH120" s="5"/>
      <c r="AI120" s="9"/>
      <c r="AJ120" s="9"/>
      <c r="AK120" s="9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BJ120" s="9"/>
      <c r="BO120" s="9"/>
      <c r="BP120" s="9"/>
      <c r="BQ120" s="9"/>
      <c r="BR120" s="9"/>
      <c r="BT120" s="9"/>
      <c r="BU120" s="9"/>
      <c r="CE120" s="9">
        <v>0</v>
      </c>
      <c r="CG120" s="262">
        <v>0</v>
      </c>
      <c r="CT120" s="262"/>
    </row>
    <row r="121" spans="1:98" hidden="1">
      <c r="A121" s="29">
        <f>A120+1</f>
        <v>49</v>
      </c>
      <c r="C121" s="159" t="s">
        <v>209</v>
      </c>
      <c r="M121" s="5"/>
      <c r="AI121" s="9"/>
      <c r="AJ121" s="9"/>
      <c r="AK121" s="9"/>
      <c r="AZ121"/>
      <c r="BA121"/>
      <c r="BB121"/>
      <c r="BJ121" s="9"/>
      <c r="BO121" s="9"/>
      <c r="BP121" s="9"/>
      <c r="BQ121" s="9"/>
      <c r="BR121" s="9"/>
      <c r="BT121" s="9"/>
      <c r="BU121" s="9"/>
      <c r="CE121" s="9">
        <v>0</v>
      </c>
      <c r="CG121" s="262">
        <v>0</v>
      </c>
      <c r="CT121" s="262"/>
    </row>
    <row r="122" spans="1:98" hidden="1">
      <c r="A122" s="29">
        <v>50</v>
      </c>
      <c r="C122" s="159" t="s">
        <v>373</v>
      </c>
      <c r="M122" s="5"/>
      <c r="AI122" s="9"/>
      <c r="AJ122" s="9"/>
      <c r="AK122" s="9"/>
      <c r="AZ122"/>
      <c r="BA122"/>
      <c r="BB122"/>
      <c r="BG122" s="6"/>
      <c r="BJ122" s="9"/>
      <c r="BO122" s="9"/>
      <c r="BP122" s="9"/>
      <c r="BQ122" s="9"/>
      <c r="BR122" s="9"/>
      <c r="BS122" s="9"/>
      <c r="BT122" s="9"/>
      <c r="BU122" s="9"/>
      <c r="CE122" s="9">
        <v>0</v>
      </c>
      <c r="CG122" s="9">
        <v>0</v>
      </c>
      <c r="CT122" s="9"/>
    </row>
    <row r="123" spans="1:98" hidden="1">
      <c r="A123" s="29">
        <v>51</v>
      </c>
      <c r="C123" s="159" t="s">
        <v>255</v>
      </c>
      <c r="M123" s="5"/>
      <c r="AI123" s="9"/>
      <c r="AJ123" s="9"/>
      <c r="AK123" s="9"/>
      <c r="AZ123"/>
      <c r="BA123"/>
      <c r="BB123"/>
      <c r="BQ123" s="4"/>
      <c r="BR123" s="4"/>
      <c r="BS123" s="4"/>
      <c r="BT123" s="9"/>
      <c r="BU123" s="9"/>
      <c r="CE123" s="9">
        <v>0</v>
      </c>
      <c r="CG123" s="9">
        <v>0</v>
      </c>
      <c r="CT123" s="9"/>
    </row>
    <row r="124" spans="1:98" hidden="1">
      <c r="A124" s="29">
        <f>A123+1</f>
        <v>52</v>
      </c>
      <c r="C124" s="159" t="s">
        <v>172</v>
      </c>
      <c r="K124" s="9"/>
      <c r="AI124" s="9"/>
      <c r="AJ124" s="9"/>
      <c r="AK124" s="9"/>
      <c r="AZ124"/>
      <c r="BA124"/>
      <c r="BB124"/>
      <c r="BJ124" s="4"/>
      <c r="BT124" s="9"/>
      <c r="BU124" s="9"/>
      <c r="CE124" s="9">
        <v>0</v>
      </c>
      <c r="CG124" s="262">
        <v>0</v>
      </c>
      <c r="CT124" s="262"/>
    </row>
    <row r="125" spans="1:98" hidden="1">
      <c r="A125" s="29">
        <f>A124+1</f>
        <v>53</v>
      </c>
      <c r="C125" s="159" t="s">
        <v>256</v>
      </c>
      <c r="K125" s="9"/>
      <c r="AI125" s="9"/>
      <c r="AJ125" s="9"/>
      <c r="AK125" s="9"/>
      <c r="AZ125"/>
      <c r="BA125"/>
      <c r="BB125"/>
      <c r="BT125" s="9"/>
      <c r="BU125" s="9"/>
      <c r="CE125" s="9">
        <v>0</v>
      </c>
      <c r="CG125" s="262">
        <v>0</v>
      </c>
      <c r="CT125" s="262"/>
    </row>
    <row r="126" spans="1:98" hidden="1">
      <c r="A126" s="29">
        <f>A125+1</f>
        <v>54</v>
      </c>
      <c r="C126" s="159" t="s">
        <v>181</v>
      </c>
      <c r="K126" s="9"/>
      <c r="AI126" s="9"/>
      <c r="AJ126" s="9"/>
      <c r="AK126" s="9"/>
      <c r="AZ126"/>
      <c r="BA126"/>
      <c r="BB126"/>
      <c r="BT126" s="9"/>
      <c r="BU126" s="9"/>
      <c r="CE126" s="9">
        <v>0</v>
      </c>
      <c r="CG126" s="262">
        <v>0</v>
      </c>
      <c r="CT126" s="262"/>
    </row>
    <row r="127" spans="1:98" hidden="1">
      <c r="A127" s="29">
        <f>A126+1</f>
        <v>55</v>
      </c>
      <c r="C127" s="159" t="s">
        <v>185</v>
      </c>
      <c r="K127" s="9"/>
      <c r="AI127" s="9"/>
      <c r="AJ127" s="9"/>
      <c r="AK127" s="9"/>
      <c r="AZ127"/>
      <c r="BA127"/>
      <c r="BB127"/>
      <c r="BT127" s="9"/>
      <c r="BU127" s="9"/>
      <c r="CE127" s="9">
        <v>0</v>
      </c>
      <c r="CG127" s="262">
        <v>0</v>
      </c>
      <c r="CT127" s="262"/>
    </row>
    <row r="128" spans="1:98" hidden="1">
      <c r="A128" s="29">
        <f>A127+1</f>
        <v>56</v>
      </c>
      <c r="C128" s="159" t="s">
        <v>186</v>
      </c>
      <c r="K128" s="9"/>
      <c r="AI128" s="9"/>
      <c r="AJ128" s="9"/>
      <c r="AK128" s="9"/>
      <c r="AZ128"/>
      <c r="BA128"/>
      <c r="BB128"/>
      <c r="BT128" s="9"/>
      <c r="BU128" s="9"/>
      <c r="CE128" s="9">
        <v>0</v>
      </c>
      <c r="CG128" s="262">
        <v>0</v>
      </c>
      <c r="CT128" s="262"/>
    </row>
    <row r="129" spans="1:111" hidden="1">
      <c r="A129" s="29">
        <v>49</v>
      </c>
      <c r="C129" s="159" t="s">
        <v>199</v>
      </c>
      <c r="K129" s="9"/>
      <c r="AI129" s="9"/>
      <c r="AJ129" s="9"/>
      <c r="AK129" s="9"/>
      <c r="AZ129"/>
      <c r="BA129"/>
      <c r="BB129"/>
      <c r="BT129" s="9"/>
      <c r="BU129" s="9"/>
      <c r="CE129" s="9">
        <v>0</v>
      </c>
      <c r="CG129" s="262">
        <v>0</v>
      </c>
      <c r="CT129" s="262"/>
    </row>
    <row r="130" spans="1:111" hidden="1">
      <c r="A130" s="29">
        <v>50</v>
      </c>
      <c r="C130" s="159" t="s">
        <v>248</v>
      </c>
      <c r="K130" s="9"/>
      <c r="AI130" s="9"/>
      <c r="AJ130" s="9"/>
      <c r="AK130" s="9"/>
      <c r="AZ130"/>
      <c r="BA130"/>
      <c r="BB130"/>
      <c r="BT130" s="9"/>
      <c r="BU130" s="9"/>
      <c r="CE130" s="9">
        <v>0</v>
      </c>
      <c r="CG130" s="262">
        <v>0</v>
      </c>
      <c r="CT130" s="262"/>
    </row>
    <row r="131" spans="1:111" hidden="1">
      <c r="A131" s="29">
        <f>A130+1</f>
        <v>51</v>
      </c>
      <c r="C131" s="159" t="s">
        <v>276</v>
      </c>
      <c r="K131" s="9"/>
      <c r="AI131" s="9"/>
      <c r="AJ131" s="9"/>
      <c r="AK131" s="9"/>
      <c r="AZ131"/>
      <c r="BA131"/>
      <c r="BB131"/>
      <c r="BT131" s="9"/>
      <c r="BU131" s="9"/>
      <c r="CE131" s="9">
        <v>0</v>
      </c>
      <c r="CG131" s="262">
        <v>0</v>
      </c>
      <c r="CT131" s="262"/>
    </row>
    <row r="132" spans="1:111" hidden="1">
      <c r="A132" s="29">
        <v>52</v>
      </c>
      <c r="C132" s="159" t="s">
        <v>353</v>
      </c>
      <c r="K132" s="9"/>
      <c r="AI132" s="9"/>
      <c r="AJ132" s="9"/>
      <c r="AK132" s="9"/>
      <c r="AZ132"/>
      <c r="BA132"/>
      <c r="BB132"/>
      <c r="BT132" s="9"/>
      <c r="BU132" s="9"/>
      <c r="CE132" s="9">
        <v>0</v>
      </c>
      <c r="CG132" s="9">
        <v>0</v>
      </c>
      <c r="CT132" s="9"/>
    </row>
    <row r="133" spans="1:111" hidden="1">
      <c r="A133" s="29">
        <v>53</v>
      </c>
      <c r="C133" s="159" t="s">
        <v>249</v>
      </c>
      <c r="K133" s="9"/>
      <c r="P133" s="9"/>
      <c r="S133" s="9"/>
      <c r="AI133" s="9"/>
      <c r="AJ133" s="9"/>
      <c r="AK133" s="9"/>
      <c r="AZ133"/>
      <c r="BA133"/>
      <c r="BB133"/>
      <c r="BG133" s="6"/>
      <c r="BT133" s="9"/>
      <c r="BU133" s="9"/>
      <c r="CE133" s="9">
        <v>0</v>
      </c>
      <c r="CG133" s="9">
        <v>0</v>
      </c>
      <c r="CT133" s="9"/>
    </row>
    <row r="134" spans="1:111" hidden="1">
      <c r="A134" s="29">
        <v>52</v>
      </c>
      <c r="C134" s="159" t="s">
        <v>250</v>
      </c>
      <c r="K134" s="9"/>
      <c r="P134" s="9"/>
      <c r="S134" s="9"/>
      <c r="AI134" s="9"/>
      <c r="AJ134" s="9"/>
      <c r="AK134" s="9"/>
      <c r="AZ134"/>
      <c r="BA134"/>
      <c r="BB134"/>
    </row>
    <row r="135" spans="1:111" hidden="1">
      <c r="C135" s="159" t="s">
        <v>251</v>
      </c>
      <c r="K135" s="9"/>
      <c r="P135" s="9"/>
      <c r="S135" s="9"/>
      <c r="AI135" s="9"/>
      <c r="AJ135" s="9"/>
      <c r="AK135" s="9"/>
      <c r="AZ135"/>
      <c r="BA135"/>
      <c r="BB135"/>
    </row>
    <row r="136" spans="1:111" ht="13.5" thickBot="1">
      <c r="A136" s="29">
        <v>34</v>
      </c>
      <c r="C136" s="2" t="s">
        <v>35</v>
      </c>
      <c r="D136" s="14">
        <f t="shared" ref="D136:AI136" si="15">SUM(D4:D135)</f>
        <v>0</v>
      </c>
      <c r="E136" s="14">
        <f t="shared" si="15"/>
        <v>0</v>
      </c>
      <c r="F136" s="14">
        <f t="shared" si="15"/>
        <v>0</v>
      </c>
      <c r="G136" s="14">
        <f t="shared" si="15"/>
        <v>0</v>
      </c>
      <c r="H136" s="14">
        <f t="shared" si="15"/>
        <v>0</v>
      </c>
      <c r="I136" s="14">
        <f t="shared" si="15"/>
        <v>0</v>
      </c>
      <c r="J136" s="14">
        <f t="shared" si="15"/>
        <v>0</v>
      </c>
      <c r="K136" s="14">
        <f t="shared" si="15"/>
        <v>0</v>
      </c>
      <c r="L136" s="14">
        <f t="shared" si="15"/>
        <v>0</v>
      </c>
      <c r="M136" s="14">
        <f t="shared" si="15"/>
        <v>0</v>
      </c>
      <c r="N136" s="14">
        <f t="shared" si="15"/>
        <v>0</v>
      </c>
      <c r="O136" s="14">
        <f t="shared" si="15"/>
        <v>0</v>
      </c>
      <c r="P136" s="14">
        <f t="shared" si="15"/>
        <v>0</v>
      </c>
      <c r="Q136" s="14">
        <f t="shared" si="15"/>
        <v>0</v>
      </c>
      <c r="R136" s="14">
        <f t="shared" si="15"/>
        <v>0</v>
      </c>
      <c r="S136" s="14">
        <f t="shared" si="15"/>
        <v>0</v>
      </c>
      <c r="T136" s="14">
        <f t="shared" si="15"/>
        <v>0</v>
      </c>
      <c r="U136" s="14">
        <f t="shared" si="15"/>
        <v>0</v>
      </c>
      <c r="V136" s="14">
        <f t="shared" si="15"/>
        <v>0</v>
      </c>
      <c r="W136" s="14">
        <f t="shared" si="15"/>
        <v>0</v>
      </c>
      <c r="X136" s="14">
        <f t="shared" si="15"/>
        <v>0</v>
      </c>
      <c r="Y136" s="14">
        <f t="shared" si="15"/>
        <v>0</v>
      </c>
      <c r="Z136" s="14">
        <f t="shared" si="15"/>
        <v>0</v>
      </c>
      <c r="AA136" s="14">
        <f t="shared" si="15"/>
        <v>0</v>
      </c>
      <c r="AB136" s="14">
        <f t="shared" si="15"/>
        <v>0</v>
      </c>
      <c r="AC136" s="14">
        <f t="shared" si="15"/>
        <v>0</v>
      </c>
      <c r="AD136" s="14">
        <f t="shared" si="15"/>
        <v>0</v>
      </c>
      <c r="AE136" s="14">
        <f t="shared" si="15"/>
        <v>0</v>
      </c>
      <c r="AF136" s="14">
        <f t="shared" si="15"/>
        <v>0</v>
      </c>
      <c r="AG136" s="14">
        <f t="shared" si="15"/>
        <v>0</v>
      </c>
      <c r="AH136" s="14">
        <f t="shared" si="15"/>
        <v>0</v>
      </c>
      <c r="AI136" s="14">
        <f t="shared" si="15"/>
        <v>0</v>
      </c>
      <c r="AJ136" s="14">
        <f t="shared" ref="AJ136:BO136" si="16">SUM(AJ4:AJ135)</f>
        <v>0</v>
      </c>
      <c r="AK136" s="14">
        <f t="shared" si="16"/>
        <v>0</v>
      </c>
      <c r="AL136" s="14">
        <f t="shared" si="16"/>
        <v>0</v>
      </c>
      <c r="AM136" s="14">
        <f t="shared" si="16"/>
        <v>0</v>
      </c>
      <c r="AN136" s="14">
        <f t="shared" si="16"/>
        <v>0</v>
      </c>
      <c r="AO136" s="14">
        <f t="shared" si="16"/>
        <v>0</v>
      </c>
      <c r="AP136" s="14">
        <f t="shared" si="16"/>
        <v>0</v>
      </c>
      <c r="AQ136" s="14">
        <f t="shared" si="16"/>
        <v>0</v>
      </c>
      <c r="AR136" s="14">
        <f t="shared" si="16"/>
        <v>0</v>
      </c>
      <c r="AS136" s="14">
        <f t="shared" si="16"/>
        <v>0</v>
      </c>
      <c r="AT136" s="14">
        <f t="shared" si="16"/>
        <v>0</v>
      </c>
      <c r="AU136" s="14">
        <f t="shared" si="16"/>
        <v>0</v>
      </c>
      <c r="AV136" s="14">
        <f t="shared" si="16"/>
        <v>0</v>
      </c>
      <c r="AW136" s="14">
        <f t="shared" si="16"/>
        <v>0</v>
      </c>
      <c r="AX136" s="14">
        <f t="shared" si="16"/>
        <v>0</v>
      </c>
      <c r="AY136" s="14">
        <f t="shared" si="16"/>
        <v>0</v>
      </c>
      <c r="AZ136" s="14">
        <f t="shared" si="16"/>
        <v>0</v>
      </c>
      <c r="BA136" s="14">
        <f t="shared" si="16"/>
        <v>0</v>
      </c>
      <c r="BB136" s="14">
        <f t="shared" si="16"/>
        <v>0</v>
      </c>
      <c r="BC136" s="14">
        <f t="shared" si="16"/>
        <v>0</v>
      </c>
      <c r="BD136" s="14">
        <f t="shared" si="16"/>
        <v>0</v>
      </c>
      <c r="BE136" s="14">
        <f t="shared" si="16"/>
        <v>0</v>
      </c>
      <c r="BF136" s="14">
        <f t="shared" si="16"/>
        <v>0</v>
      </c>
      <c r="BG136" s="14">
        <f t="shared" si="16"/>
        <v>0</v>
      </c>
      <c r="BH136" s="14">
        <f t="shared" si="16"/>
        <v>0</v>
      </c>
      <c r="BI136" s="14">
        <f t="shared" si="16"/>
        <v>0</v>
      </c>
      <c r="BJ136" s="14">
        <f t="shared" si="16"/>
        <v>0</v>
      </c>
      <c r="BK136" s="14">
        <f t="shared" si="16"/>
        <v>0</v>
      </c>
      <c r="BL136" s="14">
        <f t="shared" si="16"/>
        <v>0</v>
      </c>
      <c r="BM136" s="14">
        <f t="shared" si="16"/>
        <v>0</v>
      </c>
      <c r="BN136" s="14">
        <f t="shared" si="16"/>
        <v>0</v>
      </c>
      <c r="BO136" s="14">
        <f t="shared" si="16"/>
        <v>0</v>
      </c>
      <c r="BP136" s="14">
        <f t="shared" ref="BP136:CU136" si="17">SUM(BP4:BP135)</f>
        <v>0</v>
      </c>
      <c r="BQ136" s="14">
        <f t="shared" si="17"/>
        <v>0</v>
      </c>
      <c r="BR136" s="14">
        <f t="shared" si="17"/>
        <v>0</v>
      </c>
      <c r="BS136" s="14">
        <f t="shared" si="17"/>
        <v>0</v>
      </c>
      <c r="BT136" s="14">
        <f t="shared" si="17"/>
        <v>0</v>
      </c>
      <c r="BU136" s="14">
        <f t="shared" si="17"/>
        <v>0</v>
      </c>
      <c r="BV136" s="14">
        <f t="shared" si="17"/>
        <v>0</v>
      </c>
      <c r="BW136" s="14">
        <f t="shared" si="17"/>
        <v>0</v>
      </c>
      <c r="BX136" s="14">
        <f t="shared" si="17"/>
        <v>0</v>
      </c>
      <c r="BY136" s="14">
        <f t="shared" si="17"/>
        <v>0</v>
      </c>
      <c r="BZ136" s="14">
        <f t="shared" si="17"/>
        <v>0</v>
      </c>
      <c r="CA136" s="14">
        <f t="shared" si="17"/>
        <v>0</v>
      </c>
      <c r="CB136" s="14">
        <f t="shared" si="17"/>
        <v>0</v>
      </c>
      <c r="CC136" s="14">
        <f t="shared" si="17"/>
        <v>0</v>
      </c>
      <c r="CD136" s="14">
        <f t="shared" si="17"/>
        <v>0</v>
      </c>
      <c r="CE136" s="14">
        <f t="shared" si="17"/>
        <v>19413178.899740227</v>
      </c>
      <c r="CF136" s="14">
        <f t="shared" si="17"/>
        <v>0</v>
      </c>
      <c r="CG136" s="14">
        <f t="shared" si="17"/>
        <v>28705264.646252371</v>
      </c>
      <c r="CH136" s="14">
        <f t="shared" si="17"/>
        <v>0</v>
      </c>
      <c r="CI136" s="14">
        <f t="shared" si="17"/>
        <v>0</v>
      </c>
      <c r="CJ136" s="14">
        <f t="shared" si="17"/>
        <v>0</v>
      </c>
      <c r="CK136" s="14">
        <f t="shared" si="17"/>
        <v>0</v>
      </c>
      <c r="CL136" s="14">
        <f t="shared" si="17"/>
        <v>0</v>
      </c>
      <c r="CM136" s="14">
        <f t="shared" si="17"/>
        <v>0</v>
      </c>
      <c r="CN136" s="14">
        <f t="shared" si="17"/>
        <v>0</v>
      </c>
      <c r="CO136" s="14">
        <f t="shared" si="17"/>
        <v>0</v>
      </c>
      <c r="CP136" s="14">
        <f t="shared" si="17"/>
        <v>0</v>
      </c>
      <c r="CQ136" s="14">
        <f t="shared" si="17"/>
        <v>0</v>
      </c>
      <c r="CR136" s="14">
        <f t="shared" si="17"/>
        <v>0</v>
      </c>
      <c r="CS136" s="14">
        <f t="shared" si="17"/>
        <v>0</v>
      </c>
      <c r="CT136" s="14">
        <f t="shared" si="17"/>
        <v>76332998.87983267</v>
      </c>
      <c r="CU136" s="14">
        <f t="shared" si="17"/>
        <v>0</v>
      </c>
      <c r="CV136" s="14">
        <f t="shared" ref="CV136:DG136" si="18">SUM(CV4:CV135)</f>
        <v>0</v>
      </c>
      <c r="CW136" s="14">
        <f t="shared" si="18"/>
        <v>0</v>
      </c>
      <c r="CX136" s="14">
        <f t="shared" si="18"/>
        <v>0</v>
      </c>
      <c r="CY136" s="14">
        <f t="shared" si="18"/>
        <v>0</v>
      </c>
      <c r="CZ136" s="14">
        <f t="shared" si="18"/>
        <v>0</v>
      </c>
      <c r="DA136" s="14">
        <f t="shared" si="18"/>
        <v>0</v>
      </c>
      <c r="DB136" s="14">
        <f t="shared" si="18"/>
        <v>0</v>
      </c>
      <c r="DC136" s="14">
        <f t="shared" si="18"/>
        <v>0</v>
      </c>
      <c r="DD136" s="14">
        <f t="shared" si="18"/>
        <v>0</v>
      </c>
      <c r="DE136" s="14">
        <f t="shared" si="18"/>
        <v>0</v>
      </c>
      <c r="DF136" s="14">
        <f t="shared" si="18"/>
        <v>0</v>
      </c>
      <c r="DG136" s="14">
        <f t="shared" si="18"/>
        <v>0</v>
      </c>
    </row>
    <row r="137" spans="1:111" s="8" customFormat="1" ht="13.5" thickTop="1">
      <c r="A137" s="8">
        <v>35</v>
      </c>
      <c r="C137" s="165" t="s">
        <v>196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S137" s="9"/>
      <c r="CE137" s="9">
        <v>287631.83675279812</v>
      </c>
      <c r="CG137" s="9">
        <v>425306.33634593518</v>
      </c>
      <c r="CT137" s="277">
        <f>-Calculations!X124</f>
        <v>521337.62437101849</v>
      </c>
    </row>
    <row r="138" spans="1:111">
      <c r="A138" s="29"/>
      <c r="C138" s="1"/>
      <c r="AZ138"/>
      <c r="BA138"/>
      <c r="BB138"/>
      <c r="BK138" s="9"/>
    </row>
    <row r="139" spans="1:111" s="209" customFormat="1">
      <c r="A139" s="29">
        <v>36</v>
      </c>
      <c r="C139" s="209" t="s">
        <v>36</v>
      </c>
      <c r="D139" s="211">
        <f>D136</f>
        <v>0</v>
      </c>
      <c r="E139" s="211">
        <f t="shared" ref="E139:AJ139" si="19">D139+E136</f>
        <v>0</v>
      </c>
      <c r="F139" s="211">
        <f t="shared" si="19"/>
        <v>0</v>
      </c>
      <c r="G139" s="211">
        <f t="shared" si="19"/>
        <v>0</v>
      </c>
      <c r="H139" s="211">
        <f t="shared" si="19"/>
        <v>0</v>
      </c>
      <c r="I139" s="211">
        <f t="shared" si="19"/>
        <v>0</v>
      </c>
      <c r="J139" s="211">
        <f t="shared" si="19"/>
        <v>0</v>
      </c>
      <c r="K139" s="211">
        <f t="shared" si="19"/>
        <v>0</v>
      </c>
      <c r="L139" s="211">
        <f t="shared" si="19"/>
        <v>0</v>
      </c>
      <c r="M139" s="211">
        <f t="shared" si="19"/>
        <v>0</v>
      </c>
      <c r="N139" s="211">
        <f t="shared" si="19"/>
        <v>0</v>
      </c>
      <c r="O139" s="211">
        <f t="shared" si="19"/>
        <v>0</v>
      </c>
      <c r="P139" s="211">
        <f t="shared" si="19"/>
        <v>0</v>
      </c>
      <c r="Q139" s="211">
        <f t="shared" si="19"/>
        <v>0</v>
      </c>
      <c r="R139" s="211">
        <f t="shared" si="19"/>
        <v>0</v>
      </c>
      <c r="S139" s="211">
        <f t="shared" si="19"/>
        <v>0</v>
      </c>
      <c r="T139" s="211">
        <f t="shared" si="19"/>
        <v>0</v>
      </c>
      <c r="U139" s="211">
        <f t="shared" si="19"/>
        <v>0</v>
      </c>
      <c r="V139" s="211">
        <f t="shared" si="19"/>
        <v>0</v>
      </c>
      <c r="W139" s="211">
        <f t="shared" si="19"/>
        <v>0</v>
      </c>
      <c r="X139" s="211">
        <f t="shared" si="19"/>
        <v>0</v>
      </c>
      <c r="Y139" s="211">
        <f t="shared" si="19"/>
        <v>0</v>
      </c>
      <c r="Z139" s="211">
        <f t="shared" si="19"/>
        <v>0</v>
      </c>
      <c r="AA139" s="211">
        <f t="shared" si="19"/>
        <v>0</v>
      </c>
      <c r="AB139" s="211">
        <f t="shared" si="19"/>
        <v>0</v>
      </c>
      <c r="AC139" s="211">
        <f t="shared" si="19"/>
        <v>0</v>
      </c>
      <c r="AD139" s="211">
        <f t="shared" si="19"/>
        <v>0</v>
      </c>
      <c r="AE139" s="211">
        <f t="shared" si="19"/>
        <v>0</v>
      </c>
      <c r="AF139" s="211">
        <f t="shared" si="19"/>
        <v>0</v>
      </c>
      <c r="AG139" s="211">
        <f t="shared" si="19"/>
        <v>0</v>
      </c>
      <c r="AH139" s="211">
        <f t="shared" si="19"/>
        <v>0</v>
      </c>
      <c r="AI139" s="211">
        <f t="shared" si="19"/>
        <v>0</v>
      </c>
      <c r="AJ139" s="211">
        <f t="shared" si="19"/>
        <v>0</v>
      </c>
      <c r="AK139" s="211">
        <f t="shared" ref="AK139:BK139" si="20">AJ139+AK136</f>
        <v>0</v>
      </c>
      <c r="AL139" s="211">
        <f t="shared" si="20"/>
        <v>0</v>
      </c>
      <c r="AM139" s="211">
        <f t="shared" si="20"/>
        <v>0</v>
      </c>
      <c r="AN139" s="211">
        <f t="shared" si="20"/>
        <v>0</v>
      </c>
      <c r="AO139" s="211">
        <f t="shared" si="20"/>
        <v>0</v>
      </c>
      <c r="AP139" s="211">
        <f t="shared" si="20"/>
        <v>0</v>
      </c>
      <c r="AQ139" s="211">
        <f t="shared" si="20"/>
        <v>0</v>
      </c>
      <c r="AR139" s="211">
        <f t="shared" si="20"/>
        <v>0</v>
      </c>
      <c r="AS139" s="211">
        <f t="shared" si="20"/>
        <v>0</v>
      </c>
      <c r="AT139" s="211">
        <f t="shared" si="20"/>
        <v>0</v>
      </c>
      <c r="AU139" s="211">
        <f t="shared" si="20"/>
        <v>0</v>
      </c>
      <c r="AV139" s="211">
        <f t="shared" si="20"/>
        <v>0</v>
      </c>
      <c r="AW139" s="211">
        <f>AV139+AW136</f>
        <v>0</v>
      </c>
      <c r="AX139" s="211">
        <f t="shared" si="20"/>
        <v>0</v>
      </c>
      <c r="AY139" s="211">
        <f t="shared" si="20"/>
        <v>0</v>
      </c>
      <c r="AZ139" s="211">
        <f t="shared" si="20"/>
        <v>0</v>
      </c>
      <c r="BA139" s="211">
        <f t="shared" si="20"/>
        <v>0</v>
      </c>
      <c r="BB139" s="211">
        <f t="shared" si="20"/>
        <v>0</v>
      </c>
      <c r="BC139" s="211">
        <f t="shared" si="20"/>
        <v>0</v>
      </c>
      <c r="BD139" s="211">
        <f t="shared" si="20"/>
        <v>0</v>
      </c>
      <c r="BE139" s="211">
        <f t="shared" si="20"/>
        <v>0</v>
      </c>
      <c r="BF139" s="211">
        <f t="shared" si="20"/>
        <v>0</v>
      </c>
      <c r="BG139" s="211">
        <f t="shared" si="20"/>
        <v>0</v>
      </c>
      <c r="BH139" s="211">
        <f t="shared" si="20"/>
        <v>0</v>
      </c>
      <c r="BI139" s="211">
        <f t="shared" si="20"/>
        <v>0</v>
      </c>
      <c r="BJ139" s="211">
        <f t="shared" si="20"/>
        <v>0</v>
      </c>
      <c r="BK139" s="211">
        <f t="shared" si="20"/>
        <v>0</v>
      </c>
      <c r="BL139" s="211">
        <f t="shared" ref="BL139" si="21">BK139+BL136</f>
        <v>0</v>
      </c>
      <c r="BM139" s="211">
        <f t="shared" ref="BM139" si="22">BL139+BM136</f>
        <v>0</v>
      </c>
      <c r="BN139" s="211">
        <f t="shared" ref="BN139" si="23">BM139+BN136</f>
        <v>0</v>
      </c>
      <c r="BO139" s="211">
        <f t="shared" ref="BO139" si="24">BN139+BO136</f>
        <v>0</v>
      </c>
      <c r="BP139" s="211">
        <f t="shared" ref="BP139" si="25">BO139+BP136</f>
        <v>0</v>
      </c>
      <c r="BQ139" s="211">
        <f t="shared" ref="BQ139" si="26">BP139+BQ136</f>
        <v>0</v>
      </c>
      <c r="BR139" s="211">
        <f t="shared" ref="BR139" si="27">BQ139+BR136</f>
        <v>0</v>
      </c>
      <c r="BS139" s="211">
        <f t="shared" ref="BS139" si="28">BR139+BS136</f>
        <v>0</v>
      </c>
      <c r="BT139" s="211">
        <f t="shared" ref="BT139" si="29">BS139+BT136</f>
        <v>0</v>
      </c>
      <c r="BU139" s="211">
        <f t="shared" ref="BU139" si="30">BT139+BU136</f>
        <v>0</v>
      </c>
      <c r="BV139" s="211">
        <f t="shared" ref="BV139" si="31">BU139+BV136</f>
        <v>0</v>
      </c>
      <c r="BW139" s="211">
        <f>BV139+BW136</f>
        <v>0</v>
      </c>
      <c r="BX139" s="211">
        <f t="shared" ref="BX139:CF139" si="32">BW139+BX136</f>
        <v>0</v>
      </c>
      <c r="BY139" s="211">
        <f t="shared" si="32"/>
        <v>0</v>
      </c>
      <c r="BZ139" s="211">
        <f t="shared" si="32"/>
        <v>0</v>
      </c>
      <c r="CA139" s="211">
        <f t="shared" si="32"/>
        <v>0</v>
      </c>
      <c r="CB139" s="211">
        <f t="shared" si="32"/>
        <v>0</v>
      </c>
      <c r="CC139" s="211">
        <f t="shared" si="32"/>
        <v>0</v>
      </c>
      <c r="CD139" s="211">
        <f t="shared" si="32"/>
        <v>0</v>
      </c>
      <c r="CE139" s="211">
        <f t="shared" si="32"/>
        <v>19413178.899740227</v>
      </c>
      <c r="CF139" s="211">
        <f t="shared" si="32"/>
        <v>19413178.899740227</v>
      </c>
      <c r="CG139" s="211">
        <f t="shared" ref="CG139" si="33">CF139+CG136</f>
        <v>48118443.545992598</v>
      </c>
      <c r="CH139" s="211">
        <f t="shared" ref="CH139:CI139" si="34">CG139+CH136</f>
        <v>48118443.545992598</v>
      </c>
      <c r="CI139" s="211">
        <f t="shared" si="34"/>
        <v>48118443.545992598</v>
      </c>
      <c r="CJ139" s="211">
        <f t="shared" ref="CJ139" si="35">CI139+CJ136</f>
        <v>48118443.545992598</v>
      </c>
      <c r="CK139" s="211">
        <f t="shared" ref="CK139" si="36">CJ139+CK136</f>
        <v>48118443.545992598</v>
      </c>
      <c r="CL139" s="211">
        <f t="shared" ref="CL139" si="37">CK139+CL136</f>
        <v>48118443.545992598</v>
      </c>
      <c r="CM139" s="211">
        <f t="shared" ref="CM139" si="38">CL139+CM136</f>
        <v>48118443.545992598</v>
      </c>
      <c r="CN139" s="211">
        <f t="shared" ref="CN139" si="39">CM139+CN136</f>
        <v>48118443.545992598</v>
      </c>
      <c r="CO139" s="211">
        <f t="shared" ref="CO139" si="40">CN139+CO136</f>
        <v>48118443.545992598</v>
      </c>
      <c r="CP139" s="211">
        <f t="shared" ref="CP139" si="41">CO139+CP136</f>
        <v>48118443.545992598</v>
      </c>
      <c r="CQ139" s="211">
        <f t="shared" ref="CQ139" si="42">CP139+CQ136</f>
        <v>48118443.545992598</v>
      </c>
      <c r="CR139" s="211">
        <f t="shared" ref="CR139:CU139" si="43">CQ139+CR136</f>
        <v>48118443.545992598</v>
      </c>
      <c r="CS139" s="211">
        <f t="shared" si="43"/>
        <v>48118443.545992598</v>
      </c>
      <c r="CT139" s="211">
        <f t="shared" si="43"/>
        <v>124451442.42582527</v>
      </c>
      <c r="CU139" s="211">
        <f t="shared" si="43"/>
        <v>124451442.42582527</v>
      </c>
      <c r="CV139" s="211">
        <f t="shared" ref="CV139" si="44">CU139+CV136</f>
        <v>124451442.42582527</v>
      </c>
      <c r="CW139" s="211">
        <f t="shared" ref="CW139" si="45">CV139+CW136</f>
        <v>124451442.42582527</v>
      </c>
      <c r="CX139" s="211">
        <f t="shared" ref="CX139" si="46">CW139+CX136</f>
        <v>124451442.42582527</v>
      </c>
      <c r="CY139" s="211">
        <f t="shared" ref="CY139" si="47">CX139+CY136</f>
        <v>124451442.42582527</v>
      </c>
      <c r="CZ139" s="211">
        <f t="shared" ref="CZ139" si="48">CY139+CZ136</f>
        <v>124451442.42582527</v>
      </c>
      <c r="DA139" s="211">
        <f t="shared" ref="DA139" si="49">CZ139+DA136</f>
        <v>124451442.42582527</v>
      </c>
      <c r="DB139" s="211">
        <f t="shared" ref="DB139" si="50">DA139+DB136</f>
        <v>124451442.42582527</v>
      </c>
      <c r="DC139" s="211">
        <f t="shared" ref="DC139" si="51">DB139+DC136</f>
        <v>124451442.42582527</v>
      </c>
      <c r="DD139" s="211">
        <f t="shared" ref="DD139" si="52">DC139+DD136</f>
        <v>124451442.42582527</v>
      </c>
      <c r="DE139" s="211">
        <f t="shared" ref="DE139" si="53">DD139+DE136</f>
        <v>124451442.42582527</v>
      </c>
      <c r="DF139" s="211">
        <f t="shared" ref="DF139:DG139" si="54">DE139+DF136</f>
        <v>124451442.42582527</v>
      </c>
      <c r="DG139" s="211">
        <f t="shared" si="54"/>
        <v>124451442.42582527</v>
      </c>
    </row>
    <row r="140" spans="1:111" s="209" customFormat="1">
      <c r="A140" s="29">
        <v>37</v>
      </c>
      <c r="C140" s="209" t="s">
        <v>494</v>
      </c>
      <c r="D140" s="211">
        <v>0</v>
      </c>
      <c r="E140" s="211">
        <v>0</v>
      </c>
      <c r="F140" s="211">
        <v>0</v>
      </c>
      <c r="G140" s="211">
        <v>0</v>
      </c>
      <c r="H140" s="211">
        <v>0</v>
      </c>
      <c r="I140" s="211">
        <v>0</v>
      </c>
      <c r="J140" s="211">
        <v>0</v>
      </c>
      <c r="K140" s="211">
        <v>0</v>
      </c>
      <c r="L140" s="211">
        <v>0</v>
      </c>
      <c r="M140" s="211">
        <v>0</v>
      </c>
      <c r="N140" s="211">
        <v>0</v>
      </c>
      <c r="O140" s="211">
        <v>0</v>
      </c>
      <c r="P140" s="211">
        <v>0</v>
      </c>
      <c r="Q140" s="211">
        <v>0</v>
      </c>
      <c r="R140" s="211">
        <v>0</v>
      </c>
      <c r="S140" s="211">
        <v>0</v>
      </c>
      <c r="T140" s="211">
        <v>0</v>
      </c>
      <c r="U140" s="211">
        <v>0</v>
      </c>
      <c r="V140" s="211">
        <v>0</v>
      </c>
      <c r="W140" s="211">
        <v>0</v>
      </c>
      <c r="X140" s="211">
        <v>0</v>
      </c>
      <c r="Y140" s="211">
        <v>0</v>
      </c>
      <c r="Z140" s="211">
        <v>0</v>
      </c>
      <c r="AA140" s="211">
        <v>0</v>
      </c>
      <c r="AB140" s="211">
        <v>0</v>
      </c>
      <c r="AC140" s="211">
        <v>0</v>
      </c>
      <c r="AD140" s="211">
        <v>0</v>
      </c>
      <c r="AE140" s="211">
        <v>0</v>
      </c>
      <c r="AF140" s="211">
        <v>0</v>
      </c>
      <c r="AG140" s="211">
        <v>0</v>
      </c>
      <c r="AH140" s="211">
        <v>0</v>
      </c>
      <c r="AI140" s="211">
        <v>0</v>
      </c>
      <c r="AJ140" s="211">
        <v>0</v>
      </c>
      <c r="AK140" s="211">
        <v>0</v>
      </c>
      <c r="AL140" s="211">
        <v>0</v>
      </c>
      <c r="AM140" s="211">
        <v>0</v>
      </c>
      <c r="AN140" s="211">
        <v>0</v>
      </c>
      <c r="AO140" s="211">
        <v>0</v>
      </c>
      <c r="AP140" s="211">
        <v>0</v>
      </c>
      <c r="AQ140" s="211">
        <v>0</v>
      </c>
      <c r="AR140" s="211">
        <v>0</v>
      </c>
      <c r="AS140" s="211">
        <v>0</v>
      </c>
      <c r="AT140" s="211">
        <v>0</v>
      </c>
      <c r="AU140" s="211">
        <v>0</v>
      </c>
      <c r="AV140" s="211">
        <v>0</v>
      </c>
      <c r="AW140" s="211">
        <v>0</v>
      </c>
      <c r="AX140" s="211">
        <v>0</v>
      </c>
      <c r="AY140" s="211">
        <v>0</v>
      </c>
      <c r="AZ140" s="211">
        <v>0</v>
      </c>
      <c r="BA140" s="211">
        <v>0</v>
      </c>
      <c r="BB140" s="211">
        <v>0</v>
      </c>
      <c r="BC140" s="211">
        <v>0</v>
      </c>
      <c r="BD140" s="211">
        <v>0</v>
      </c>
      <c r="BE140" s="211">
        <v>0</v>
      </c>
      <c r="BF140" s="211">
        <v>0</v>
      </c>
      <c r="BG140" s="211">
        <v>0</v>
      </c>
      <c r="BH140" s="211">
        <v>0</v>
      </c>
      <c r="BI140" s="211">
        <v>0</v>
      </c>
      <c r="BJ140" s="211">
        <v>0</v>
      </c>
      <c r="BK140" s="211">
        <v>0</v>
      </c>
      <c r="BL140" s="211">
        <v>0</v>
      </c>
      <c r="BM140" s="211">
        <v>0</v>
      </c>
      <c r="BN140" s="211">
        <v>0</v>
      </c>
      <c r="BO140" s="211">
        <v>0</v>
      </c>
      <c r="BP140" s="211">
        <v>0</v>
      </c>
      <c r="BQ140" s="211">
        <v>0</v>
      </c>
      <c r="BR140" s="211">
        <v>0</v>
      </c>
      <c r="BS140" s="211">
        <v>0</v>
      </c>
      <c r="BT140" s="211">
        <v>0</v>
      </c>
      <c r="BU140" s="211">
        <v>0</v>
      </c>
      <c r="BV140" s="211">
        <v>0</v>
      </c>
      <c r="BW140" s="211">
        <v>0</v>
      </c>
      <c r="BX140" s="211">
        <f>BX139-80400000</f>
        <v>-80400000</v>
      </c>
      <c r="BY140" s="211">
        <f t="shared" ref="BY140:CF140" si="55">BX140+BY136</f>
        <v>-80400000</v>
      </c>
      <c r="BZ140" s="211">
        <f t="shared" si="55"/>
        <v>-80400000</v>
      </c>
      <c r="CA140" s="211">
        <f t="shared" si="55"/>
        <v>-80400000</v>
      </c>
      <c r="CB140" s="211">
        <f t="shared" si="55"/>
        <v>-80400000</v>
      </c>
      <c r="CC140" s="211">
        <f t="shared" si="55"/>
        <v>-80400000</v>
      </c>
      <c r="CD140" s="211">
        <f t="shared" si="55"/>
        <v>-80400000</v>
      </c>
      <c r="CE140" s="211">
        <f t="shared" si="55"/>
        <v>-60986821.100259773</v>
      </c>
      <c r="CF140" s="211">
        <f t="shared" si="55"/>
        <v>-60986821.100259773</v>
      </c>
      <c r="CG140" s="211">
        <f t="shared" ref="CG140" si="56">CF140+CG136</f>
        <v>-32281556.454007402</v>
      </c>
      <c r="CH140" s="211">
        <f t="shared" ref="CH140:CI140" si="57">CG140+CH136</f>
        <v>-32281556.454007402</v>
      </c>
      <c r="CI140" s="211">
        <f t="shared" si="57"/>
        <v>-32281556.454007402</v>
      </c>
      <c r="CJ140" s="211">
        <f t="shared" ref="CJ140" si="58">CI140+CJ136</f>
        <v>-32281556.454007402</v>
      </c>
      <c r="CK140" s="211">
        <f t="shared" ref="CK140" si="59">CJ140+CK136</f>
        <v>-32281556.454007402</v>
      </c>
      <c r="CL140" s="211">
        <f t="shared" ref="CL140" si="60">CK140+CL136</f>
        <v>-32281556.454007402</v>
      </c>
      <c r="CM140" s="211">
        <f t="shared" ref="CM140" si="61">CL140+CM136</f>
        <v>-32281556.454007402</v>
      </c>
      <c r="CN140" s="211">
        <f t="shared" ref="CN140" si="62">CM140+CN136</f>
        <v>-32281556.454007402</v>
      </c>
      <c r="CO140" s="211">
        <f t="shared" ref="CO140" si="63">CN140+CO136</f>
        <v>-32281556.454007402</v>
      </c>
      <c r="CP140" s="211">
        <f t="shared" ref="CP140" si="64">CO140+CP136</f>
        <v>-32281556.454007402</v>
      </c>
      <c r="CQ140" s="211">
        <f t="shared" ref="CQ140" si="65">CP140+CQ136</f>
        <v>-32281556.454007402</v>
      </c>
      <c r="CR140" s="211">
        <f t="shared" ref="CR140:CV140" si="66">CQ140+CR136</f>
        <v>-32281556.454007402</v>
      </c>
      <c r="CS140" s="211">
        <f t="shared" si="66"/>
        <v>-32281556.454007402</v>
      </c>
      <c r="CT140" s="211">
        <f t="shared" si="66"/>
        <v>44051442.425825268</v>
      </c>
      <c r="CU140" s="211">
        <f t="shared" si="66"/>
        <v>44051442.425825268</v>
      </c>
      <c r="CV140" s="211">
        <f t="shared" si="66"/>
        <v>44051442.425825268</v>
      </c>
      <c r="CW140" s="211">
        <f t="shared" ref="CW140" si="67">CV140+CW136</f>
        <v>44051442.425825268</v>
      </c>
      <c r="CX140" s="211">
        <f t="shared" ref="CX140" si="68">CW140+CX136</f>
        <v>44051442.425825268</v>
      </c>
      <c r="CY140" s="211">
        <f t="shared" ref="CY140" si="69">CX140+CY136</f>
        <v>44051442.425825268</v>
      </c>
      <c r="CZ140" s="211">
        <f t="shared" ref="CZ140" si="70">CY140+CZ136</f>
        <v>44051442.425825268</v>
      </c>
      <c r="DA140" s="211">
        <f t="shared" ref="DA140" si="71">CZ140+DA136</f>
        <v>44051442.425825268</v>
      </c>
      <c r="DB140" s="211">
        <f t="shared" ref="DB140" si="72">DA140+DB136</f>
        <v>44051442.425825268</v>
      </c>
      <c r="DC140" s="211">
        <f t="shared" ref="DC140" si="73">DB140+DC136</f>
        <v>44051442.425825268</v>
      </c>
      <c r="DD140" s="211">
        <f t="shared" ref="DD140" si="74">DC140+DD136</f>
        <v>44051442.425825268</v>
      </c>
      <c r="DE140" s="211">
        <f t="shared" ref="DE140" si="75">DD140+DE136</f>
        <v>44051442.425825268</v>
      </c>
      <c r="DF140" s="211">
        <f t="shared" ref="DF140:DG140" si="76">DE140+DF136</f>
        <v>44051442.425825268</v>
      </c>
      <c r="DG140" s="211">
        <f t="shared" si="76"/>
        <v>44051442.425825268</v>
      </c>
    </row>
    <row r="141" spans="1:111" s="209" customFormat="1">
      <c r="A141" s="29">
        <v>38</v>
      </c>
      <c r="C141" s="209" t="s">
        <v>37</v>
      </c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7">
        <f>0.0214/12</f>
        <v>1.7833333333333332E-3</v>
      </c>
      <c r="Z141" s="217">
        <f t="shared" ref="Z141:BW141" si="77">0.0214/12</f>
        <v>1.7833333333333332E-3</v>
      </c>
      <c r="AA141" s="217">
        <f t="shared" si="77"/>
        <v>1.7833333333333332E-3</v>
      </c>
      <c r="AB141" s="217">
        <f t="shared" si="77"/>
        <v>1.7833333333333332E-3</v>
      </c>
      <c r="AC141" s="217">
        <f t="shared" si="77"/>
        <v>1.7833333333333332E-3</v>
      </c>
      <c r="AD141" s="217">
        <f t="shared" si="77"/>
        <v>1.7833333333333332E-3</v>
      </c>
      <c r="AE141" s="217">
        <f t="shared" si="77"/>
        <v>1.7833333333333332E-3</v>
      </c>
      <c r="AF141" s="217">
        <f t="shared" si="77"/>
        <v>1.7833333333333332E-3</v>
      </c>
      <c r="AG141" s="217">
        <f t="shared" si="77"/>
        <v>1.7833333333333332E-3</v>
      </c>
      <c r="AH141" s="217">
        <f t="shared" si="77"/>
        <v>1.7833333333333332E-3</v>
      </c>
      <c r="AI141" s="217">
        <f t="shared" si="77"/>
        <v>1.7833333333333332E-3</v>
      </c>
      <c r="AJ141" s="217">
        <f t="shared" si="77"/>
        <v>1.7833333333333332E-3</v>
      </c>
      <c r="AK141" s="217">
        <f t="shared" si="77"/>
        <v>1.7833333333333332E-3</v>
      </c>
      <c r="AL141" s="217">
        <f t="shared" si="77"/>
        <v>1.7833333333333332E-3</v>
      </c>
      <c r="AM141" s="217">
        <f t="shared" si="77"/>
        <v>1.7833333333333332E-3</v>
      </c>
      <c r="AN141" s="217">
        <f t="shared" si="77"/>
        <v>1.7833333333333332E-3</v>
      </c>
      <c r="AO141" s="217">
        <f t="shared" si="77"/>
        <v>1.7833333333333332E-3</v>
      </c>
      <c r="AP141" s="217">
        <f t="shared" si="77"/>
        <v>1.7833333333333332E-3</v>
      </c>
      <c r="AQ141" s="217">
        <f t="shared" si="77"/>
        <v>1.7833333333333332E-3</v>
      </c>
      <c r="AR141" s="217">
        <f t="shared" si="77"/>
        <v>1.7833333333333332E-3</v>
      </c>
      <c r="AS141" s="217">
        <f t="shared" si="77"/>
        <v>1.7833333333333332E-3</v>
      </c>
      <c r="AT141" s="217">
        <f t="shared" si="77"/>
        <v>1.7833333333333332E-3</v>
      </c>
      <c r="AU141" s="217">
        <f t="shared" si="77"/>
        <v>1.7833333333333332E-3</v>
      </c>
      <c r="AV141" s="217">
        <f t="shared" si="77"/>
        <v>1.7833333333333332E-3</v>
      </c>
      <c r="AW141" s="217">
        <f t="shared" si="77"/>
        <v>1.7833333333333332E-3</v>
      </c>
      <c r="AX141" s="217">
        <f t="shared" si="77"/>
        <v>1.7833333333333332E-3</v>
      </c>
      <c r="AY141" s="217">
        <f t="shared" si="77"/>
        <v>1.7833333333333332E-3</v>
      </c>
      <c r="AZ141" s="217">
        <f t="shared" si="77"/>
        <v>1.7833333333333332E-3</v>
      </c>
      <c r="BA141" s="217">
        <f t="shared" si="77"/>
        <v>1.7833333333333332E-3</v>
      </c>
      <c r="BB141" s="217">
        <f t="shared" si="77"/>
        <v>1.7833333333333332E-3</v>
      </c>
      <c r="BC141" s="217">
        <f t="shared" si="77"/>
        <v>1.7833333333333332E-3</v>
      </c>
      <c r="BD141" s="217">
        <f t="shared" si="77"/>
        <v>1.7833333333333332E-3</v>
      </c>
      <c r="BE141" s="217">
        <f t="shared" si="77"/>
        <v>1.7833333333333332E-3</v>
      </c>
      <c r="BF141" s="217">
        <f t="shared" si="77"/>
        <v>1.7833333333333332E-3</v>
      </c>
      <c r="BG141" s="217">
        <f t="shared" si="77"/>
        <v>1.7833333333333332E-3</v>
      </c>
      <c r="BH141" s="217">
        <f t="shared" si="77"/>
        <v>1.7833333333333332E-3</v>
      </c>
      <c r="BI141" s="217">
        <f t="shared" si="77"/>
        <v>1.7833333333333332E-3</v>
      </c>
      <c r="BJ141" s="217">
        <f t="shared" si="77"/>
        <v>1.7833333333333332E-3</v>
      </c>
      <c r="BK141" s="217">
        <f t="shared" si="77"/>
        <v>1.7833333333333332E-3</v>
      </c>
      <c r="BL141" s="217">
        <f t="shared" si="77"/>
        <v>1.7833333333333332E-3</v>
      </c>
      <c r="BM141" s="217">
        <f t="shared" si="77"/>
        <v>1.7833333333333332E-3</v>
      </c>
      <c r="BN141" s="217">
        <f t="shared" si="77"/>
        <v>1.7833333333333332E-3</v>
      </c>
      <c r="BO141" s="217">
        <f t="shared" si="77"/>
        <v>1.7833333333333332E-3</v>
      </c>
      <c r="BP141" s="217">
        <f t="shared" si="77"/>
        <v>1.7833333333333332E-3</v>
      </c>
      <c r="BQ141" s="217">
        <f t="shared" si="77"/>
        <v>1.7833333333333332E-3</v>
      </c>
      <c r="BR141" s="217">
        <f t="shared" si="77"/>
        <v>1.7833333333333332E-3</v>
      </c>
      <c r="BS141" s="217">
        <f t="shared" si="77"/>
        <v>1.7833333333333332E-3</v>
      </c>
      <c r="BT141" s="217">
        <f t="shared" si="77"/>
        <v>1.7833333333333332E-3</v>
      </c>
      <c r="BU141" s="217">
        <f t="shared" si="77"/>
        <v>1.7833333333333332E-3</v>
      </c>
      <c r="BV141" s="217">
        <f t="shared" si="77"/>
        <v>1.7833333333333332E-3</v>
      </c>
      <c r="BW141" s="217">
        <f t="shared" si="77"/>
        <v>1.7833333333333332E-3</v>
      </c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217"/>
      <c r="CR141" s="217"/>
      <c r="CS141" s="217"/>
      <c r="CT141" s="217">
        <f t="shared" ref="CT141:DG141" si="78">0.0193/12</f>
        <v>1.6083333333333334E-3</v>
      </c>
      <c r="CU141" s="217">
        <f t="shared" si="78"/>
        <v>1.6083333333333334E-3</v>
      </c>
      <c r="CV141" s="217">
        <f t="shared" si="78"/>
        <v>1.6083333333333334E-3</v>
      </c>
      <c r="CW141" s="217">
        <f t="shared" si="78"/>
        <v>1.6083333333333334E-3</v>
      </c>
      <c r="CX141" s="217">
        <f t="shared" si="78"/>
        <v>1.6083333333333334E-3</v>
      </c>
      <c r="CY141" s="217">
        <f t="shared" si="78"/>
        <v>1.6083333333333334E-3</v>
      </c>
      <c r="CZ141" s="217">
        <f t="shared" si="78"/>
        <v>1.6083333333333334E-3</v>
      </c>
      <c r="DA141" s="217">
        <f t="shared" si="78"/>
        <v>1.6083333333333334E-3</v>
      </c>
      <c r="DB141" s="217">
        <f t="shared" si="78"/>
        <v>1.6083333333333334E-3</v>
      </c>
      <c r="DC141" s="217">
        <f t="shared" si="78"/>
        <v>1.6083333333333334E-3</v>
      </c>
      <c r="DD141" s="217">
        <f t="shared" si="78"/>
        <v>1.6083333333333334E-3</v>
      </c>
      <c r="DE141" s="217">
        <f t="shared" si="78"/>
        <v>1.6083333333333334E-3</v>
      </c>
      <c r="DF141" s="217">
        <f t="shared" si="78"/>
        <v>1.6083333333333334E-3</v>
      </c>
      <c r="DG141" s="217">
        <f t="shared" si="78"/>
        <v>1.6083333333333334E-3</v>
      </c>
    </row>
    <row r="142" spans="1:111" s="209" customFormat="1">
      <c r="A142" s="29">
        <v>39</v>
      </c>
      <c r="C142" s="209" t="s">
        <v>38</v>
      </c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>
        <f t="shared" ref="Y142:AM142" si="79">Y140*Y141</f>
        <v>0</v>
      </c>
      <c r="Z142" s="213">
        <f t="shared" si="79"/>
        <v>0</v>
      </c>
      <c r="AA142" s="213">
        <f t="shared" si="79"/>
        <v>0</v>
      </c>
      <c r="AB142" s="213">
        <f t="shared" si="79"/>
        <v>0</v>
      </c>
      <c r="AC142" s="213">
        <f t="shared" si="79"/>
        <v>0</v>
      </c>
      <c r="AD142" s="213">
        <f t="shared" si="79"/>
        <v>0</v>
      </c>
      <c r="AE142" s="213">
        <f t="shared" si="79"/>
        <v>0</v>
      </c>
      <c r="AF142" s="213">
        <f t="shared" si="79"/>
        <v>0</v>
      </c>
      <c r="AG142" s="213">
        <f t="shared" si="79"/>
        <v>0</v>
      </c>
      <c r="AH142" s="213">
        <f t="shared" si="79"/>
        <v>0</v>
      </c>
      <c r="AI142" s="213">
        <f t="shared" si="79"/>
        <v>0</v>
      </c>
      <c r="AJ142" s="213">
        <f t="shared" si="79"/>
        <v>0</v>
      </c>
      <c r="AK142" s="213">
        <f t="shared" si="79"/>
        <v>0</v>
      </c>
      <c r="AL142" s="213">
        <f t="shared" si="79"/>
        <v>0</v>
      </c>
      <c r="AM142" s="213">
        <f t="shared" si="79"/>
        <v>0</v>
      </c>
      <c r="AN142" s="213">
        <f t="shared" ref="AN142:BJ142" si="80">AN140*AN141</f>
        <v>0</v>
      </c>
      <c r="AO142" s="213">
        <f t="shared" si="80"/>
        <v>0</v>
      </c>
      <c r="AP142" s="213">
        <f t="shared" si="80"/>
        <v>0</v>
      </c>
      <c r="AQ142" s="213">
        <f t="shared" si="80"/>
        <v>0</v>
      </c>
      <c r="AR142" s="213">
        <f t="shared" si="80"/>
        <v>0</v>
      </c>
      <c r="AS142" s="213">
        <f>AS140*AS141</f>
        <v>0</v>
      </c>
      <c r="AT142" s="213">
        <f t="shared" si="80"/>
        <v>0</v>
      </c>
      <c r="AU142" s="213">
        <f t="shared" si="80"/>
        <v>0</v>
      </c>
      <c r="AV142" s="213">
        <f>AV140*AV141</f>
        <v>0</v>
      </c>
      <c r="AW142" s="213">
        <f>AW140*AW141</f>
        <v>0</v>
      </c>
      <c r="AX142" s="213">
        <f t="shared" si="80"/>
        <v>0</v>
      </c>
      <c r="AY142" s="213">
        <f t="shared" si="80"/>
        <v>0</v>
      </c>
      <c r="AZ142" s="213">
        <f t="shared" si="80"/>
        <v>0</v>
      </c>
      <c r="BA142" s="213">
        <f t="shared" si="80"/>
        <v>0</v>
      </c>
      <c r="BB142" s="213">
        <f t="shared" si="80"/>
        <v>0</v>
      </c>
      <c r="BC142" s="213">
        <f t="shared" si="80"/>
        <v>0</v>
      </c>
      <c r="BD142" s="213">
        <f t="shared" si="80"/>
        <v>0</v>
      </c>
      <c r="BE142" s="213">
        <f>BE140*BE141</f>
        <v>0</v>
      </c>
      <c r="BF142" s="213">
        <f t="shared" si="80"/>
        <v>0</v>
      </c>
      <c r="BG142" s="213">
        <f>BG140*BG141</f>
        <v>0</v>
      </c>
      <c r="BH142" s="213">
        <f t="shared" si="80"/>
        <v>0</v>
      </c>
      <c r="BI142" s="213">
        <f t="shared" si="80"/>
        <v>0</v>
      </c>
      <c r="BJ142" s="213">
        <f t="shared" si="80"/>
        <v>0</v>
      </c>
      <c r="BK142" s="213">
        <f t="shared" ref="BK142:BL142" si="81">BK140*BK141</f>
        <v>0</v>
      </c>
      <c r="BL142" s="213">
        <f t="shared" si="81"/>
        <v>0</v>
      </c>
      <c r="BM142" s="213">
        <f t="shared" ref="BM142:BW142" si="82">BM140*BM141</f>
        <v>0</v>
      </c>
      <c r="BN142" s="213">
        <f t="shared" si="82"/>
        <v>0</v>
      </c>
      <c r="BO142" s="213">
        <f t="shared" si="82"/>
        <v>0</v>
      </c>
      <c r="BP142" s="213">
        <f t="shared" si="82"/>
        <v>0</v>
      </c>
      <c r="BQ142" s="213">
        <f t="shared" si="82"/>
        <v>0</v>
      </c>
      <c r="BR142" s="213">
        <f t="shared" si="82"/>
        <v>0</v>
      </c>
      <c r="BS142" s="213">
        <f t="shared" si="82"/>
        <v>0</v>
      </c>
      <c r="BT142" s="213">
        <f t="shared" si="82"/>
        <v>0</v>
      </c>
      <c r="BU142" s="213">
        <f t="shared" si="82"/>
        <v>0</v>
      </c>
      <c r="BV142" s="213">
        <f t="shared" si="82"/>
        <v>0</v>
      </c>
      <c r="BW142" s="213">
        <f t="shared" si="82"/>
        <v>0</v>
      </c>
      <c r="BX142" s="213"/>
      <c r="BY142" s="213"/>
      <c r="BZ142" s="213"/>
      <c r="CA142" s="213"/>
      <c r="CB142" s="213"/>
      <c r="CC142" s="213"/>
      <c r="CD142" s="213"/>
      <c r="CE142" s="213"/>
      <c r="CF142" s="213"/>
      <c r="CG142" s="213"/>
      <c r="CH142" s="213"/>
      <c r="CI142" s="213"/>
      <c r="CJ142" s="213"/>
      <c r="CK142" s="213"/>
      <c r="CL142" s="213"/>
      <c r="CM142" s="213"/>
      <c r="CN142" s="213"/>
      <c r="CO142" s="213"/>
      <c r="CP142" s="213"/>
      <c r="CQ142" s="213"/>
      <c r="CR142" s="213"/>
      <c r="CS142" s="213"/>
      <c r="CT142" s="213">
        <f t="shared" ref="CT142:DG142" si="83">CT140*CT141</f>
        <v>70849.40323486898</v>
      </c>
      <c r="CU142" s="213">
        <f t="shared" si="83"/>
        <v>70849.40323486898</v>
      </c>
      <c r="CV142" s="213">
        <f t="shared" si="83"/>
        <v>70849.40323486898</v>
      </c>
      <c r="CW142" s="213">
        <f t="shared" si="83"/>
        <v>70849.40323486898</v>
      </c>
      <c r="CX142" s="213">
        <f t="shared" si="83"/>
        <v>70849.40323486898</v>
      </c>
      <c r="CY142" s="213">
        <f t="shared" si="83"/>
        <v>70849.40323486898</v>
      </c>
      <c r="CZ142" s="213">
        <f t="shared" si="83"/>
        <v>70849.40323486898</v>
      </c>
      <c r="DA142" s="213">
        <f t="shared" si="83"/>
        <v>70849.40323486898</v>
      </c>
      <c r="DB142" s="213">
        <f t="shared" si="83"/>
        <v>70849.40323486898</v>
      </c>
      <c r="DC142" s="213">
        <f t="shared" si="83"/>
        <v>70849.40323486898</v>
      </c>
      <c r="DD142" s="213">
        <f t="shared" si="83"/>
        <v>70849.40323486898</v>
      </c>
      <c r="DE142" s="213">
        <f t="shared" si="83"/>
        <v>70849.40323486898</v>
      </c>
      <c r="DF142" s="213">
        <f t="shared" si="83"/>
        <v>70849.40323486898</v>
      </c>
      <c r="DG142" s="213">
        <f t="shared" si="83"/>
        <v>70849.40323486898</v>
      </c>
    </row>
    <row r="143" spans="1:111" s="209" customFormat="1">
      <c r="A143" s="29">
        <v>40</v>
      </c>
      <c r="C143" s="209" t="s">
        <v>149</v>
      </c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>
        <v>0</v>
      </c>
      <c r="Z143" s="211">
        <v>0</v>
      </c>
      <c r="AA143" s="211">
        <v>0</v>
      </c>
      <c r="AB143" s="211">
        <f>Calculations!Z142</f>
        <v>0</v>
      </c>
      <c r="AC143" s="211">
        <f>Calculations!AA142</f>
        <v>0</v>
      </c>
      <c r="AD143" s="211">
        <f>Calculations!AB142</f>
        <v>0</v>
      </c>
      <c r="AE143" s="211">
        <f>Calculations!AC142</f>
        <v>0</v>
      </c>
      <c r="AF143" s="211">
        <f>Calculations!AD142</f>
        <v>0</v>
      </c>
      <c r="AG143" s="211">
        <f>Calculations!AE142</f>
        <v>0</v>
      </c>
      <c r="AH143" s="211">
        <f>Calculations!AF142</f>
        <v>0</v>
      </c>
      <c r="AI143" s="211">
        <f>Calculations!AG142</f>
        <v>0</v>
      </c>
      <c r="AJ143" s="211">
        <f>Calculations!AH142</f>
        <v>0</v>
      </c>
      <c r="AK143" s="211">
        <f>Calculations!AI142</f>
        <v>0</v>
      </c>
      <c r="AL143" s="211">
        <f>Calculations!AJ142</f>
        <v>0</v>
      </c>
      <c r="AM143" s="211">
        <f>Calculations!AK142</f>
        <v>0</v>
      </c>
      <c r="AN143" s="211">
        <f>Calculations!AL142</f>
        <v>0</v>
      </c>
      <c r="AO143" s="211">
        <f>Calculations!AM142</f>
        <v>0</v>
      </c>
      <c r="AP143" s="211">
        <f>Calculations!AN142</f>
        <v>0</v>
      </c>
      <c r="AQ143" s="211">
        <f>Calculations!AO142</f>
        <v>0</v>
      </c>
      <c r="AR143" s="211">
        <f>Calculations!AP142</f>
        <v>0</v>
      </c>
      <c r="AS143" s="211">
        <f>Calculations!AQ142</f>
        <v>0</v>
      </c>
      <c r="AT143" s="211">
        <f>Calculations!AR142</f>
        <v>0</v>
      </c>
      <c r="AU143" s="211">
        <f>Calculations!AS142</f>
        <v>0</v>
      </c>
      <c r="AV143" s="211">
        <f>Calculations!AT142</f>
        <v>0</v>
      </c>
      <c r="AW143" s="211">
        <f>Calculations!AU142</f>
        <v>0</v>
      </c>
      <c r="AX143" s="211">
        <f>Calculations!AV142</f>
        <v>0</v>
      </c>
      <c r="AY143" s="211">
        <f>Calculations!AW142</f>
        <v>0</v>
      </c>
      <c r="AZ143" s="211">
        <f>Calculations!AX142</f>
        <v>0</v>
      </c>
      <c r="BA143" s="211">
        <f>Calculations!AY142</f>
        <v>0</v>
      </c>
      <c r="BB143" s="211">
        <f>Calculations!AZ142</f>
        <v>0</v>
      </c>
      <c r="BC143" s="211">
        <f>Calculations!BA142</f>
        <v>0</v>
      </c>
      <c r="BD143" s="211">
        <f>Calculations!BB142</f>
        <v>0</v>
      </c>
      <c r="BE143" s="211">
        <f>Calculations!BC142</f>
        <v>0</v>
      </c>
      <c r="BF143" s="211">
        <f>Calculations!BD142</f>
        <v>0</v>
      </c>
      <c r="BG143" s="211">
        <f>Calculations!BE142</f>
        <v>0</v>
      </c>
      <c r="BH143" s="211">
        <f>Calculations!BF142</f>
        <v>0</v>
      </c>
      <c r="BI143" s="211">
        <f>Calculations!BG142</f>
        <v>0</v>
      </c>
      <c r="BJ143" s="211">
        <f>Calculations!BH142</f>
        <v>0</v>
      </c>
      <c r="BK143" s="211">
        <f>Calculations!BI142</f>
        <v>0</v>
      </c>
      <c r="BL143" s="211">
        <f>Calculations!BJ142</f>
        <v>0</v>
      </c>
      <c r="BM143" s="211">
        <f>Calculations!BK142</f>
        <v>0</v>
      </c>
      <c r="BN143" s="211">
        <f>Calculations!BL142</f>
        <v>0</v>
      </c>
      <c r="BO143" s="211">
        <f>Calculations!BM142</f>
        <v>0</v>
      </c>
      <c r="BP143" s="211">
        <f>Calculations!BN142</f>
        <v>0</v>
      </c>
      <c r="BQ143" s="211">
        <f>Calculations!BO142</f>
        <v>0</v>
      </c>
      <c r="BR143" s="211">
        <f>Calculations!BP142</f>
        <v>0</v>
      </c>
      <c r="BS143" s="211">
        <f>Calculations!BQ142</f>
        <v>0</v>
      </c>
      <c r="BT143" s="211">
        <f>Calculations!BR142</f>
        <v>0</v>
      </c>
      <c r="BU143" s="211">
        <f>Calculations!BS142</f>
        <v>0</v>
      </c>
      <c r="BV143" s="211">
        <f>Calculations!BT142</f>
        <v>0</v>
      </c>
      <c r="BW143" s="211">
        <f>Calculations!BU142</f>
        <v>0</v>
      </c>
      <c r="BX143" s="211"/>
      <c r="BY143" s="211"/>
      <c r="BZ143" s="211"/>
      <c r="CA143" s="211"/>
      <c r="CB143" s="211"/>
      <c r="CC143" s="211"/>
      <c r="CD143" s="211"/>
      <c r="CE143" s="211"/>
      <c r="CF143" s="211"/>
      <c r="CG143" s="211"/>
      <c r="CH143" s="211"/>
      <c r="CI143" s="211"/>
      <c r="CJ143" s="211"/>
      <c r="CK143" s="211"/>
      <c r="CL143" s="211"/>
      <c r="CM143" s="211"/>
      <c r="CN143" s="211"/>
      <c r="CO143" s="211"/>
      <c r="CP143" s="211"/>
      <c r="CQ143" s="211"/>
      <c r="CR143" s="211"/>
      <c r="CS143" s="211"/>
      <c r="CT143" s="211">
        <f>Calculations!X142</f>
        <v>138027.8529342525</v>
      </c>
      <c r="CU143" s="211">
        <f>Calculations!Y142</f>
        <v>138027.8529342525</v>
      </c>
      <c r="CV143" s="211">
        <f>Calculations!CT142</f>
        <v>265042.84526204871</v>
      </c>
      <c r="CW143" s="211">
        <f>Calculations!CU142</f>
        <v>265042.84526204871</v>
      </c>
      <c r="CX143" s="211">
        <f>Calculations!CV142</f>
        <v>265042.84526204871</v>
      </c>
      <c r="CY143" s="211">
        <f>Calculations!CW142</f>
        <v>265042.84526204871</v>
      </c>
      <c r="CZ143" s="211">
        <f>Calculations!CX142</f>
        <v>265042.84526204871</v>
      </c>
      <c r="DA143" s="211">
        <f>Calculations!CY142</f>
        <v>265042.84526204871</v>
      </c>
      <c r="DB143" s="211">
        <f>Calculations!DF142</f>
        <v>265042.84526204871</v>
      </c>
      <c r="DC143" s="211">
        <f>Calculations!DG142</f>
        <v>265042.84526204871</v>
      </c>
      <c r="DD143" s="211">
        <f>Calculations!DH142</f>
        <v>265042.84526204871</v>
      </c>
      <c r="DE143" s="211">
        <f>Calculations!DI142</f>
        <v>265042.84526204871</v>
      </c>
      <c r="DF143" s="211">
        <f>Calculations!DJ142</f>
        <v>265042.84526204871</v>
      </c>
      <c r="DG143" s="211">
        <f>Calculations!DK142</f>
        <v>265042.84526204871</v>
      </c>
    </row>
    <row r="144" spans="1:111" s="209" customFormat="1">
      <c r="A144" s="29">
        <v>41</v>
      </c>
      <c r="C144" s="209" t="s">
        <v>40</v>
      </c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>
        <f>Y142-Y143</f>
        <v>0</v>
      </c>
      <c r="Z144" s="211">
        <f>Z142-Z143</f>
        <v>0</v>
      </c>
      <c r="AA144" s="211">
        <f>AA142-AA143</f>
        <v>0</v>
      </c>
      <c r="AB144" s="211">
        <f t="shared" ref="AB144:AL144" si="84">AB142-AB143</f>
        <v>0</v>
      </c>
      <c r="AC144" s="211">
        <f t="shared" si="84"/>
        <v>0</v>
      </c>
      <c r="AD144" s="211">
        <f t="shared" si="84"/>
        <v>0</v>
      </c>
      <c r="AE144" s="211">
        <f t="shared" si="84"/>
        <v>0</v>
      </c>
      <c r="AF144" s="211">
        <f t="shared" si="84"/>
        <v>0</v>
      </c>
      <c r="AG144" s="211">
        <f t="shared" si="84"/>
        <v>0</v>
      </c>
      <c r="AH144" s="211">
        <f t="shared" si="84"/>
        <v>0</v>
      </c>
      <c r="AI144" s="211">
        <f>AI142-AI143</f>
        <v>0</v>
      </c>
      <c r="AJ144" s="211">
        <f t="shared" si="84"/>
        <v>0</v>
      </c>
      <c r="AK144" s="211">
        <f t="shared" si="84"/>
        <v>0</v>
      </c>
      <c r="AL144" s="211">
        <f t="shared" si="84"/>
        <v>0</v>
      </c>
      <c r="AM144" s="211">
        <f t="shared" ref="AM144:BJ144" si="85">AM142-AM143</f>
        <v>0</v>
      </c>
      <c r="AN144" s="211">
        <f t="shared" si="85"/>
        <v>0</v>
      </c>
      <c r="AO144" s="211">
        <f t="shared" si="85"/>
        <v>0</v>
      </c>
      <c r="AP144" s="211">
        <f t="shared" si="85"/>
        <v>0</v>
      </c>
      <c r="AQ144" s="211">
        <f t="shared" si="85"/>
        <v>0</v>
      </c>
      <c r="AR144" s="211">
        <f t="shared" si="85"/>
        <v>0</v>
      </c>
      <c r="AS144" s="211">
        <f t="shared" si="85"/>
        <v>0</v>
      </c>
      <c r="AT144" s="211">
        <f t="shared" si="85"/>
        <v>0</v>
      </c>
      <c r="AU144" s="211">
        <f t="shared" si="85"/>
        <v>0</v>
      </c>
      <c r="AV144" s="211">
        <f t="shared" si="85"/>
        <v>0</v>
      </c>
      <c r="AW144" s="211">
        <f t="shared" si="85"/>
        <v>0</v>
      </c>
      <c r="AX144" s="211">
        <f t="shared" si="85"/>
        <v>0</v>
      </c>
      <c r="AY144" s="211">
        <f t="shared" si="85"/>
        <v>0</v>
      </c>
      <c r="AZ144" s="211">
        <f>AZ142-AZ143</f>
        <v>0</v>
      </c>
      <c r="BA144" s="211">
        <f t="shared" si="85"/>
        <v>0</v>
      </c>
      <c r="BB144" s="211">
        <f t="shared" si="85"/>
        <v>0</v>
      </c>
      <c r="BC144" s="211">
        <f t="shared" si="85"/>
        <v>0</v>
      </c>
      <c r="BD144" s="211">
        <f t="shared" si="85"/>
        <v>0</v>
      </c>
      <c r="BE144" s="211">
        <f t="shared" si="85"/>
        <v>0</v>
      </c>
      <c r="BF144" s="211">
        <f t="shared" si="85"/>
        <v>0</v>
      </c>
      <c r="BG144" s="211">
        <f t="shared" si="85"/>
        <v>0</v>
      </c>
      <c r="BH144" s="211">
        <f t="shared" si="85"/>
        <v>0</v>
      </c>
      <c r="BI144" s="211">
        <f t="shared" si="85"/>
        <v>0</v>
      </c>
      <c r="BJ144" s="211">
        <f t="shared" si="85"/>
        <v>0</v>
      </c>
      <c r="BK144" s="211">
        <f t="shared" ref="BK144:BL144" si="86">BK142-BK143</f>
        <v>0</v>
      </c>
      <c r="BL144" s="211">
        <f t="shared" si="86"/>
        <v>0</v>
      </c>
      <c r="BM144" s="211">
        <f t="shared" ref="BM144:BW144" si="87">BM142-BM143</f>
        <v>0</v>
      </c>
      <c r="BN144" s="211">
        <f t="shared" si="87"/>
        <v>0</v>
      </c>
      <c r="BO144" s="211">
        <f t="shared" si="87"/>
        <v>0</v>
      </c>
      <c r="BP144" s="211">
        <f t="shared" si="87"/>
        <v>0</v>
      </c>
      <c r="BQ144" s="211">
        <f t="shared" si="87"/>
        <v>0</v>
      </c>
      <c r="BR144" s="211">
        <f t="shared" si="87"/>
        <v>0</v>
      </c>
      <c r="BS144" s="211">
        <f t="shared" si="87"/>
        <v>0</v>
      </c>
      <c r="BT144" s="211">
        <f t="shared" si="87"/>
        <v>0</v>
      </c>
      <c r="BU144" s="211">
        <f t="shared" si="87"/>
        <v>0</v>
      </c>
      <c r="BV144" s="211">
        <f t="shared" si="87"/>
        <v>0</v>
      </c>
      <c r="BW144" s="211">
        <f t="shared" si="87"/>
        <v>0</v>
      </c>
      <c r="BX144" s="211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211"/>
      <c r="CI144" s="211"/>
      <c r="CJ144" s="211"/>
      <c r="CK144" s="211"/>
      <c r="CL144" s="211"/>
      <c r="CM144" s="211"/>
      <c r="CN144" s="211"/>
      <c r="CO144" s="211"/>
      <c r="CP144" s="211"/>
      <c r="CQ144" s="211"/>
      <c r="CR144" s="211"/>
      <c r="CS144" s="211"/>
      <c r="CT144" s="211">
        <f t="shared" ref="CT144:DG144" si="88">CT142-CT143</f>
        <v>-67178.44969938352</v>
      </c>
      <c r="CU144" s="211">
        <f t="shared" si="88"/>
        <v>-67178.44969938352</v>
      </c>
      <c r="CV144" s="211">
        <f t="shared" si="88"/>
        <v>-194193.44202717973</v>
      </c>
      <c r="CW144" s="211">
        <f t="shared" si="88"/>
        <v>-194193.44202717973</v>
      </c>
      <c r="CX144" s="211">
        <f t="shared" si="88"/>
        <v>-194193.44202717973</v>
      </c>
      <c r="CY144" s="211">
        <f t="shared" si="88"/>
        <v>-194193.44202717973</v>
      </c>
      <c r="CZ144" s="211">
        <f t="shared" si="88"/>
        <v>-194193.44202717973</v>
      </c>
      <c r="DA144" s="211">
        <f t="shared" si="88"/>
        <v>-194193.44202717973</v>
      </c>
      <c r="DB144" s="211">
        <f t="shared" si="88"/>
        <v>-194193.44202717973</v>
      </c>
      <c r="DC144" s="211">
        <f t="shared" si="88"/>
        <v>-194193.44202717973</v>
      </c>
      <c r="DD144" s="211">
        <f t="shared" si="88"/>
        <v>-194193.44202717973</v>
      </c>
      <c r="DE144" s="211">
        <f t="shared" si="88"/>
        <v>-194193.44202717973</v>
      </c>
      <c r="DF144" s="211">
        <f t="shared" si="88"/>
        <v>-194193.44202717973</v>
      </c>
      <c r="DG144" s="211">
        <f t="shared" si="88"/>
        <v>-194193.44202717973</v>
      </c>
    </row>
    <row r="145" spans="1:111" s="209" customFormat="1">
      <c r="A145" s="29">
        <v>42</v>
      </c>
      <c r="C145" s="209" t="s">
        <v>489</v>
      </c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>
        <f>Y144*0.38</f>
        <v>0</v>
      </c>
      <c r="Z145" s="211">
        <f>Z144*0.38</f>
        <v>0</v>
      </c>
      <c r="AA145" s="211">
        <f>AA144*0.38</f>
        <v>0</v>
      </c>
      <c r="AB145" s="211">
        <f t="shared" ref="AB145:AL145" si="89">AB144*0.38</f>
        <v>0</v>
      </c>
      <c r="AC145" s="211">
        <f t="shared" si="89"/>
        <v>0</v>
      </c>
      <c r="AD145" s="211">
        <f t="shared" si="89"/>
        <v>0</v>
      </c>
      <c r="AE145" s="211">
        <f t="shared" si="89"/>
        <v>0</v>
      </c>
      <c r="AF145" s="211">
        <f t="shared" si="89"/>
        <v>0</v>
      </c>
      <c r="AG145" s="211">
        <f t="shared" si="89"/>
        <v>0</v>
      </c>
      <c r="AH145" s="211">
        <f t="shared" si="89"/>
        <v>0</v>
      </c>
      <c r="AI145" s="211">
        <f t="shared" si="89"/>
        <v>0</v>
      </c>
      <c r="AJ145" s="211">
        <f t="shared" si="89"/>
        <v>0</v>
      </c>
      <c r="AK145" s="211">
        <f t="shared" si="89"/>
        <v>0</v>
      </c>
      <c r="AL145" s="211">
        <f t="shared" si="89"/>
        <v>0</v>
      </c>
      <c r="AM145" s="211">
        <f t="shared" ref="AM145:BJ145" si="90">AM144*0.38</f>
        <v>0</v>
      </c>
      <c r="AN145" s="211">
        <f t="shared" si="90"/>
        <v>0</v>
      </c>
      <c r="AO145" s="211">
        <f t="shared" si="90"/>
        <v>0</v>
      </c>
      <c r="AP145" s="211">
        <f t="shared" si="90"/>
        <v>0</v>
      </c>
      <c r="AQ145" s="211">
        <f t="shared" si="90"/>
        <v>0</v>
      </c>
      <c r="AR145" s="211">
        <f t="shared" si="90"/>
        <v>0</v>
      </c>
      <c r="AS145" s="211">
        <f t="shared" si="90"/>
        <v>0</v>
      </c>
      <c r="AT145" s="211">
        <f t="shared" si="90"/>
        <v>0</v>
      </c>
      <c r="AU145" s="211">
        <f t="shared" si="90"/>
        <v>0</v>
      </c>
      <c r="AV145" s="211">
        <f t="shared" si="90"/>
        <v>0</v>
      </c>
      <c r="AW145" s="211">
        <f>AW144*0.38</f>
        <v>0</v>
      </c>
      <c r="AX145" s="211">
        <f t="shared" si="90"/>
        <v>0</v>
      </c>
      <c r="AY145" s="211">
        <f t="shared" si="90"/>
        <v>0</v>
      </c>
      <c r="AZ145" s="211">
        <f t="shared" si="90"/>
        <v>0</v>
      </c>
      <c r="BA145" s="211">
        <f t="shared" si="90"/>
        <v>0</v>
      </c>
      <c r="BB145" s="211">
        <f t="shared" si="90"/>
        <v>0</v>
      </c>
      <c r="BC145" s="211">
        <f t="shared" si="90"/>
        <v>0</v>
      </c>
      <c r="BD145" s="211">
        <f t="shared" si="90"/>
        <v>0</v>
      </c>
      <c r="BE145" s="211">
        <f t="shared" si="90"/>
        <v>0</v>
      </c>
      <c r="BF145" s="211">
        <f t="shared" si="90"/>
        <v>0</v>
      </c>
      <c r="BG145" s="211">
        <f>BG144*0.38</f>
        <v>0</v>
      </c>
      <c r="BH145" s="211">
        <f t="shared" si="90"/>
        <v>0</v>
      </c>
      <c r="BI145" s="211">
        <f t="shared" si="90"/>
        <v>0</v>
      </c>
      <c r="BJ145" s="211">
        <f t="shared" si="90"/>
        <v>0</v>
      </c>
      <c r="BK145" s="211">
        <f t="shared" ref="BK145" si="91">BK144*0.38</f>
        <v>0</v>
      </c>
      <c r="BL145" s="211">
        <f>BL144*0.2472</f>
        <v>0</v>
      </c>
      <c r="BM145" s="211">
        <f t="shared" ref="BM145:BW145" si="92">BM144*0.2472</f>
        <v>0</v>
      </c>
      <c r="BN145" s="211">
        <f t="shared" si="92"/>
        <v>0</v>
      </c>
      <c r="BO145" s="211">
        <f t="shared" si="92"/>
        <v>0</v>
      </c>
      <c r="BP145" s="211">
        <f t="shared" si="92"/>
        <v>0</v>
      </c>
      <c r="BQ145" s="211">
        <f t="shared" si="92"/>
        <v>0</v>
      </c>
      <c r="BR145" s="211">
        <f t="shared" si="92"/>
        <v>0</v>
      </c>
      <c r="BS145" s="211">
        <f t="shared" si="92"/>
        <v>0</v>
      </c>
      <c r="BT145" s="211">
        <f t="shared" si="92"/>
        <v>0</v>
      </c>
      <c r="BU145" s="211">
        <f t="shared" si="92"/>
        <v>0</v>
      </c>
      <c r="BV145" s="211">
        <f t="shared" si="92"/>
        <v>0</v>
      </c>
      <c r="BW145" s="211">
        <f t="shared" si="92"/>
        <v>0</v>
      </c>
      <c r="BX145" s="211"/>
      <c r="BY145" s="211"/>
      <c r="BZ145" s="211"/>
      <c r="CA145" s="211"/>
      <c r="CB145" s="211"/>
      <c r="CC145" s="211"/>
      <c r="CD145" s="211"/>
      <c r="CE145" s="211"/>
      <c r="CF145" s="211"/>
      <c r="CG145" s="211"/>
      <c r="CH145" s="211"/>
      <c r="CI145" s="211"/>
      <c r="CJ145" s="211"/>
      <c r="CK145" s="211"/>
      <c r="CL145" s="211"/>
      <c r="CM145" s="211"/>
      <c r="CN145" s="211"/>
      <c r="CO145" s="211"/>
      <c r="CP145" s="211"/>
      <c r="CQ145" s="211"/>
      <c r="CR145" s="211"/>
      <c r="CS145" s="211"/>
      <c r="CT145" s="270">
        <f>CT144*0.2472</f>
        <v>-16606.512765687607</v>
      </c>
      <c r="CU145" s="270">
        <f>-Calculations!Y149</f>
        <v>-15196.096612985371</v>
      </c>
      <c r="CV145" s="282">
        <f>-Calculations!CT149</f>
        <v>-40244.96814780921</v>
      </c>
      <c r="CW145" s="282">
        <f>-Calculations!CU149</f>
        <v>-36167.863531527888</v>
      </c>
      <c r="CX145" s="282">
        <f>-Calculations!CV149</f>
        <v>-32222.278418997572</v>
      </c>
      <c r="CY145" s="282">
        <f>-Calculations!CW149</f>
        <v>-28145.173802716246</v>
      </c>
      <c r="CZ145" s="282">
        <f>-Calculations!CX149</f>
        <v>-24199.58869018593</v>
      </c>
      <c r="DA145" s="282">
        <f>-Calculations!CY149</f>
        <v>-20122.484073904605</v>
      </c>
      <c r="DB145" s="282">
        <f>-Calculations!DF149</f>
        <v>-16045.379457623281</v>
      </c>
      <c r="DC145" s="282">
        <f>-Calculations!DG149</f>
        <v>-12099.794345092965</v>
      </c>
      <c r="DD145" s="282">
        <f>-Calculations!DH149</f>
        <v>-8022.6897288116406</v>
      </c>
      <c r="DE145" s="282">
        <f>-Calculations!DI149</f>
        <v>-4077.104616281325</v>
      </c>
      <c r="DF145" s="282">
        <f>-Calculations!DJ149</f>
        <v>0</v>
      </c>
      <c r="DG145" s="282">
        <f>-Calculations!DK149</f>
        <v>0</v>
      </c>
    </row>
    <row r="146" spans="1:111" s="209" customFormat="1">
      <c r="A146" s="29">
        <v>43</v>
      </c>
      <c r="C146" s="209" t="s">
        <v>41</v>
      </c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>
        <v>0</v>
      </c>
      <c r="Z146" s="211">
        <v>0</v>
      </c>
      <c r="AA146" s="211">
        <v>0</v>
      </c>
      <c r="AB146" s="211">
        <v>0</v>
      </c>
      <c r="AC146" s="211">
        <v>0</v>
      </c>
      <c r="AD146" s="211">
        <v>0</v>
      </c>
      <c r="AE146" s="211">
        <v>0</v>
      </c>
      <c r="AF146" s="211">
        <v>0</v>
      </c>
      <c r="AG146" s="211">
        <v>0</v>
      </c>
      <c r="AH146" s="211">
        <v>0</v>
      </c>
      <c r="AI146" s="211">
        <v>0</v>
      </c>
      <c r="AJ146" s="211">
        <v>0</v>
      </c>
      <c r="AK146" s="211">
        <v>0</v>
      </c>
      <c r="AL146" s="211">
        <v>0</v>
      </c>
      <c r="AM146" s="211">
        <v>0</v>
      </c>
      <c r="AN146" s="211">
        <v>0</v>
      </c>
      <c r="AO146" s="211">
        <v>0</v>
      </c>
      <c r="AP146" s="211">
        <v>0</v>
      </c>
      <c r="AQ146" s="211">
        <v>0</v>
      </c>
      <c r="AR146" s="211">
        <v>0</v>
      </c>
      <c r="AS146" s="211">
        <v>0</v>
      </c>
      <c r="AT146" s="211">
        <v>0</v>
      </c>
      <c r="AU146" s="211">
        <v>0</v>
      </c>
      <c r="AV146" s="211">
        <v>0</v>
      </c>
      <c r="AW146" s="211">
        <v>0</v>
      </c>
      <c r="AX146" s="211">
        <v>0</v>
      </c>
      <c r="AY146" s="211">
        <v>0</v>
      </c>
      <c r="AZ146" s="211">
        <v>0</v>
      </c>
      <c r="BA146" s="211">
        <v>0</v>
      </c>
      <c r="BB146" s="211">
        <v>0</v>
      </c>
      <c r="BC146" s="211">
        <v>0</v>
      </c>
      <c r="BD146" s="211">
        <v>0</v>
      </c>
      <c r="BE146" s="211">
        <v>0</v>
      </c>
      <c r="BF146" s="211">
        <v>0</v>
      </c>
      <c r="BG146" s="211">
        <v>0</v>
      </c>
      <c r="BH146" s="211">
        <v>0</v>
      </c>
      <c r="BI146" s="211">
        <v>0</v>
      </c>
      <c r="BJ146" s="211">
        <v>0</v>
      </c>
      <c r="BK146" s="211">
        <v>0</v>
      </c>
      <c r="BL146" s="211">
        <v>0</v>
      </c>
      <c r="BM146" s="211">
        <v>0</v>
      </c>
      <c r="BN146" s="211">
        <v>0</v>
      </c>
      <c r="BO146" s="211">
        <v>0</v>
      </c>
      <c r="BP146" s="211">
        <v>0</v>
      </c>
      <c r="BQ146" s="211">
        <v>0</v>
      </c>
      <c r="BR146" s="211">
        <v>0</v>
      </c>
      <c r="BS146" s="211">
        <v>0</v>
      </c>
      <c r="BT146" s="211">
        <v>0</v>
      </c>
      <c r="BU146" s="211">
        <v>0</v>
      </c>
      <c r="BV146" s="211">
        <v>0</v>
      </c>
      <c r="BW146" s="211">
        <v>0</v>
      </c>
      <c r="BX146" s="211"/>
      <c r="BY146" s="211"/>
      <c r="BZ146" s="211"/>
      <c r="CA146" s="211"/>
      <c r="CB146" s="211"/>
      <c r="CC146" s="211"/>
      <c r="CD146" s="211"/>
      <c r="CE146" s="211"/>
      <c r="CF146" s="211"/>
      <c r="CG146" s="211"/>
      <c r="CH146" s="211"/>
      <c r="CI146" s="211"/>
      <c r="CJ146" s="211"/>
      <c r="CK146" s="211"/>
      <c r="CL146" s="211"/>
      <c r="CM146" s="211"/>
      <c r="CN146" s="211"/>
      <c r="CO146" s="211"/>
      <c r="CP146" s="211"/>
      <c r="CQ146" s="211"/>
      <c r="CR146" s="211"/>
      <c r="CS146" s="211"/>
      <c r="CT146" s="270">
        <f t="shared" ref="CT146:DG146" si="93">CS146+CT145</f>
        <v>-16606.512765687607</v>
      </c>
      <c r="CU146" s="270">
        <f t="shared" si="93"/>
        <v>-31802.609378672976</v>
      </c>
      <c r="CV146" s="270">
        <f t="shared" si="93"/>
        <v>-72047.577526482186</v>
      </c>
      <c r="CW146" s="270">
        <f t="shared" si="93"/>
        <v>-108215.44105801007</v>
      </c>
      <c r="CX146" s="270">
        <f t="shared" si="93"/>
        <v>-140437.71947700763</v>
      </c>
      <c r="CY146" s="270">
        <f t="shared" si="93"/>
        <v>-168582.89327972388</v>
      </c>
      <c r="CZ146" s="270">
        <f t="shared" si="93"/>
        <v>-192782.4819699098</v>
      </c>
      <c r="DA146" s="270">
        <f t="shared" si="93"/>
        <v>-212904.96604381441</v>
      </c>
      <c r="DB146" s="270">
        <f t="shared" si="93"/>
        <v>-228950.3455014377</v>
      </c>
      <c r="DC146" s="270">
        <f t="shared" si="93"/>
        <v>-241050.13984653066</v>
      </c>
      <c r="DD146" s="270">
        <f t="shared" si="93"/>
        <v>-249072.8295753423</v>
      </c>
      <c r="DE146" s="270">
        <f t="shared" si="93"/>
        <v>-253149.93419162362</v>
      </c>
      <c r="DF146" s="270">
        <f t="shared" si="93"/>
        <v>-253149.93419162362</v>
      </c>
      <c r="DG146" s="270">
        <f t="shared" si="93"/>
        <v>-253149.93419162362</v>
      </c>
    </row>
    <row r="147" spans="1:111" s="209" customFormat="1">
      <c r="A147" s="29">
        <v>44</v>
      </c>
      <c r="C147" s="209" t="s">
        <v>39</v>
      </c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43"/>
      <c r="X147" s="243"/>
      <c r="Y147" s="244">
        <v>0</v>
      </c>
      <c r="Z147" s="244">
        <v>0</v>
      </c>
      <c r="AA147" s="244">
        <v>0</v>
      </c>
      <c r="AB147" s="244">
        <v>0</v>
      </c>
      <c r="AC147" s="244">
        <v>0</v>
      </c>
      <c r="AD147" s="244">
        <v>0</v>
      </c>
      <c r="AE147" s="244">
        <v>0</v>
      </c>
      <c r="AF147" s="244">
        <v>0</v>
      </c>
      <c r="AG147" s="244">
        <v>0</v>
      </c>
      <c r="AH147" s="244">
        <v>0</v>
      </c>
      <c r="AI147" s="244">
        <v>0</v>
      </c>
      <c r="AJ147" s="244">
        <v>0</v>
      </c>
      <c r="AK147" s="244">
        <v>0</v>
      </c>
      <c r="AL147" s="244">
        <v>0</v>
      </c>
      <c r="AM147" s="244">
        <v>0</v>
      </c>
      <c r="AN147" s="244">
        <v>0</v>
      </c>
      <c r="AO147" s="244">
        <v>0</v>
      </c>
      <c r="AP147" s="244">
        <v>0</v>
      </c>
      <c r="AQ147" s="244">
        <v>0</v>
      </c>
      <c r="AR147" s="244">
        <v>0</v>
      </c>
      <c r="AS147" s="244">
        <v>0</v>
      </c>
      <c r="AT147" s="244">
        <v>0</v>
      </c>
      <c r="AU147" s="244">
        <v>0</v>
      </c>
      <c r="AV147" s="244">
        <v>0</v>
      </c>
      <c r="AW147" s="244">
        <v>0</v>
      </c>
      <c r="AX147" s="244">
        <v>0</v>
      </c>
      <c r="AY147" s="244">
        <v>0</v>
      </c>
      <c r="AZ147" s="244">
        <v>0</v>
      </c>
      <c r="BA147" s="244">
        <v>0</v>
      </c>
      <c r="BB147" s="244">
        <v>0</v>
      </c>
      <c r="BC147" s="244">
        <v>0</v>
      </c>
      <c r="BD147" s="244">
        <v>0</v>
      </c>
      <c r="BE147" s="244">
        <v>0</v>
      </c>
      <c r="BF147" s="244">
        <v>0</v>
      </c>
      <c r="BG147" s="244">
        <v>0</v>
      </c>
      <c r="BH147" s="244">
        <v>0</v>
      </c>
      <c r="BI147" s="244">
        <v>0</v>
      </c>
      <c r="BJ147" s="244">
        <v>0</v>
      </c>
      <c r="BK147" s="244">
        <v>0</v>
      </c>
      <c r="BL147" s="244">
        <v>0</v>
      </c>
      <c r="BM147" s="244">
        <v>0</v>
      </c>
      <c r="BN147" s="244">
        <v>0</v>
      </c>
      <c r="BO147" s="244">
        <v>0</v>
      </c>
      <c r="BP147" s="244">
        <v>0</v>
      </c>
      <c r="BQ147" s="244">
        <v>0</v>
      </c>
      <c r="BR147" s="244">
        <v>0</v>
      </c>
      <c r="BS147" s="244">
        <v>0</v>
      </c>
      <c r="BT147" s="244">
        <v>0</v>
      </c>
      <c r="BU147" s="244">
        <v>0</v>
      </c>
      <c r="BV147" s="244">
        <v>0</v>
      </c>
      <c r="BW147" s="244">
        <v>0</v>
      </c>
      <c r="BX147" s="244"/>
      <c r="BY147" s="244"/>
      <c r="BZ147" s="244"/>
      <c r="CA147" s="244"/>
      <c r="CB147" s="244"/>
      <c r="CC147" s="244"/>
      <c r="CD147" s="244"/>
      <c r="CE147" s="244"/>
      <c r="CF147" s="244"/>
      <c r="CG147" s="244"/>
      <c r="CH147" s="244"/>
      <c r="CI147" s="244"/>
      <c r="CJ147" s="244"/>
      <c r="CK147" s="244"/>
      <c r="CL147" s="244"/>
      <c r="CM147" s="244"/>
      <c r="CN147" s="244"/>
      <c r="CO147" s="244"/>
      <c r="CP147" s="244"/>
      <c r="CQ147" s="244"/>
      <c r="CR147" s="244"/>
      <c r="CS147" s="244"/>
      <c r="CT147" s="271">
        <f t="shared" ref="CT147:DG147" si="94">(CS147-CT142-SUM(CT119:CT135)-CT137)</f>
        <v>-592187.0276058875</v>
      </c>
      <c r="CU147" s="271">
        <f t="shared" si="94"/>
        <v>-663036.43084075651</v>
      </c>
      <c r="CV147" s="271">
        <f t="shared" si="94"/>
        <v>-733885.83407562552</v>
      </c>
      <c r="CW147" s="271">
        <f t="shared" si="94"/>
        <v>-804735.23731049453</v>
      </c>
      <c r="CX147" s="271">
        <f t="shared" si="94"/>
        <v>-875584.64054536354</v>
      </c>
      <c r="CY147" s="271">
        <f t="shared" si="94"/>
        <v>-946434.04378023255</v>
      </c>
      <c r="CZ147" s="271">
        <f t="shared" si="94"/>
        <v>-1017283.4470151016</v>
      </c>
      <c r="DA147" s="271">
        <f t="shared" si="94"/>
        <v>-1088132.8502499706</v>
      </c>
      <c r="DB147" s="271">
        <f t="shared" si="94"/>
        <v>-1158982.2534848396</v>
      </c>
      <c r="DC147" s="271">
        <f t="shared" si="94"/>
        <v>-1229831.6567197086</v>
      </c>
      <c r="DD147" s="271">
        <f t="shared" si="94"/>
        <v>-1300681.0599545776</v>
      </c>
      <c r="DE147" s="271">
        <f t="shared" si="94"/>
        <v>-1371530.4631894466</v>
      </c>
      <c r="DF147" s="271">
        <f t="shared" si="94"/>
        <v>-1442379.8664243156</v>
      </c>
      <c r="DG147" s="271">
        <f t="shared" si="94"/>
        <v>-1513229.2696591846</v>
      </c>
    </row>
    <row r="148" spans="1:111" s="209" customFormat="1">
      <c r="A148" s="29">
        <v>45</v>
      </c>
      <c r="C148" s="159" t="s">
        <v>398</v>
      </c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1"/>
      <c r="Z148" s="211">
        <v>0</v>
      </c>
      <c r="AA148" s="211">
        <v>0</v>
      </c>
      <c r="AB148" s="211">
        <v>0</v>
      </c>
      <c r="AC148" s="211">
        <v>0</v>
      </c>
      <c r="AD148" s="211">
        <v>0</v>
      </c>
      <c r="AE148" s="211">
        <v>0</v>
      </c>
      <c r="AF148" s="211">
        <v>0</v>
      </c>
      <c r="AG148" s="211">
        <v>0</v>
      </c>
      <c r="AH148" s="211">
        <v>0</v>
      </c>
      <c r="AI148" s="211">
        <v>0</v>
      </c>
      <c r="AJ148" s="211">
        <v>0</v>
      </c>
      <c r="AK148" s="211">
        <v>0</v>
      </c>
      <c r="AL148" s="211">
        <v>0</v>
      </c>
      <c r="AM148" s="211">
        <v>0</v>
      </c>
      <c r="AN148" s="211">
        <v>0</v>
      </c>
      <c r="AO148" s="211">
        <v>0</v>
      </c>
      <c r="AP148" s="211">
        <v>0</v>
      </c>
      <c r="AQ148" s="211">
        <v>0</v>
      </c>
      <c r="AR148" s="211">
        <v>0</v>
      </c>
      <c r="AS148" s="211">
        <v>0</v>
      </c>
      <c r="AT148" s="211">
        <v>0</v>
      </c>
      <c r="AU148" s="211">
        <v>0</v>
      </c>
      <c r="AV148" s="211">
        <v>0</v>
      </c>
      <c r="AW148" s="211">
        <v>0</v>
      </c>
      <c r="AX148" s="211">
        <v>0</v>
      </c>
      <c r="AY148" s="211">
        <v>0</v>
      </c>
      <c r="AZ148" s="211">
        <v>0</v>
      </c>
      <c r="BA148" s="211">
        <v>0</v>
      </c>
      <c r="BB148" s="211">
        <v>0</v>
      </c>
      <c r="BC148" s="211">
        <v>0</v>
      </c>
      <c r="BD148" s="211">
        <v>0</v>
      </c>
      <c r="BE148" s="211">
        <v>0</v>
      </c>
      <c r="BF148" s="211">
        <v>0</v>
      </c>
      <c r="BG148" s="211">
        <v>0</v>
      </c>
      <c r="BH148" s="211">
        <v>0</v>
      </c>
      <c r="BI148" s="211">
        <v>0</v>
      </c>
      <c r="BJ148" s="211">
        <v>0</v>
      </c>
      <c r="BK148" s="211">
        <v>0</v>
      </c>
      <c r="BL148" s="211">
        <v>0</v>
      </c>
      <c r="BM148" s="211">
        <v>0</v>
      </c>
      <c r="BN148" s="211">
        <v>0</v>
      </c>
      <c r="BO148" s="211">
        <v>0</v>
      </c>
      <c r="BP148" s="211">
        <v>0</v>
      </c>
      <c r="BQ148" s="211">
        <v>0</v>
      </c>
      <c r="BR148" s="211">
        <v>0</v>
      </c>
      <c r="BS148" s="211">
        <v>0</v>
      </c>
      <c r="BT148" s="211">
        <v>0</v>
      </c>
      <c r="BU148" s="211">
        <v>0</v>
      </c>
      <c r="BV148" s="211">
        <v>0</v>
      </c>
      <c r="BW148" s="211">
        <v>0</v>
      </c>
      <c r="BX148" s="211"/>
      <c r="BY148" s="211"/>
      <c r="BZ148" s="211"/>
      <c r="CA148" s="211"/>
      <c r="CB148" s="211"/>
      <c r="CC148" s="211"/>
      <c r="CD148" s="211"/>
      <c r="CE148" s="211"/>
      <c r="CF148" s="211"/>
      <c r="CG148" s="211"/>
      <c r="CH148" s="211"/>
      <c r="CI148" s="211"/>
      <c r="CU148" s="272">
        <f>((CT146/2)+SUM(CU146:DE146)+(DF146/2))/12</f>
        <v>-169489.59677726758</v>
      </c>
      <c r="CV148" s="272">
        <f>((CU146/2)+SUM(CV146:DF146)+(DG146/2))/12</f>
        <v>-188568.37787055454</v>
      </c>
    </row>
    <row r="149" spans="1:111" s="178" customFormat="1">
      <c r="A149" s="29">
        <v>46</v>
      </c>
      <c r="C149" s="228" t="s">
        <v>399</v>
      </c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1"/>
      <c r="Z149" s="211">
        <v>0</v>
      </c>
      <c r="AA149" s="211">
        <v>0</v>
      </c>
      <c r="AB149" s="211">
        <v>0</v>
      </c>
      <c r="AC149" s="211">
        <v>0</v>
      </c>
      <c r="AD149" s="211">
        <v>0</v>
      </c>
      <c r="AE149" s="211">
        <v>0</v>
      </c>
      <c r="AF149" s="211">
        <v>0</v>
      </c>
      <c r="AG149" s="211">
        <v>0</v>
      </c>
      <c r="AH149" s="211">
        <v>0</v>
      </c>
      <c r="AI149" s="211">
        <v>0</v>
      </c>
      <c r="AJ149" s="211">
        <v>0</v>
      </c>
      <c r="AK149" s="211">
        <v>0</v>
      </c>
      <c r="AL149" s="211">
        <v>0</v>
      </c>
      <c r="AM149" s="211">
        <v>0</v>
      </c>
      <c r="AN149" s="211">
        <v>0</v>
      </c>
      <c r="AO149" s="211">
        <v>0</v>
      </c>
      <c r="AP149" s="211">
        <v>0</v>
      </c>
      <c r="AQ149" s="211">
        <v>0</v>
      </c>
      <c r="AR149" s="211">
        <v>0</v>
      </c>
      <c r="AS149" s="211">
        <v>0</v>
      </c>
      <c r="AT149" s="211">
        <v>0</v>
      </c>
      <c r="AU149" s="211">
        <v>0</v>
      </c>
      <c r="AV149" s="211">
        <v>0</v>
      </c>
      <c r="AW149" s="211">
        <v>0</v>
      </c>
      <c r="AX149" s="211">
        <v>0</v>
      </c>
      <c r="AY149" s="211">
        <v>0</v>
      </c>
      <c r="AZ149" s="211">
        <v>0</v>
      </c>
      <c r="BA149" s="211">
        <v>0</v>
      </c>
      <c r="BB149" s="211">
        <v>0</v>
      </c>
      <c r="BC149" s="211">
        <v>0</v>
      </c>
      <c r="BD149" s="211">
        <v>0</v>
      </c>
      <c r="BE149" s="211">
        <v>0</v>
      </c>
      <c r="BF149" s="211">
        <v>0</v>
      </c>
      <c r="BG149" s="211">
        <v>0</v>
      </c>
      <c r="BH149" s="211">
        <v>0</v>
      </c>
      <c r="BI149" s="211">
        <v>0</v>
      </c>
      <c r="BJ149" s="211">
        <v>0</v>
      </c>
      <c r="BK149" s="211">
        <v>0</v>
      </c>
      <c r="BL149" s="211">
        <v>0</v>
      </c>
      <c r="BM149" s="211">
        <v>0</v>
      </c>
      <c r="BN149" s="211">
        <v>0</v>
      </c>
      <c r="BO149" s="211">
        <v>0</v>
      </c>
      <c r="BP149" s="211">
        <v>0</v>
      </c>
      <c r="BQ149" s="211">
        <v>0</v>
      </c>
      <c r="BR149" s="211">
        <v>0</v>
      </c>
      <c r="BS149" s="211">
        <v>0</v>
      </c>
      <c r="BT149" s="211">
        <v>0</v>
      </c>
      <c r="BU149" s="211">
        <v>0</v>
      </c>
      <c r="BV149" s="211">
        <v>0</v>
      </c>
      <c r="BW149" s="211">
        <v>0</v>
      </c>
      <c r="BX149" s="211"/>
      <c r="BY149" s="211"/>
      <c r="BZ149" s="211"/>
      <c r="CA149" s="211"/>
      <c r="CB149" s="211"/>
      <c r="CC149" s="211"/>
      <c r="CD149" s="211"/>
      <c r="CE149" s="211"/>
      <c r="CF149" s="211"/>
      <c r="CG149" s="211"/>
      <c r="CH149" s="211"/>
      <c r="CI149" s="211"/>
      <c r="CU149" s="272">
        <f>((CT147/2)+SUM(CU147:DE147)+(DF147/2))/12</f>
        <v>-1017283.4470151016</v>
      </c>
      <c r="CV149" s="272">
        <f>((CU147/2)+SUM(CV147:DF147)+(DG147/2))/12</f>
        <v>-1088132.8502499708</v>
      </c>
    </row>
    <row r="150" spans="1:111" s="209" customFormat="1">
      <c r="A150" s="29">
        <v>47</v>
      </c>
      <c r="C150" s="159" t="s">
        <v>400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210"/>
      <c r="Z150" s="210">
        <v>0</v>
      </c>
      <c r="AA150" s="210">
        <v>0</v>
      </c>
      <c r="AB150" s="210">
        <v>0</v>
      </c>
      <c r="AC150" s="210">
        <v>0</v>
      </c>
      <c r="AD150" s="210">
        <v>0</v>
      </c>
      <c r="AE150" s="210">
        <v>0</v>
      </c>
      <c r="AF150" s="210">
        <v>0</v>
      </c>
      <c r="AG150" s="210">
        <v>0</v>
      </c>
      <c r="AH150" s="210">
        <v>0</v>
      </c>
      <c r="AI150" s="210">
        <v>0</v>
      </c>
      <c r="AJ150" s="210">
        <v>0</v>
      </c>
      <c r="AK150" s="210">
        <v>0</v>
      </c>
      <c r="AL150" s="210">
        <v>0</v>
      </c>
      <c r="AM150" s="210">
        <v>0</v>
      </c>
      <c r="AN150" s="210">
        <v>0</v>
      </c>
      <c r="AO150" s="210">
        <v>0</v>
      </c>
      <c r="AP150" s="210">
        <v>0</v>
      </c>
      <c r="AQ150" s="210">
        <v>0</v>
      </c>
      <c r="AR150" s="210">
        <v>0</v>
      </c>
      <c r="AS150" s="210">
        <v>0</v>
      </c>
      <c r="AT150" s="210">
        <v>0</v>
      </c>
      <c r="AU150" s="210">
        <v>0</v>
      </c>
      <c r="AV150" s="210">
        <v>0</v>
      </c>
      <c r="AW150" s="210">
        <v>0</v>
      </c>
      <c r="AX150" s="210">
        <v>0</v>
      </c>
      <c r="AY150" s="210">
        <v>0</v>
      </c>
      <c r="AZ150" s="210">
        <v>0</v>
      </c>
      <c r="BA150" s="210">
        <v>0</v>
      </c>
      <c r="BB150" s="210">
        <v>0</v>
      </c>
      <c r="BC150" s="210">
        <v>0</v>
      </c>
      <c r="BD150" s="210">
        <v>0</v>
      </c>
      <c r="BE150" s="210">
        <v>0</v>
      </c>
      <c r="BF150" s="210">
        <v>0</v>
      </c>
      <c r="BG150" s="210">
        <v>0</v>
      </c>
      <c r="BH150" s="210">
        <v>0</v>
      </c>
      <c r="BI150" s="210">
        <v>0</v>
      </c>
      <c r="BJ150" s="210">
        <v>0</v>
      </c>
      <c r="BK150" s="210">
        <v>0</v>
      </c>
      <c r="BL150" s="210">
        <v>0</v>
      </c>
      <c r="BM150" s="210">
        <v>0</v>
      </c>
      <c r="BN150" s="210">
        <v>0</v>
      </c>
      <c r="BO150" s="210">
        <v>0</v>
      </c>
      <c r="BP150" s="210">
        <v>0</v>
      </c>
      <c r="BQ150" s="210">
        <v>0</v>
      </c>
      <c r="BR150" s="210">
        <v>0</v>
      </c>
      <c r="BS150" s="210">
        <v>0</v>
      </c>
      <c r="BT150" s="210">
        <v>0</v>
      </c>
      <c r="BU150" s="210">
        <v>0</v>
      </c>
      <c r="BV150" s="210">
        <v>0</v>
      </c>
      <c r="BW150" s="210">
        <v>0</v>
      </c>
      <c r="BX150" s="210"/>
      <c r="BY150" s="210"/>
      <c r="BZ150" s="210"/>
      <c r="CA150" s="210"/>
      <c r="CB150" s="210"/>
      <c r="CC150" s="210"/>
      <c r="CD150" s="210"/>
      <c r="CE150" s="210"/>
      <c r="CF150" s="210"/>
      <c r="CG150" s="210"/>
      <c r="CH150" s="210"/>
      <c r="CI150" s="210"/>
      <c r="CU150" s="273">
        <f>((CT139/2)+SUM(CU139:DE139)+(DF139/2))/12</f>
        <v>124451442.42582525</v>
      </c>
      <c r="CV150" s="273">
        <f>((CU139/2)+SUM(CV139:DF139)+(DG139/2))/12</f>
        <v>124451442.42582525</v>
      </c>
    </row>
    <row r="151" spans="1:111" s="209" customFormat="1">
      <c r="A151" s="29">
        <v>48</v>
      </c>
      <c r="C151" s="159" t="s">
        <v>401</v>
      </c>
      <c r="D151" s="9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9"/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U151" s="9">
        <f>CU150-80400000</f>
        <v>44051442.425825253</v>
      </c>
      <c r="CV151" s="9">
        <f>CV150-80400000</f>
        <v>44051442.425825253</v>
      </c>
    </row>
    <row r="152" spans="1:111" s="209" customFormat="1" ht="6" customHeight="1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spans="1:111" s="209" customFormat="1">
      <c r="B153" s="284" t="s">
        <v>166</v>
      </c>
      <c r="C153" s="284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spans="1:111">
      <c r="B154" s="284"/>
      <c r="C154" s="284"/>
    </row>
  </sheetData>
  <sortState ref="B5:AS38">
    <sortCondition ref="B5:B38"/>
  </sortState>
  <mergeCells count="1">
    <mergeCell ref="B153:C154"/>
  </mergeCells>
  <pageMargins left="0.7" right="0.7" top="0.89124999999999999" bottom="0.75" header="0.3" footer="0.3"/>
  <pageSetup scale="66" fitToWidth="0" orientation="landscape" r:id="rId1"/>
  <headerFooter scaleWithDoc="0"/>
  <colBreaks count="2" manualBreakCount="2">
    <brk id="84" max="156" man="1"/>
    <brk id="94" max="1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5"/>
  <sheetViews>
    <sheetView zoomScaleNormal="100" zoomScaleSheetLayoutView="70" workbookViewId="0">
      <selection activeCell="E19" sqref="E19"/>
    </sheetView>
  </sheetViews>
  <sheetFormatPr defaultRowHeight="12.75"/>
  <cols>
    <col min="1" max="1" width="9.85546875" style="29" customWidth="1"/>
    <col min="2" max="2" width="55.28515625" customWidth="1"/>
    <col min="3" max="3" width="2" customWidth="1"/>
    <col min="4" max="4" width="1.140625" customWidth="1"/>
    <col min="5" max="5" width="14.140625" customWidth="1"/>
    <col min="6" max="6" width="2.42578125" customWidth="1"/>
    <col min="7" max="7" width="1.7109375" customWidth="1"/>
    <col min="8" max="8" width="13.5703125" bestFit="1" customWidth="1"/>
    <col min="9" max="9" width="12.42578125" bestFit="1" customWidth="1"/>
    <col min="10" max="10" width="9.140625" customWidth="1"/>
  </cols>
  <sheetData>
    <row r="1" spans="1:9">
      <c r="A1" s="285" t="s">
        <v>42</v>
      </c>
      <c r="B1" s="285"/>
      <c r="C1" s="285"/>
      <c r="D1" s="285"/>
      <c r="E1" s="285"/>
      <c r="F1" s="285"/>
      <c r="G1" s="158"/>
    </row>
    <row r="2" spans="1:9">
      <c r="A2" s="286"/>
      <c r="B2" s="286"/>
      <c r="C2" s="286"/>
      <c r="D2" s="286"/>
      <c r="E2" s="286"/>
      <c r="F2" s="286"/>
      <c r="G2" s="158"/>
    </row>
    <row r="3" spans="1:9">
      <c r="A3" s="10"/>
      <c r="B3" s="195" t="s">
        <v>60</v>
      </c>
      <c r="C3" s="183"/>
      <c r="D3" s="215"/>
      <c r="E3" s="186" t="s">
        <v>61</v>
      </c>
      <c r="F3" s="15"/>
      <c r="G3" s="15"/>
    </row>
    <row r="4" spans="1:9">
      <c r="A4" s="10"/>
      <c r="B4" s="185"/>
      <c r="C4" s="185"/>
      <c r="D4" s="215"/>
      <c r="E4" s="186"/>
      <c r="F4" s="185"/>
      <c r="G4" s="185"/>
    </row>
    <row r="5" spans="1:9">
      <c r="A5" s="28"/>
      <c r="B5" s="17"/>
      <c r="C5" s="17"/>
      <c r="D5" s="17"/>
      <c r="E5" s="17" t="s">
        <v>230</v>
      </c>
    </row>
    <row r="6" spans="1:9">
      <c r="A6" s="28"/>
      <c r="B6" s="18"/>
      <c r="C6" s="18"/>
      <c r="D6" s="18"/>
      <c r="E6" s="19" t="s">
        <v>44</v>
      </c>
    </row>
    <row r="7" spans="1:9">
      <c r="A7" s="28">
        <v>1</v>
      </c>
      <c r="B7" s="20" t="s">
        <v>45</v>
      </c>
      <c r="C7" s="20"/>
      <c r="D7" s="20"/>
      <c r="E7" s="21">
        <f ca="1">LOOKUP(E34,'Exhibit 1.1'!D2:CU2,'Exhibit 1.1'!D139:DPE139)</f>
        <v>124451442.42582527</v>
      </c>
      <c r="F7" s="16" t="s">
        <v>46</v>
      </c>
    </row>
    <row r="8" spans="1:9">
      <c r="A8" s="28">
        <f t="shared" ref="A8:A19" si="0">A7+1</f>
        <v>2</v>
      </c>
      <c r="B8" s="20" t="s">
        <v>47</v>
      </c>
      <c r="C8" s="20"/>
      <c r="D8" s="20"/>
      <c r="E8" s="22">
        <v>-80400000</v>
      </c>
      <c r="F8" s="16" t="s">
        <v>48</v>
      </c>
    </row>
    <row r="9" spans="1:9">
      <c r="A9" s="28">
        <f t="shared" si="0"/>
        <v>3</v>
      </c>
      <c r="B9" s="20" t="s">
        <v>49</v>
      </c>
      <c r="C9" s="20"/>
      <c r="D9" s="20"/>
      <c r="E9" s="184">
        <f ca="1">SUM(E7:E8)</f>
        <v>44051442.425825268</v>
      </c>
      <c r="H9" s="6"/>
      <c r="I9" s="6"/>
    </row>
    <row r="10" spans="1:9">
      <c r="A10" s="28">
        <f t="shared" si="0"/>
        <v>4</v>
      </c>
      <c r="B10" s="20" t="s">
        <v>50</v>
      </c>
      <c r="C10" s="20"/>
      <c r="D10" s="20"/>
      <c r="E10" s="223">
        <f>LOOKUP(E35,'Exhibit 1.1'!D2:CU2,'Exhibit 1.1'!D149:CU149)</f>
        <v>-1017283.4470151016</v>
      </c>
      <c r="F10" s="16" t="s">
        <v>51</v>
      </c>
    </row>
    <row r="11" spans="1:9">
      <c r="A11" s="28">
        <f t="shared" si="0"/>
        <v>5</v>
      </c>
      <c r="B11" s="20" t="s">
        <v>52</v>
      </c>
      <c r="C11" s="20"/>
      <c r="D11" s="20"/>
      <c r="E11" s="164">
        <f>LOOKUP(E35,'Exhibit 1.1'!D2:CV2,'Exhibit 1.1'!D148:CV148)</f>
        <v>-188568.37787055454</v>
      </c>
      <c r="F11" s="16" t="s">
        <v>53</v>
      </c>
    </row>
    <row r="12" spans="1:9">
      <c r="A12" s="28">
        <f t="shared" si="0"/>
        <v>6</v>
      </c>
      <c r="B12" s="20" t="s">
        <v>54</v>
      </c>
      <c r="C12" s="20"/>
      <c r="D12" s="20"/>
      <c r="E12" s="23">
        <f ca="1">SUM(E9:E11)</f>
        <v>42845590.600939617</v>
      </c>
      <c r="F12" s="16"/>
      <c r="H12" s="6"/>
    </row>
    <row r="13" spans="1:9">
      <c r="A13" s="28">
        <f t="shared" si="0"/>
        <v>7</v>
      </c>
      <c r="B13" s="20" t="s">
        <v>55</v>
      </c>
      <c r="C13" s="20"/>
      <c r="D13" s="20"/>
      <c r="E13" s="24">
        <v>8.8999999999999996E-2</v>
      </c>
      <c r="F13" s="16" t="s">
        <v>167</v>
      </c>
    </row>
    <row r="14" spans="1:9">
      <c r="A14" s="28">
        <f t="shared" si="0"/>
        <v>8</v>
      </c>
      <c r="B14" s="20" t="s">
        <v>56</v>
      </c>
      <c r="C14" s="20"/>
      <c r="D14" s="20"/>
      <c r="E14" s="21">
        <f ca="1">E12*E13</f>
        <v>3813257.5634836257</v>
      </c>
      <c r="F14" s="16"/>
      <c r="H14" s="280"/>
    </row>
    <row r="15" spans="1:9">
      <c r="A15" s="28">
        <f t="shared" si="0"/>
        <v>9</v>
      </c>
      <c r="B15" s="20" t="s">
        <v>57</v>
      </c>
      <c r="C15" s="20"/>
      <c r="D15" s="20"/>
      <c r="E15" s="21">
        <f ca="1">E9*0.0193</f>
        <v>850192.83881842776</v>
      </c>
      <c r="F15" s="16" t="s">
        <v>51</v>
      </c>
    </row>
    <row r="16" spans="1:9">
      <c r="A16" s="28">
        <f t="shared" si="0"/>
        <v>10</v>
      </c>
      <c r="B16" s="20" t="s">
        <v>58</v>
      </c>
      <c r="C16" s="20"/>
      <c r="D16" s="20"/>
      <c r="E16" s="23">
        <f ca="1">E12*0.012</f>
        <v>514147.08721127542</v>
      </c>
      <c r="F16" s="16"/>
    </row>
    <row r="17" spans="1:9">
      <c r="A17" s="28">
        <f t="shared" si="0"/>
        <v>11</v>
      </c>
      <c r="B17" s="161" t="s">
        <v>171</v>
      </c>
      <c r="C17" s="161"/>
      <c r="D17" s="161"/>
      <c r="E17" s="281">
        <f ca="1">SUM(E14:E16)</f>
        <v>5177597.4895133292</v>
      </c>
    </row>
    <row r="18" spans="1:9">
      <c r="A18" s="28">
        <f t="shared" si="0"/>
        <v>12</v>
      </c>
      <c r="B18" s="161" t="s">
        <v>233</v>
      </c>
      <c r="C18" s="161"/>
      <c r="D18" s="161"/>
      <c r="E18" s="252">
        <v>0</v>
      </c>
    </row>
    <row r="19" spans="1:9">
      <c r="A19" s="28">
        <f t="shared" si="0"/>
        <v>13</v>
      </c>
      <c r="B19" s="161" t="s">
        <v>234</v>
      </c>
      <c r="C19" s="161"/>
      <c r="D19" s="161"/>
      <c r="E19" s="184">
        <f ca="1">E17-E18</f>
        <v>5177597.4895133292</v>
      </c>
    </row>
    <row r="21" spans="1:9">
      <c r="B21" s="161"/>
      <c r="C21" s="4"/>
      <c r="D21" s="4"/>
      <c r="E21" s="266"/>
    </row>
    <row r="22" spans="1:9">
      <c r="B22" s="5"/>
      <c r="C22" s="4"/>
      <c r="D22" s="4"/>
      <c r="E22" s="5"/>
    </row>
    <row r="23" spans="1:9">
      <c r="E23" s="9"/>
    </row>
    <row r="24" spans="1:9">
      <c r="A24" s="25" t="s">
        <v>491</v>
      </c>
    </row>
    <row r="25" spans="1:9">
      <c r="A25" s="25" t="s">
        <v>482</v>
      </c>
    </row>
    <row r="26" spans="1:9">
      <c r="A26" s="18" t="s">
        <v>490</v>
      </c>
      <c r="E26" s="26"/>
      <c r="F26" s="3"/>
      <c r="G26" s="3"/>
    </row>
    <row r="27" spans="1:9">
      <c r="A27" s="18" t="s">
        <v>492</v>
      </c>
    </row>
    <row r="28" spans="1:9">
      <c r="A28" s="18" t="s">
        <v>354</v>
      </c>
      <c r="E28" s="27"/>
      <c r="F28" s="3"/>
      <c r="G28" s="3"/>
    </row>
    <row r="29" spans="1:9" ht="12.75" customHeight="1">
      <c r="A29" s="263"/>
      <c r="B29" s="263"/>
      <c r="C29" s="263"/>
      <c r="D29" s="263"/>
      <c r="E29" s="263"/>
      <c r="F29" s="263"/>
      <c r="G29" s="263"/>
      <c r="H29" s="263"/>
      <c r="I29" s="222"/>
    </row>
    <row r="30" spans="1:9">
      <c r="A30" s="263"/>
      <c r="B30" s="263"/>
      <c r="C30" s="263"/>
      <c r="D30" s="263"/>
      <c r="E30" s="263"/>
      <c r="F30" s="263"/>
      <c r="G30" s="263"/>
      <c r="H30" s="263"/>
      <c r="I30" s="222"/>
    </row>
    <row r="31" spans="1:9">
      <c r="A31" s="18"/>
      <c r="F31" s="26"/>
      <c r="G31" s="3"/>
      <c r="H31" s="3"/>
      <c r="I31" s="222"/>
    </row>
    <row r="32" spans="1:9">
      <c r="A32" s="188"/>
    </row>
    <row r="33" spans="1:5">
      <c r="A33" s="188"/>
    </row>
    <row r="34" spans="1:5">
      <c r="B34" t="s">
        <v>178</v>
      </c>
      <c r="E34" s="163">
        <v>44165</v>
      </c>
    </row>
    <row r="35" spans="1:5">
      <c r="B35" s="159" t="s">
        <v>179</v>
      </c>
      <c r="C35" s="159"/>
      <c r="D35" s="159"/>
      <c r="E35" s="170">
        <v>44197</v>
      </c>
    </row>
  </sheetData>
  <mergeCells count="2">
    <mergeCell ref="A1:F1"/>
    <mergeCell ref="A2:F2"/>
  </mergeCells>
  <pageMargins left="0.7" right="0.7" top="0.89124999999999999" bottom="0.75" header="0.3" footer="0.3"/>
  <pageSetup scale="75" orientation="portrait" r:id="rId1"/>
  <headerFooter scaleWithDoc="0">
    <oddHeader>&amp;RDominion Energy Utah
Docket No 19-057-28
Exhibit 1.1
Page 4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M26"/>
  <sheetViews>
    <sheetView zoomScaleNormal="100" workbookViewId="0">
      <selection activeCell="K9" sqref="K9"/>
    </sheetView>
  </sheetViews>
  <sheetFormatPr defaultRowHeight="12.75"/>
  <cols>
    <col min="1" max="1" width="26.42578125" customWidth="1"/>
    <col min="2" max="2" width="3.28515625" customWidth="1"/>
    <col min="3" max="3" width="12.140625" customWidth="1"/>
    <col min="4" max="4" width="2.5703125" customWidth="1"/>
    <col min="5" max="5" width="23.5703125" bestFit="1" customWidth="1"/>
    <col min="6" max="6" width="2.7109375" customWidth="1"/>
    <col min="7" max="7" width="14" bestFit="1" customWidth="1"/>
    <col min="8" max="8" width="2.5703125" customWidth="1"/>
    <col min="9" max="9" width="16" bestFit="1" customWidth="1"/>
    <col min="10" max="10" width="3.85546875" customWidth="1"/>
    <col min="13" max="13" width="14.140625" customWidth="1"/>
  </cols>
  <sheetData>
    <row r="1" spans="2:10" ht="15.75">
      <c r="B1" s="196"/>
      <c r="C1" s="287" t="s">
        <v>59</v>
      </c>
      <c r="D1" s="287"/>
      <c r="E1" s="287"/>
      <c r="F1" s="287"/>
      <c r="G1" s="287"/>
      <c r="H1" s="287"/>
      <c r="I1" s="287"/>
      <c r="J1" s="32"/>
    </row>
    <row r="2" spans="2:10" ht="15.75">
      <c r="B2" s="196"/>
      <c r="C2" s="196"/>
      <c r="D2" s="197"/>
      <c r="E2" s="274" t="s">
        <v>480</v>
      </c>
      <c r="F2" s="197"/>
      <c r="G2" s="196"/>
      <c r="H2" s="197"/>
      <c r="I2" s="196"/>
      <c r="J2" s="32"/>
    </row>
    <row r="3" spans="2:10" ht="15">
      <c r="B3" s="196"/>
      <c r="C3" s="196"/>
      <c r="D3" s="197"/>
      <c r="E3" s="197"/>
      <c r="F3" s="197"/>
      <c r="G3" s="196"/>
      <c r="H3" s="197"/>
      <c r="I3" s="196"/>
      <c r="J3" s="32"/>
    </row>
    <row r="4" spans="2:10" ht="15">
      <c r="B4" s="196"/>
      <c r="C4" s="196"/>
      <c r="D4" s="198"/>
      <c r="E4" s="198" t="s">
        <v>60</v>
      </c>
      <c r="F4" s="198"/>
      <c r="G4" s="198" t="s">
        <v>61</v>
      </c>
      <c r="H4" s="198"/>
      <c r="I4" s="198" t="s">
        <v>62</v>
      </c>
      <c r="J4" s="34"/>
    </row>
    <row r="5" spans="2:10" ht="15.75">
      <c r="B5" s="196"/>
      <c r="C5" s="196"/>
      <c r="D5" s="196"/>
      <c r="E5" s="199"/>
      <c r="F5" s="196"/>
      <c r="G5" s="196"/>
      <c r="H5" s="196"/>
      <c r="I5" s="199"/>
      <c r="J5" s="33"/>
    </row>
    <row r="6" spans="2:10" ht="15">
      <c r="B6" s="196"/>
      <c r="C6" s="196"/>
      <c r="D6" s="198"/>
      <c r="E6" s="198" t="s">
        <v>63</v>
      </c>
      <c r="F6" s="198"/>
      <c r="H6" s="198"/>
      <c r="I6" s="198" t="s">
        <v>7</v>
      </c>
      <c r="J6" s="34"/>
    </row>
    <row r="7" spans="2:10" ht="15">
      <c r="B7" s="196"/>
      <c r="C7" s="196"/>
      <c r="D7" s="200"/>
      <c r="E7" s="200" t="s">
        <v>65</v>
      </c>
      <c r="F7" s="200"/>
      <c r="G7" s="198" t="s">
        <v>64</v>
      </c>
      <c r="H7" s="200"/>
      <c r="I7" s="198" t="s">
        <v>231</v>
      </c>
      <c r="J7" s="35"/>
    </row>
    <row r="8" spans="2:10" ht="15">
      <c r="B8" s="196"/>
      <c r="C8" s="196"/>
      <c r="D8" s="196"/>
      <c r="E8" s="198" t="s">
        <v>46</v>
      </c>
      <c r="F8" s="196"/>
      <c r="G8" s="201" t="s">
        <v>66</v>
      </c>
      <c r="H8" s="196"/>
      <c r="I8" s="201" t="s">
        <v>43</v>
      </c>
      <c r="J8" s="33"/>
    </row>
    <row r="9" spans="2:10" ht="15">
      <c r="B9" s="198">
        <v>1</v>
      </c>
      <c r="C9" s="196" t="s">
        <v>67</v>
      </c>
      <c r="D9" s="202"/>
      <c r="E9" s="250">
        <f>352657453-3556450-2894604</f>
        <v>346206399</v>
      </c>
      <c r="F9" s="202"/>
      <c r="G9" s="204">
        <f t="shared" ref="G9:G15" si="0">E9/$E$17</f>
        <v>0.88444992787587218</v>
      </c>
      <c r="H9" s="202"/>
      <c r="I9" s="202">
        <f ca="1">G9*$I$17</f>
        <v>4579325.726170361</v>
      </c>
      <c r="J9" s="36"/>
    </row>
    <row r="10" spans="2:10" ht="15">
      <c r="B10" s="198">
        <v>2</v>
      </c>
      <c r="C10" s="196" t="s">
        <v>68</v>
      </c>
      <c r="D10" s="205"/>
      <c r="E10" s="251">
        <f>2730771+227644-73253</f>
        <v>2885162</v>
      </c>
      <c r="F10" s="205"/>
      <c r="G10" s="204">
        <f t="shared" si="0"/>
        <v>7.3706936965373853E-3</v>
      </c>
      <c r="H10" s="205"/>
      <c r="I10" s="202">
        <f t="shared" ref="I10:I15" ca="1" si="1">G10*$I$17</f>
        <v>38162.485179163683</v>
      </c>
      <c r="J10" s="37"/>
    </row>
    <row r="11" spans="2:10" ht="15">
      <c r="B11" s="198">
        <v>3</v>
      </c>
      <c r="C11" s="196" t="s">
        <v>69</v>
      </c>
      <c r="D11" s="205"/>
      <c r="E11" s="251">
        <f>2649155+96421-6987</f>
        <v>2738589</v>
      </c>
      <c r="F11" s="205"/>
      <c r="G11" s="204">
        <f t="shared" si="0"/>
        <v>6.9962451604820191E-3</v>
      </c>
      <c r="H11" s="205"/>
      <c r="I11" s="202">
        <f t="shared" ca="1" si="1"/>
        <v>36223.741378931481</v>
      </c>
      <c r="J11" s="37"/>
    </row>
    <row r="12" spans="2:10" ht="15">
      <c r="B12" s="198">
        <v>4</v>
      </c>
      <c r="C12" s="196" t="s">
        <v>70</v>
      </c>
      <c r="D12" s="205"/>
      <c r="E12" s="251">
        <f>188890-37290</f>
        <v>151600</v>
      </c>
      <c r="F12" s="205"/>
      <c r="G12" s="204">
        <f t="shared" si="0"/>
        <v>3.8729096126840281E-4</v>
      </c>
      <c r="H12" s="205"/>
      <c r="I12" s="202">
        <f t="shared" ca="1" si="1"/>
        <v>2005.2367087744865</v>
      </c>
      <c r="J12" s="37"/>
    </row>
    <row r="13" spans="2:10" ht="15">
      <c r="B13" s="198">
        <v>5</v>
      </c>
      <c r="C13" s="196" t="s">
        <v>432</v>
      </c>
      <c r="D13" s="205"/>
      <c r="E13" s="251">
        <f>28937712+5561973+2780987</f>
        <v>37280672</v>
      </c>
      <c r="F13" s="205"/>
      <c r="G13" s="204">
        <f t="shared" si="0"/>
        <v>9.5240549443351127E-2</v>
      </c>
      <c r="H13" s="205"/>
      <c r="I13" s="202">
        <f t="shared" ca="1" si="1"/>
        <v>493117.22969776491</v>
      </c>
      <c r="J13" s="37"/>
    </row>
    <row r="14" spans="2:10" ht="15">
      <c r="B14" s="198">
        <v>6</v>
      </c>
      <c r="C14" s="196" t="s">
        <v>71</v>
      </c>
      <c r="D14" s="205"/>
      <c r="E14" s="251">
        <v>0</v>
      </c>
      <c r="F14" s="205"/>
      <c r="G14" s="204">
        <f t="shared" si="0"/>
        <v>0</v>
      </c>
      <c r="H14" s="205"/>
      <c r="I14" s="202">
        <f t="shared" ca="1" si="1"/>
        <v>0</v>
      </c>
      <c r="J14" s="37"/>
    </row>
    <row r="15" spans="2:10" ht="15">
      <c r="B15" s="198">
        <v>7</v>
      </c>
      <c r="C15" s="196" t="s">
        <v>433</v>
      </c>
      <c r="D15" s="205"/>
      <c r="E15" s="251">
        <f>1592976+387714+193857</f>
        <v>2174547</v>
      </c>
      <c r="F15" s="205"/>
      <c r="G15" s="204">
        <f t="shared" si="0"/>
        <v>5.5552928624889282E-3</v>
      </c>
      <c r="H15" s="205"/>
      <c r="I15" s="206">
        <f t="shared" ca="1" si="1"/>
        <v>28763.070378333992</v>
      </c>
      <c r="J15" s="37"/>
    </row>
    <row r="16" spans="2:10" ht="15">
      <c r="B16" s="198"/>
      <c r="C16" s="196"/>
      <c r="D16" s="207"/>
      <c r="E16" s="203"/>
      <c r="F16" s="207"/>
      <c r="G16" s="203"/>
      <c r="H16" s="207"/>
      <c r="I16" s="207"/>
      <c r="J16" s="38"/>
    </row>
    <row r="17" spans="2:13" ht="15">
      <c r="B17" s="198">
        <v>8</v>
      </c>
      <c r="C17" s="196" t="s">
        <v>72</v>
      </c>
      <c r="D17" s="207"/>
      <c r="E17" s="207">
        <f>SUM(E9:E15)</f>
        <v>391436969</v>
      </c>
      <c r="F17" s="207"/>
      <c r="G17" s="208">
        <f>SUM(G9:G15)</f>
        <v>1.0000000000000002</v>
      </c>
      <c r="H17" s="207"/>
      <c r="I17" s="207">
        <f ca="1">'Exhibit 1.1 Page 4'!E19</f>
        <v>5177597.4895133292</v>
      </c>
      <c r="J17" s="207" t="s">
        <v>48</v>
      </c>
    </row>
    <row r="18" spans="2:13" ht="15">
      <c r="B18" s="198"/>
      <c r="C18" s="196"/>
      <c r="D18" s="207"/>
      <c r="E18" s="207"/>
      <c r="F18" s="207"/>
      <c r="G18" s="207"/>
      <c r="H18" s="207"/>
      <c r="I18" s="207"/>
      <c r="J18" s="38"/>
      <c r="M18" s="264"/>
    </row>
    <row r="19" spans="2:13" ht="15">
      <c r="B19" s="196"/>
      <c r="C19" s="196"/>
      <c r="D19" s="196"/>
      <c r="E19" s="196"/>
      <c r="F19" s="196"/>
      <c r="G19" s="196"/>
      <c r="H19" s="196"/>
      <c r="I19" s="196"/>
      <c r="J19" s="33"/>
      <c r="M19" s="264"/>
    </row>
    <row r="20" spans="2:13" ht="15">
      <c r="B20" s="196"/>
      <c r="C20" s="196" t="s">
        <v>457</v>
      </c>
      <c r="D20" s="196"/>
      <c r="E20" s="196"/>
      <c r="F20" s="196"/>
      <c r="G20" s="196"/>
      <c r="H20" s="196"/>
      <c r="I20" s="196"/>
      <c r="J20" s="33"/>
      <c r="M20" s="264"/>
    </row>
    <row r="21" spans="2:13" ht="15">
      <c r="B21" s="196"/>
      <c r="C21" s="196" t="s">
        <v>407</v>
      </c>
      <c r="D21" s="196"/>
      <c r="E21" s="196"/>
      <c r="F21" s="196"/>
      <c r="G21" s="196"/>
      <c r="H21" s="196"/>
      <c r="I21" s="196"/>
      <c r="J21" s="31"/>
    </row>
    <row r="22" spans="2:13" ht="15.75">
      <c r="B22" s="199"/>
      <c r="C22" s="199"/>
      <c r="D22" s="199"/>
      <c r="E22" s="199"/>
      <c r="F22" s="199"/>
      <c r="G22" s="199"/>
      <c r="H22" s="199"/>
      <c r="I22" s="199"/>
    </row>
    <row r="23" spans="2:13" ht="15.75">
      <c r="B23" s="199"/>
      <c r="C23" s="199"/>
      <c r="D23" s="199"/>
      <c r="E23" s="199"/>
      <c r="F23" s="199"/>
      <c r="G23" s="199"/>
      <c r="H23" s="199"/>
      <c r="I23" s="199"/>
    </row>
    <row r="24" spans="2:13" ht="15.75">
      <c r="B24" s="199"/>
      <c r="C24" s="199"/>
      <c r="D24" s="199"/>
      <c r="E24" s="199"/>
      <c r="F24" s="199"/>
      <c r="G24" s="199"/>
      <c r="H24" s="199"/>
      <c r="I24" s="199"/>
    </row>
    <row r="25" spans="2:13" ht="15.75">
      <c r="B25" s="199"/>
      <c r="C25" s="199"/>
      <c r="D25" s="199"/>
      <c r="E25" s="199"/>
      <c r="F25" s="199"/>
      <c r="G25" s="199"/>
      <c r="H25" s="199"/>
      <c r="I25" s="199"/>
    </row>
    <row r="26" spans="2:13" ht="15.75">
      <c r="B26" s="199"/>
      <c r="C26" s="199"/>
      <c r="D26" s="199"/>
      <c r="E26" s="199"/>
      <c r="F26" s="199"/>
      <c r="G26" s="199"/>
      <c r="H26" s="199"/>
      <c r="I26" s="199"/>
    </row>
  </sheetData>
  <mergeCells count="1">
    <mergeCell ref="C1:I1"/>
  </mergeCells>
  <pageMargins left="0.7" right="0.7" top="0.86458333333333304" bottom="0.75" header="0.3" footer="0.3"/>
  <pageSetup scale="74" orientation="portrait" r:id="rId1"/>
  <headerFooter scaleWithDoc="0">
    <oddHeader>&amp;RDominion Energy Utah
Docket 20-057-21
Exhibit 1.2</oddHeader>
  </headerFooter>
  <colBreaks count="1" manualBreakCount="1">
    <brk id="10" max="2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zoomScale="85" zoomScaleNormal="85" workbookViewId="0">
      <selection activeCell="Q9" sqref="Q9"/>
    </sheetView>
  </sheetViews>
  <sheetFormatPr defaultRowHeight="12.75"/>
  <cols>
    <col min="1" max="1" width="4.42578125" style="4" customWidth="1"/>
    <col min="2" max="3" width="9.140625" style="4"/>
    <col min="4" max="4" width="7.42578125" style="4" bestFit="1" customWidth="1"/>
    <col min="5" max="5" width="9.140625" style="4" bestFit="1" customWidth="1"/>
    <col min="6" max="6" width="2" style="4" customWidth="1"/>
    <col min="7" max="7" width="13.28515625" style="4" customWidth="1"/>
    <col min="8" max="8" width="15.42578125" style="4" bestFit="1" customWidth="1"/>
    <col min="9" max="9" width="11.5703125" style="4" hidden="1" customWidth="1"/>
    <col min="10" max="10" width="13.28515625" style="4" customWidth="1"/>
    <col min="11" max="11" width="2" style="4" customWidth="1"/>
    <col min="12" max="12" width="15.28515625" style="4" customWidth="1"/>
    <col min="13" max="13" width="12" style="4" bestFit="1" customWidth="1"/>
    <col min="14" max="16" width="13.7109375" style="4" customWidth="1"/>
    <col min="17" max="17" width="5.140625" customWidth="1"/>
    <col min="18" max="18" width="5.140625" style="172" customWidth="1"/>
    <col min="19" max="19" width="16.7109375" bestFit="1" customWidth="1"/>
    <col min="20" max="20" width="5" customWidth="1"/>
    <col min="21" max="21" width="14.5703125" bestFit="1" customWidth="1"/>
    <col min="22" max="22" width="10.42578125" style="172" bestFit="1" customWidth="1"/>
    <col min="23" max="23" width="10.42578125" bestFit="1" customWidth="1"/>
    <col min="24" max="24" width="4.140625" style="172" customWidth="1"/>
    <col min="25" max="25" width="10.42578125" bestFit="1" customWidth="1"/>
  </cols>
  <sheetData>
    <row r="1" spans="1:25" ht="15.75">
      <c r="A1" s="288" t="s">
        <v>232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25">
      <c r="A2" s="39"/>
      <c r="B2" s="40"/>
      <c r="C2" s="40"/>
      <c r="D2" s="40"/>
      <c r="E2" s="41"/>
      <c r="F2" s="41"/>
      <c r="G2" s="40"/>
      <c r="H2" s="40"/>
      <c r="I2" s="40"/>
      <c r="J2" s="40"/>
      <c r="K2" s="42"/>
      <c r="L2" s="40"/>
      <c r="M2" s="40"/>
      <c r="N2" s="40"/>
      <c r="O2" s="40"/>
      <c r="P2" s="40"/>
    </row>
    <row r="3" spans="1:25">
      <c r="A3" s="39"/>
      <c r="B3" s="39"/>
      <c r="C3" s="39" t="s">
        <v>60</v>
      </c>
      <c r="D3" s="39" t="s">
        <v>61</v>
      </c>
      <c r="E3" s="187" t="s">
        <v>62</v>
      </c>
      <c r="F3" s="187"/>
      <c r="G3" s="39" t="s">
        <v>73</v>
      </c>
      <c r="H3" s="39" t="s">
        <v>74</v>
      </c>
      <c r="I3" s="39" t="s">
        <v>75</v>
      </c>
      <c r="J3" s="43" t="s">
        <v>75</v>
      </c>
      <c r="K3" s="43"/>
      <c r="L3" s="43" t="s">
        <v>76</v>
      </c>
      <c r="M3" s="43" t="s">
        <v>77</v>
      </c>
      <c r="N3" s="43" t="s">
        <v>78</v>
      </c>
      <c r="O3" s="43" t="s">
        <v>79</v>
      </c>
      <c r="P3" s="43" t="s">
        <v>80</v>
      </c>
    </row>
    <row r="4" spans="1:25">
      <c r="A4" s="39"/>
      <c r="B4" s="44" t="s">
        <v>81</v>
      </c>
      <c r="C4" s="45"/>
      <c r="D4" s="45"/>
      <c r="E4" s="46"/>
      <c r="F4" s="46"/>
      <c r="G4" s="289" t="s">
        <v>257</v>
      </c>
      <c r="H4" s="289"/>
      <c r="I4" s="289"/>
      <c r="J4" s="289"/>
      <c r="K4" s="45"/>
      <c r="L4" s="47" t="s">
        <v>82</v>
      </c>
      <c r="M4" s="48"/>
      <c r="N4" s="47" t="s">
        <v>82</v>
      </c>
      <c r="O4" s="47" t="s">
        <v>83</v>
      </c>
      <c r="P4" s="47" t="s">
        <v>84</v>
      </c>
    </row>
    <row r="5" spans="1:25">
      <c r="A5" s="39"/>
      <c r="B5" s="44"/>
      <c r="C5" s="45"/>
      <c r="D5" s="45"/>
      <c r="E5" s="46"/>
      <c r="F5" s="46"/>
      <c r="G5" s="187"/>
      <c r="H5" s="187"/>
      <c r="I5" s="246" t="s">
        <v>402</v>
      </c>
      <c r="J5" s="187"/>
      <c r="K5" s="45"/>
      <c r="L5" s="47" t="s">
        <v>85</v>
      </c>
      <c r="M5" s="48" t="s">
        <v>86</v>
      </c>
      <c r="N5" s="47" t="s">
        <v>85</v>
      </c>
      <c r="O5" s="47"/>
      <c r="P5" s="47" t="s">
        <v>87</v>
      </c>
      <c r="S5" t="s">
        <v>200</v>
      </c>
    </row>
    <row r="6" spans="1:25" ht="13.5" thickBot="1">
      <c r="A6" s="39"/>
      <c r="B6" s="49" t="s">
        <v>88</v>
      </c>
      <c r="C6" s="50"/>
      <c r="D6" s="50"/>
      <c r="E6" s="51" t="s">
        <v>89</v>
      </c>
      <c r="F6" s="52"/>
      <c r="G6" s="53" t="s">
        <v>89</v>
      </c>
      <c r="H6" s="53" t="s">
        <v>247</v>
      </c>
      <c r="I6" s="53" t="s">
        <v>481</v>
      </c>
      <c r="J6" s="54" t="s">
        <v>90</v>
      </c>
      <c r="K6" s="45"/>
      <c r="L6" s="53" t="s">
        <v>43</v>
      </c>
      <c r="M6" s="53" t="s">
        <v>91</v>
      </c>
      <c r="N6" s="53" t="s">
        <v>92</v>
      </c>
      <c r="O6" s="53"/>
      <c r="P6" s="53"/>
      <c r="S6" t="s">
        <v>201</v>
      </c>
      <c r="U6" t="s">
        <v>202</v>
      </c>
      <c r="W6" t="s">
        <v>203</v>
      </c>
      <c r="Y6" t="s">
        <v>204</v>
      </c>
    </row>
    <row r="7" spans="1:25">
      <c r="A7" s="39">
        <v>1</v>
      </c>
      <c r="B7" s="55" t="s">
        <v>93</v>
      </c>
      <c r="C7" s="55" t="s">
        <v>94</v>
      </c>
      <c r="D7" s="55" t="s">
        <v>95</v>
      </c>
      <c r="E7" s="56">
        <v>45</v>
      </c>
      <c r="F7" s="56"/>
      <c r="G7" s="57">
        <v>62351219</v>
      </c>
      <c r="H7" s="58">
        <v>2.67483</v>
      </c>
      <c r="I7" s="58">
        <v>0</v>
      </c>
      <c r="J7" s="59">
        <f>ROUND(G7*SUM(H7:I7),0)</f>
        <v>166778911</v>
      </c>
      <c r="K7" s="60"/>
      <c r="L7" s="57">
        <f ca="1">N7*G7</f>
        <v>3105090.7061999999</v>
      </c>
      <c r="M7" s="61">
        <f ca="1">M12</f>
        <v>1.8616634937516693E-2</v>
      </c>
      <c r="N7" s="62">
        <f ca="1">ROUND(M7*SUM(H7:I7),5)</f>
        <v>4.9799999999999997E-2</v>
      </c>
      <c r="O7" s="62">
        <v>0</v>
      </c>
      <c r="P7" s="62">
        <f ca="1">N7-O7</f>
        <v>4.9799999999999997E-2</v>
      </c>
      <c r="R7" s="171"/>
      <c r="S7" s="174">
        <f>H7</f>
        <v>2.67483</v>
      </c>
      <c r="T7" s="62"/>
      <c r="U7" s="62">
        <f ca="1">S7+P7</f>
        <v>2.7246299999999999</v>
      </c>
      <c r="V7" s="171"/>
      <c r="W7" s="62">
        <v>7.7129000000000003</v>
      </c>
      <c r="X7" s="171"/>
      <c r="Y7" s="167">
        <f ca="1">W7+P7</f>
        <v>7.7627000000000006</v>
      </c>
    </row>
    <row r="8" spans="1:25">
      <c r="A8" s="39">
        <f>A7+1</f>
        <v>2</v>
      </c>
      <c r="B8" s="55"/>
      <c r="C8" s="55" t="s">
        <v>96</v>
      </c>
      <c r="D8" s="55" t="s">
        <v>226</v>
      </c>
      <c r="E8" s="56">
        <v>45</v>
      </c>
      <c r="F8" s="56"/>
      <c r="G8" s="57">
        <v>17021754</v>
      </c>
      <c r="H8" s="58">
        <v>1.4724299999999999</v>
      </c>
      <c r="I8" s="58">
        <v>0</v>
      </c>
      <c r="J8" s="59">
        <f>ROUND(G8*SUM(H8:I8),0)</f>
        <v>25063341</v>
      </c>
      <c r="K8" s="63"/>
      <c r="L8" s="57">
        <f ca="1">N8*G8</f>
        <v>466566.27714000002</v>
      </c>
      <c r="M8" s="61">
        <f ca="1">M12</f>
        <v>1.8616634937516693E-2</v>
      </c>
      <c r="N8" s="62">
        <f ca="1">ROUND(M8*SUM(H8:I8),5)</f>
        <v>2.741E-2</v>
      </c>
      <c r="O8" s="62">
        <v>0</v>
      </c>
      <c r="P8" s="62">
        <f ca="1">N8-O8</f>
        <v>2.741E-2</v>
      </c>
      <c r="R8" s="171"/>
      <c r="S8" s="174">
        <f>H8</f>
        <v>1.4724299999999999</v>
      </c>
      <c r="T8" s="62"/>
      <c r="U8" s="62">
        <f ca="1">S8+P8</f>
        <v>1.4998399999999998</v>
      </c>
      <c r="V8" s="171"/>
      <c r="W8" s="62">
        <v>6.5023400000000002</v>
      </c>
      <c r="X8" s="171"/>
      <c r="Y8" s="167">
        <f ca="1">W8+P8</f>
        <v>6.5297499999999999</v>
      </c>
    </row>
    <row r="9" spans="1:25">
      <c r="A9" s="39"/>
      <c r="B9" s="64"/>
      <c r="C9" s="55"/>
      <c r="D9" s="55"/>
      <c r="E9" s="65"/>
      <c r="F9" s="65"/>
      <c r="G9" s="57"/>
      <c r="H9" s="58"/>
      <c r="I9" s="58"/>
      <c r="J9" s="59"/>
      <c r="K9" s="63"/>
      <c r="L9" s="57"/>
      <c r="M9" s="58"/>
      <c r="N9" s="59"/>
      <c r="O9" s="59"/>
      <c r="P9" s="59"/>
      <c r="R9" s="171"/>
      <c r="S9" s="62"/>
      <c r="T9" s="62"/>
      <c r="U9" s="62"/>
      <c r="V9" s="171"/>
      <c r="W9" s="62"/>
      <c r="X9" s="171"/>
    </row>
    <row r="10" spans="1:25">
      <c r="A10" s="39">
        <f>A8+1</f>
        <v>3</v>
      </c>
      <c r="B10" s="66" t="s">
        <v>98</v>
      </c>
      <c r="C10" s="55" t="s">
        <v>94</v>
      </c>
      <c r="D10" s="55" t="str">
        <f>D7</f>
        <v>First</v>
      </c>
      <c r="E10" s="65">
        <f>E7</f>
        <v>45</v>
      </c>
      <c r="F10" s="65"/>
      <c r="G10" s="57">
        <v>25632001</v>
      </c>
      <c r="H10" s="58">
        <v>1.97299</v>
      </c>
      <c r="I10" s="58">
        <v>0</v>
      </c>
      <c r="J10" s="57">
        <f t="shared" ref="J10:J11" si="0">ROUND(G10*SUM(H10:I10),0)</f>
        <v>50571682</v>
      </c>
      <c r="K10" s="63"/>
      <c r="L10" s="57">
        <f ca="1">N10*G10</f>
        <v>941463.39672999992</v>
      </c>
      <c r="M10" s="61">
        <f ca="1">M12</f>
        <v>1.8616634937516693E-2</v>
      </c>
      <c r="N10" s="62">
        <f ca="1">ROUND(M10*SUM(H10:I10),5)</f>
        <v>3.6729999999999999E-2</v>
      </c>
      <c r="O10" s="62">
        <v>0</v>
      </c>
      <c r="P10" s="62">
        <f ca="1">N10-O10</f>
        <v>3.6729999999999999E-2</v>
      </c>
      <c r="R10" s="171"/>
      <c r="S10" s="174">
        <f t="shared" ref="S10:S11" si="1">H10</f>
        <v>1.97299</v>
      </c>
      <c r="T10" s="62"/>
      <c r="U10" s="62">
        <f ca="1">S10+P10</f>
        <v>2.0097200000000002</v>
      </c>
      <c r="V10" s="171"/>
      <c r="W10" s="174">
        <v>6.4828999999999999</v>
      </c>
      <c r="X10" s="171"/>
      <c r="Y10" s="167">
        <f ca="1">W10+P10</f>
        <v>6.5196300000000003</v>
      </c>
    </row>
    <row r="11" spans="1:25">
      <c r="A11" s="39">
        <f>A10+1</f>
        <v>4</v>
      </c>
      <c r="B11" s="66"/>
      <c r="C11" s="55" t="s">
        <v>96</v>
      </c>
      <c r="D11" s="55" t="str">
        <f>D8</f>
        <v>Over</v>
      </c>
      <c r="E11" s="65">
        <f>E8</f>
        <v>45</v>
      </c>
      <c r="F11" s="65"/>
      <c r="G11" s="57">
        <v>4628117</v>
      </c>
      <c r="H11" s="58">
        <v>0.77059</v>
      </c>
      <c r="I11" s="58">
        <v>0</v>
      </c>
      <c r="J11" s="57">
        <f t="shared" si="0"/>
        <v>3566381</v>
      </c>
      <c r="K11" s="63"/>
      <c r="L11" s="57">
        <f ca="1">N11*G11</f>
        <v>66413.478950000004</v>
      </c>
      <c r="M11" s="61">
        <f ca="1">M12</f>
        <v>1.8616634937516693E-2</v>
      </c>
      <c r="N11" s="62">
        <f ca="1">ROUND(M11*SUM(H11:I11),5)</f>
        <v>1.435E-2</v>
      </c>
      <c r="O11" s="62">
        <v>0</v>
      </c>
      <c r="P11" s="62">
        <f ca="1">N11-O11</f>
        <v>1.435E-2</v>
      </c>
      <c r="R11" s="171"/>
      <c r="S11" s="174">
        <f t="shared" si="1"/>
        <v>0.77059</v>
      </c>
      <c r="T11" s="62"/>
      <c r="U11" s="62">
        <f ca="1">S11+P11</f>
        <v>0.78493999999999997</v>
      </c>
      <c r="V11" s="171"/>
      <c r="W11" s="174">
        <v>5.2723300000000002</v>
      </c>
      <c r="X11" s="171"/>
      <c r="Y11" s="167">
        <f ca="1">W11+P11</f>
        <v>5.2866800000000005</v>
      </c>
    </row>
    <row r="12" spans="1:25" ht="13.5" thickBot="1">
      <c r="A12" s="39">
        <f>A11+1</f>
        <v>5</v>
      </c>
      <c r="B12" s="67" t="s">
        <v>99</v>
      </c>
      <c r="C12" s="40"/>
      <c r="D12" s="55"/>
      <c r="E12" s="65"/>
      <c r="F12" s="65"/>
      <c r="G12" s="68">
        <f>SUM(G10:G11,G7:G8)</f>
        <v>109633091</v>
      </c>
      <c r="H12" s="69"/>
      <c r="I12" s="69"/>
      <c r="J12" s="68">
        <f>SUM(J7:J11)</f>
        <v>245980315</v>
      </c>
      <c r="K12" s="70"/>
      <c r="L12" s="68">
        <f ca="1">'Exhibit 1.2 COS'!I9</f>
        <v>4579325.726170361</v>
      </c>
      <c r="M12" s="71">
        <f ca="1">L12/J12</f>
        <v>1.8616634937516693E-2</v>
      </c>
      <c r="N12" s="68"/>
      <c r="O12" s="68"/>
      <c r="P12" s="68"/>
      <c r="R12" s="171"/>
      <c r="S12" s="62"/>
      <c r="T12" s="62"/>
      <c r="U12" s="62"/>
      <c r="V12" s="171"/>
      <c r="W12" s="62"/>
      <c r="X12" s="171"/>
    </row>
    <row r="13" spans="1:25" ht="14.25" thickTop="1" thickBot="1">
      <c r="A13" s="39"/>
      <c r="B13" s="77"/>
      <c r="C13" s="77"/>
      <c r="D13" s="77"/>
      <c r="E13" s="78"/>
      <c r="F13" s="46"/>
      <c r="G13" s="79"/>
      <c r="H13" s="77"/>
      <c r="I13" s="77"/>
      <c r="J13" s="79"/>
      <c r="K13" s="79"/>
      <c r="L13" s="79"/>
      <c r="M13" s="79"/>
      <c r="N13" s="79"/>
      <c r="O13" s="79"/>
      <c r="P13" s="79"/>
      <c r="R13" s="171"/>
      <c r="S13" s="62"/>
      <c r="T13" s="62"/>
      <c r="U13" s="62"/>
      <c r="V13" s="171"/>
      <c r="W13" s="62"/>
      <c r="X13" s="171"/>
    </row>
    <row r="14" spans="1:25">
      <c r="A14" s="39"/>
      <c r="B14" s="45"/>
      <c r="C14" s="45"/>
      <c r="D14" s="45"/>
      <c r="E14" s="46"/>
      <c r="F14" s="46"/>
      <c r="G14" s="80"/>
      <c r="H14" s="45"/>
      <c r="I14" s="45"/>
      <c r="J14" s="80"/>
      <c r="K14" s="80"/>
      <c r="L14" s="47" t="s">
        <v>82</v>
      </c>
      <c r="M14" s="80"/>
      <c r="N14" s="47" t="s">
        <v>82</v>
      </c>
      <c r="O14" s="47" t="s">
        <v>83</v>
      </c>
      <c r="P14" s="47"/>
      <c r="R14" s="171"/>
      <c r="S14" s="62"/>
      <c r="T14" s="62"/>
      <c r="U14" s="62"/>
      <c r="V14" s="171"/>
      <c r="W14" s="62"/>
      <c r="X14" s="171"/>
    </row>
    <row r="15" spans="1:25">
      <c r="A15" s="39"/>
      <c r="B15" s="44" t="s">
        <v>100</v>
      </c>
      <c r="C15" s="45"/>
      <c r="D15" s="45"/>
      <c r="E15" s="46"/>
      <c r="F15" s="46"/>
      <c r="G15" s="289" t="s">
        <v>246</v>
      </c>
      <c r="H15" s="289"/>
      <c r="I15" s="289"/>
      <c r="J15" s="289"/>
      <c r="K15" s="45"/>
      <c r="L15" s="47" t="s">
        <v>85</v>
      </c>
      <c r="M15" s="48" t="s">
        <v>101</v>
      </c>
      <c r="N15" s="47" t="s">
        <v>85</v>
      </c>
      <c r="O15" s="47"/>
      <c r="P15" s="47"/>
      <c r="R15" s="171"/>
      <c r="S15" s="62"/>
      <c r="T15" s="62"/>
      <c r="U15" s="62"/>
      <c r="V15" s="171"/>
      <c r="W15" s="62"/>
      <c r="X15" s="171"/>
    </row>
    <row r="16" spans="1:25" ht="13.5" thickBot="1">
      <c r="A16" s="39"/>
      <c r="B16" s="49" t="s">
        <v>88</v>
      </c>
      <c r="C16" s="50"/>
      <c r="D16" s="50"/>
      <c r="E16" s="51" t="s">
        <v>89</v>
      </c>
      <c r="F16" s="52"/>
      <c r="G16" s="53" t="s">
        <v>89</v>
      </c>
      <c r="H16" s="53" t="s">
        <v>247</v>
      </c>
      <c r="I16" s="53" t="s">
        <v>481</v>
      </c>
      <c r="J16" s="54" t="s">
        <v>90</v>
      </c>
      <c r="K16" s="45"/>
      <c r="L16" s="53" t="s">
        <v>43</v>
      </c>
      <c r="M16" s="53" t="s">
        <v>91</v>
      </c>
      <c r="N16" s="53" t="s">
        <v>92</v>
      </c>
      <c r="O16" s="53"/>
      <c r="P16" s="53"/>
      <c r="R16" s="171"/>
      <c r="S16" s="62"/>
      <c r="T16" s="62"/>
      <c r="U16" s="62"/>
      <c r="V16" s="171"/>
      <c r="W16" s="62"/>
      <c r="X16" s="171"/>
    </row>
    <row r="17" spans="1:25">
      <c r="A17" s="39">
        <f>A12+1</f>
        <v>6</v>
      </c>
      <c r="B17" s="81" t="s">
        <v>102</v>
      </c>
      <c r="C17" s="55"/>
      <c r="D17" s="55" t="s">
        <v>103</v>
      </c>
      <c r="E17" s="65">
        <v>0</v>
      </c>
      <c r="F17" s="65"/>
      <c r="G17" s="57">
        <f>202892+60000</f>
        <v>262892</v>
      </c>
      <c r="H17" s="58">
        <v>8.1459499999999991</v>
      </c>
      <c r="I17" s="58">
        <v>0</v>
      </c>
      <c r="J17" s="57">
        <f>ROUND(G17*SUM(H17:I17),0)</f>
        <v>2141505</v>
      </c>
      <c r="K17" s="63"/>
      <c r="L17" s="57">
        <f ca="1">'Exhibit 1.2 COS'!I11</f>
        <v>36223.741378931481</v>
      </c>
      <c r="M17" s="82">
        <f ca="1">L17/J17</f>
        <v>1.6915086062806988E-2</v>
      </c>
      <c r="N17" s="62">
        <f ca="1">ROUND(M17*SUM(H17:I17),5)</f>
        <v>0.13779</v>
      </c>
      <c r="O17" s="62">
        <v>0</v>
      </c>
      <c r="P17" s="62">
        <f ca="1">N17-O17</f>
        <v>0.13779</v>
      </c>
      <c r="R17" s="171"/>
      <c r="S17" s="174">
        <f t="shared" ref="S17" si="2">H17</f>
        <v>8.1459499999999991</v>
      </c>
      <c r="T17" s="62"/>
      <c r="U17" s="62">
        <f ca="1">S17+P17</f>
        <v>8.2837399999999999</v>
      </c>
      <c r="V17" s="171"/>
      <c r="W17" s="62">
        <v>12.833310000000001</v>
      </c>
      <c r="X17" s="171"/>
      <c r="Y17" s="167">
        <f ca="1">W17+P17</f>
        <v>12.971100000000002</v>
      </c>
    </row>
    <row r="18" spans="1:25">
      <c r="A18" s="39"/>
      <c r="B18" s="81"/>
      <c r="C18" s="55"/>
      <c r="D18" s="55"/>
      <c r="E18" s="65"/>
      <c r="F18" s="65"/>
      <c r="G18" s="57"/>
      <c r="H18" s="58"/>
      <c r="I18" s="58"/>
      <c r="J18" s="57"/>
      <c r="K18" s="63"/>
      <c r="L18" s="57"/>
      <c r="M18" s="83"/>
      <c r="N18" s="62"/>
      <c r="O18" s="62"/>
      <c r="P18" s="62"/>
      <c r="R18" s="171"/>
      <c r="S18" s="62"/>
      <c r="T18" s="62"/>
      <c r="U18" s="62"/>
      <c r="V18" s="171"/>
      <c r="W18" s="62"/>
      <c r="X18" s="171"/>
    </row>
    <row r="19" spans="1:25" ht="13.5" thickBot="1">
      <c r="A19" s="39"/>
      <c r="B19" s="78"/>
      <c r="C19" s="78"/>
      <c r="D19" s="78"/>
      <c r="E19" s="78"/>
      <c r="F19" s="46"/>
      <c r="G19" s="84"/>
      <c r="H19" s="85"/>
      <c r="I19" s="85"/>
      <c r="J19" s="85"/>
      <c r="K19" s="45"/>
      <c r="L19" s="84"/>
      <c r="M19" s="85"/>
      <c r="N19" s="85"/>
      <c r="O19" s="85"/>
      <c r="P19" s="85"/>
      <c r="R19" s="171"/>
      <c r="S19" s="62"/>
      <c r="T19" s="62"/>
      <c r="U19" s="62"/>
      <c r="V19" s="171"/>
      <c r="W19" s="62"/>
      <c r="X19" s="171"/>
    </row>
    <row r="20" spans="1:25">
      <c r="A20" s="39"/>
      <c r="B20" s="46"/>
      <c r="C20" s="46"/>
      <c r="D20" s="46"/>
      <c r="E20" s="46"/>
      <c r="F20" s="46"/>
      <c r="G20" s="86"/>
      <c r="H20" s="87"/>
      <c r="I20" s="87"/>
      <c r="J20" s="87"/>
      <c r="K20" s="45"/>
      <c r="L20" s="47" t="s">
        <v>82</v>
      </c>
      <c r="M20" s="87"/>
      <c r="N20" s="47" t="s">
        <v>82</v>
      </c>
      <c r="O20" s="47" t="s">
        <v>83</v>
      </c>
      <c r="P20" s="47"/>
      <c r="R20" s="171"/>
      <c r="S20" s="62"/>
      <c r="T20" s="62"/>
      <c r="U20" s="62"/>
      <c r="V20" s="171"/>
      <c r="W20" s="62"/>
      <c r="X20" s="171"/>
    </row>
    <row r="21" spans="1:25">
      <c r="A21" s="39"/>
      <c r="B21" s="44" t="s">
        <v>104</v>
      </c>
      <c r="C21" s="46"/>
      <c r="D21" s="46"/>
      <c r="E21" s="46"/>
      <c r="F21" s="47"/>
      <c r="G21" s="289" t="s">
        <v>246</v>
      </c>
      <c r="H21" s="289"/>
      <c r="I21" s="289"/>
      <c r="J21" s="289"/>
      <c r="K21" s="45"/>
      <c r="L21" s="47" t="s">
        <v>85</v>
      </c>
      <c r="M21" s="48" t="s">
        <v>101</v>
      </c>
      <c r="N21" s="47" t="s">
        <v>85</v>
      </c>
      <c r="O21" s="47"/>
      <c r="P21" s="47"/>
      <c r="R21" s="171"/>
      <c r="S21" s="62"/>
      <c r="T21" s="62"/>
      <c r="U21" s="62"/>
      <c r="V21" s="171"/>
      <c r="W21" s="62"/>
      <c r="X21" s="171"/>
    </row>
    <row r="22" spans="1:25" ht="13.5" thickBot="1">
      <c r="A22" s="39"/>
      <c r="B22" s="49" t="s">
        <v>88</v>
      </c>
      <c r="C22" s="50"/>
      <c r="D22" s="50"/>
      <c r="E22" s="51" t="s">
        <v>89</v>
      </c>
      <c r="F22" s="52"/>
      <c r="G22" s="53" t="s">
        <v>89</v>
      </c>
      <c r="H22" s="53" t="s">
        <v>247</v>
      </c>
      <c r="I22" s="53" t="s">
        <v>481</v>
      </c>
      <c r="J22" s="54" t="s">
        <v>90</v>
      </c>
      <c r="K22" s="45"/>
      <c r="L22" s="53" t="s">
        <v>43</v>
      </c>
      <c r="M22" s="53" t="s">
        <v>91</v>
      </c>
      <c r="N22" s="53" t="s">
        <v>92</v>
      </c>
      <c r="O22" s="53"/>
      <c r="P22" s="53"/>
      <c r="R22" s="171"/>
      <c r="S22" s="62"/>
      <c r="T22" s="62"/>
      <c r="U22" s="62"/>
      <c r="V22" s="171"/>
      <c r="W22" s="62"/>
      <c r="X22" s="171"/>
    </row>
    <row r="23" spans="1:25">
      <c r="A23" s="39">
        <f>A17+1</f>
        <v>7</v>
      </c>
      <c r="B23" s="55" t="s">
        <v>93</v>
      </c>
      <c r="C23" s="55" t="s">
        <v>94</v>
      </c>
      <c r="D23" s="55" t="s">
        <v>95</v>
      </c>
      <c r="E23" s="65">
        <v>200</v>
      </c>
      <c r="F23" s="65"/>
      <c r="G23" s="57">
        <v>415069</v>
      </c>
      <c r="H23" s="58">
        <v>1.59674</v>
      </c>
      <c r="I23" s="58">
        <v>0</v>
      </c>
      <c r="J23" s="57">
        <f t="shared" ref="J23:J25" si="3">ROUND(G23*SUM(H23:I23),0)</f>
        <v>662757</v>
      </c>
      <c r="K23" s="63"/>
      <c r="L23" s="57">
        <f ca="1">N23*G23</f>
        <v>9687.7104600000002</v>
      </c>
      <c r="M23" s="88">
        <f ca="1">M30</f>
        <v>1.4617245456505872E-2</v>
      </c>
      <c r="N23" s="58">
        <f ca="1">ROUND(M23*SUM(H23:I23),5)</f>
        <v>2.334E-2</v>
      </c>
      <c r="O23" s="62">
        <v>0</v>
      </c>
      <c r="P23" s="58">
        <f ca="1">N23-O23</f>
        <v>2.334E-2</v>
      </c>
      <c r="R23" s="171"/>
      <c r="S23" s="174">
        <f t="shared" ref="S23:S29" si="4">H23</f>
        <v>1.59674</v>
      </c>
      <c r="T23" s="62"/>
      <c r="U23" s="62">
        <f ca="1">S23+P23</f>
        <v>1.62008</v>
      </c>
      <c r="V23" s="171"/>
      <c r="W23" s="62">
        <v>6.3184399999999998</v>
      </c>
      <c r="X23" s="171"/>
      <c r="Y23" s="167">
        <f ca="1">W23+P23</f>
        <v>6.34178</v>
      </c>
    </row>
    <row r="24" spans="1:25">
      <c r="A24" s="39">
        <f>A23+1</f>
        <v>8</v>
      </c>
      <c r="B24" s="64"/>
      <c r="C24" s="55" t="s">
        <v>96</v>
      </c>
      <c r="D24" s="55" t="s">
        <v>97</v>
      </c>
      <c r="E24" s="65">
        <v>1800</v>
      </c>
      <c r="F24" s="65"/>
      <c r="G24" s="57">
        <v>729668</v>
      </c>
      <c r="H24" s="58">
        <v>1.0992900000000001</v>
      </c>
      <c r="I24" s="58">
        <v>0</v>
      </c>
      <c r="J24" s="57">
        <f t="shared" si="3"/>
        <v>802117</v>
      </c>
      <c r="K24" s="63"/>
      <c r="L24" s="57">
        <f ca="1">N24*G24</f>
        <v>11725.76476</v>
      </c>
      <c r="M24" s="88">
        <f ca="1">M30</f>
        <v>1.4617245456505872E-2</v>
      </c>
      <c r="N24" s="58">
        <f ca="1">ROUND(M24*SUM(H24:I24),5)</f>
        <v>1.6070000000000001E-2</v>
      </c>
      <c r="O24" s="62">
        <v>0</v>
      </c>
      <c r="P24" s="58">
        <f ca="1">N24-O24</f>
        <v>1.6070000000000001E-2</v>
      </c>
      <c r="R24" s="171"/>
      <c r="S24" s="174">
        <f t="shared" si="4"/>
        <v>1.0992900000000001</v>
      </c>
      <c r="T24" s="62"/>
      <c r="U24" s="62">
        <f ca="1">S24+P24</f>
        <v>1.1153600000000001</v>
      </c>
      <c r="V24" s="171"/>
      <c r="W24" s="62">
        <v>5.8258200000000002</v>
      </c>
      <c r="X24" s="171"/>
      <c r="Y24" s="167">
        <f ca="1">W24+P24</f>
        <v>5.8418900000000002</v>
      </c>
    </row>
    <row r="25" spans="1:25">
      <c r="A25" s="39">
        <f>A24+1</f>
        <v>9</v>
      </c>
      <c r="B25" s="64"/>
      <c r="C25" s="55" t="s">
        <v>105</v>
      </c>
      <c r="D25" s="55" t="s">
        <v>103</v>
      </c>
      <c r="E25" s="65">
        <v>2000</v>
      </c>
      <c r="F25" s="65"/>
      <c r="G25" s="57">
        <v>285343</v>
      </c>
      <c r="H25" s="58">
        <v>0.57565</v>
      </c>
      <c r="I25" s="58">
        <v>0</v>
      </c>
      <c r="J25" s="57">
        <f t="shared" si="3"/>
        <v>164258</v>
      </c>
      <c r="K25" s="63"/>
      <c r="L25" s="57">
        <f ca="1">N25*G25</f>
        <v>2399.7346300000004</v>
      </c>
      <c r="M25" s="88">
        <f ca="1">M30</f>
        <v>1.4617245456505872E-2</v>
      </c>
      <c r="N25" s="58">
        <f ca="1">ROUND(M25*SUM(H25:I25),5)</f>
        <v>8.4100000000000008E-3</v>
      </c>
      <c r="O25" s="62">
        <v>0</v>
      </c>
      <c r="P25" s="58">
        <f ca="1">N25-O25</f>
        <v>8.4100000000000008E-3</v>
      </c>
      <c r="R25" s="171"/>
      <c r="S25" s="174">
        <f t="shared" si="4"/>
        <v>0.57565</v>
      </c>
      <c r="T25" s="62"/>
      <c r="U25" s="62">
        <f ca="1">S25+P25</f>
        <v>0.58406000000000002</v>
      </c>
      <c r="V25" s="171"/>
      <c r="W25" s="62">
        <v>5.3072600000000003</v>
      </c>
      <c r="X25" s="171"/>
      <c r="Y25" s="167">
        <f ca="1">W25+P25</f>
        <v>5.3156699999999999</v>
      </c>
    </row>
    <row r="26" spans="1:25">
      <c r="A26" s="39"/>
      <c r="B26" s="64" t="s">
        <v>106</v>
      </c>
      <c r="C26" s="55"/>
      <c r="D26" s="55"/>
      <c r="E26" s="65"/>
      <c r="F26" s="65"/>
      <c r="G26" s="57"/>
      <c r="H26" s="89"/>
      <c r="I26" s="89"/>
      <c r="J26" s="59"/>
      <c r="K26" s="63"/>
      <c r="L26" s="57"/>
      <c r="M26" s="88"/>
      <c r="N26" s="58"/>
      <c r="O26" s="58"/>
      <c r="P26" s="58"/>
      <c r="R26" s="171"/>
      <c r="S26" s="62"/>
      <c r="T26" s="62"/>
      <c r="U26" s="62"/>
      <c r="V26" s="171"/>
      <c r="W26" s="62"/>
      <c r="X26" s="171"/>
    </row>
    <row r="27" spans="1:25">
      <c r="A27" s="39">
        <f>A25+1</f>
        <v>10</v>
      </c>
      <c r="B27" s="66" t="s">
        <v>98</v>
      </c>
      <c r="C27" s="55" t="s">
        <v>94</v>
      </c>
      <c r="D27" s="55" t="str">
        <f t="shared" ref="D27:E29" si="5">D23</f>
        <v>First</v>
      </c>
      <c r="E27" s="65">
        <f t="shared" si="5"/>
        <v>200</v>
      </c>
      <c r="F27" s="65"/>
      <c r="G27" s="57">
        <v>551512</v>
      </c>
      <c r="H27" s="58">
        <v>1.0649299999999999</v>
      </c>
      <c r="I27" s="58">
        <v>0</v>
      </c>
      <c r="J27" s="57">
        <f t="shared" ref="J27:J29" si="6">ROUND(G27*SUM(H27:I27),0)</f>
        <v>587322</v>
      </c>
      <c r="K27" s="63"/>
      <c r="L27" s="57">
        <f ca="1">N27*G27</f>
        <v>8587.0418399999999</v>
      </c>
      <c r="M27" s="88">
        <f ca="1">M30</f>
        <v>1.4617245456505872E-2</v>
      </c>
      <c r="N27" s="58">
        <f ca="1">ROUND(M27*SUM(H27:I27),5)</f>
        <v>1.5570000000000001E-2</v>
      </c>
      <c r="O27" s="62">
        <v>0</v>
      </c>
      <c r="P27" s="58">
        <f ca="1">N27-O27</f>
        <v>1.5570000000000001E-2</v>
      </c>
      <c r="R27" s="171"/>
      <c r="S27" s="174">
        <f t="shared" si="4"/>
        <v>1.0649299999999999</v>
      </c>
      <c r="T27" s="62"/>
      <c r="U27" s="62">
        <f ca="1">S27+P27</f>
        <v>1.0805</v>
      </c>
      <c r="V27" s="171"/>
      <c r="W27" s="62">
        <v>5.6132099999999996</v>
      </c>
      <c r="X27" s="171"/>
      <c r="Y27" s="167">
        <f ca="1">W27+P27</f>
        <v>5.6287799999999999</v>
      </c>
    </row>
    <row r="28" spans="1:25">
      <c r="A28" s="39">
        <f>A27+1</f>
        <v>11</v>
      </c>
      <c r="B28" s="66"/>
      <c r="C28" s="55" t="s">
        <v>96</v>
      </c>
      <c r="D28" s="55" t="str">
        <f t="shared" si="5"/>
        <v>Next</v>
      </c>
      <c r="E28" s="65">
        <f t="shared" si="5"/>
        <v>1800</v>
      </c>
      <c r="F28" s="65"/>
      <c r="G28" s="57">
        <v>687341</v>
      </c>
      <c r="H28" s="58">
        <v>0.56747999999999998</v>
      </c>
      <c r="I28" s="58">
        <v>0</v>
      </c>
      <c r="J28" s="57">
        <f t="shared" si="6"/>
        <v>390052</v>
      </c>
      <c r="K28" s="63"/>
      <c r="L28" s="57">
        <f ca="1">N28*G28</f>
        <v>5698.0568900000007</v>
      </c>
      <c r="M28" s="88">
        <f ca="1">M30</f>
        <v>1.4617245456505872E-2</v>
      </c>
      <c r="N28" s="58">
        <f ca="1">ROUND(M28*SUM(H28:I28),5)</f>
        <v>8.2900000000000005E-3</v>
      </c>
      <c r="O28" s="62">
        <v>0</v>
      </c>
      <c r="P28" s="58">
        <f ca="1">N28-O28</f>
        <v>8.2900000000000005E-3</v>
      </c>
      <c r="R28" s="171"/>
      <c r="S28" s="174">
        <f t="shared" si="4"/>
        <v>0.56747999999999998</v>
      </c>
      <c r="T28" s="62"/>
      <c r="U28" s="62">
        <f ca="1">S28+P28</f>
        <v>0.57577</v>
      </c>
      <c r="V28" s="171"/>
      <c r="W28" s="62">
        <v>5.12059</v>
      </c>
      <c r="X28" s="171"/>
      <c r="Y28" s="167">
        <f ca="1">W28+P28</f>
        <v>5.1288799999999997</v>
      </c>
    </row>
    <row r="29" spans="1:25">
      <c r="A29" s="39">
        <f>A28+1</f>
        <v>12</v>
      </c>
      <c r="B29" s="66"/>
      <c r="C29" s="55" t="s">
        <v>105</v>
      </c>
      <c r="D29" s="55" t="str">
        <f t="shared" si="5"/>
        <v>All Over</v>
      </c>
      <c r="E29" s="65">
        <f t="shared" si="5"/>
        <v>2000</v>
      </c>
      <c r="F29" s="65"/>
      <c r="G29" s="57">
        <v>97578</v>
      </c>
      <c r="H29" s="58">
        <v>4.385E-2</v>
      </c>
      <c r="I29" s="58">
        <v>0</v>
      </c>
      <c r="J29" s="57">
        <f t="shared" si="6"/>
        <v>4279</v>
      </c>
      <c r="K29" s="63"/>
      <c r="L29" s="57">
        <f ca="1">N29*G29</f>
        <v>62.449920000000006</v>
      </c>
      <c r="M29" s="88">
        <f ca="1">M30</f>
        <v>1.4617245456505872E-2</v>
      </c>
      <c r="N29" s="58">
        <f ca="1">ROUND(M29*SUM(H29:I29),5)</f>
        <v>6.4000000000000005E-4</v>
      </c>
      <c r="O29" s="62">
        <v>0</v>
      </c>
      <c r="P29" s="58">
        <f ca="1">N29-O29</f>
        <v>6.4000000000000005E-4</v>
      </c>
      <c r="R29" s="171"/>
      <c r="S29" s="174">
        <f t="shared" si="4"/>
        <v>4.385E-2</v>
      </c>
      <c r="T29" s="62"/>
      <c r="U29" s="62">
        <f ca="1">S29+P29</f>
        <v>4.4490000000000002E-2</v>
      </c>
      <c r="V29" s="171"/>
      <c r="W29" s="62">
        <v>4.6020399999999997</v>
      </c>
      <c r="X29" s="171"/>
      <c r="Y29" s="167">
        <f ca="1">W29+P29</f>
        <v>4.6026799999999994</v>
      </c>
    </row>
    <row r="30" spans="1:25">
      <c r="A30" s="39">
        <f>A29+1</f>
        <v>13</v>
      </c>
      <c r="B30" s="67" t="s">
        <v>99</v>
      </c>
      <c r="C30" s="40"/>
      <c r="D30" s="55"/>
      <c r="E30" s="65"/>
      <c r="F30" s="65"/>
      <c r="G30" s="90">
        <f>SUM(G23:G29)</f>
        <v>2766511</v>
      </c>
      <c r="H30" s="91"/>
      <c r="I30" s="91"/>
      <c r="J30" s="90">
        <f>SUM(J23:J29)</f>
        <v>2610785</v>
      </c>
      <c r="K30" s="63"/>
      <c r="L30" s="90">
        <f ca="1">'Exhibit 1.2 COS'!I10</f>
        <v>38162.485179163683</v>
      </c>
      <c r="M30" s="82">
        <f ca="1">L30/J30</f>
        <v>1.4617245456505872E-2</v>
      </c>
      <c r="N30" s="90"/>
      <c r="O30" s="90"/>
      <c r="P30" s="90"/>
      <c r="R30" s="171"/>
      <c r="S30" s="62"/>
      <c r="T30" s="62"/>
      <c r="U30" s="62"/>
      <c r="V30" s="171"/>
      <c r="W30" s="62"/>
      <c r="X30" s="171"/>
    </row>
    <row r="31" spans="1:25">
      <c r="A31" s="39"/>
      <c r="B31" s="67"/>
      <c r="C31" s="40"/>
      <c r="D31" s="55"/>
      <c r="E31" s="65"/>
      <c r="F31" s="65"/>
      <c r="G31" s="92"/>
      <c r="H31" s="93"/>
      <c r="I31" s="93"/>
      <c r="J31" s="92"/>
      <c r="K31" s="63"/>
      <c r="L31" s="92"/>
      <c r="M31" s="83"/>
      <c r="N31" s="92"/>
      <c r="O31" s="92"/>
      <c r="P31" s="92"/>
      <c r="R31" s="171"/>
      <c r="S31" s="62"/>
      <c r="T31" s="62"/>
      <c r="U31" s="62"/>
      <c r="V31" s="171"/>
      <c r="W31" s="62"/>
      <c r="X31" s="171"/>
    </row>
    <row r="32" spans="1:25" ht="13.5" thickBot="1">
      <c r="A32" s="39"/>
      <c r="B32" s="77"/>
      <c r="C32" s="77"/>
      <c r="D32" s="77"/>
      <c r="E32" s="78"/>
      <c r="F32" s="46"/>
      <c r="G32" s="79"/>
      <c r="H32" s="77"/>
      <c r="I32" s="77"/>
      <c r="J32" s="79"/>
      <c r="K32" s="80"/>
      <c r="L32" s="79"/>
      <c r="M32" s="77"/>
      <c r="N32" s="79"/>
      <c r="O32" s="79"/>
      <c r="P32" s="79"/>
      <c r="R32" s="171"/>
      <c r="S32" s="62"/>
      <c r="T32" s="62"/>
      <c r="U32" s="62"/>
      <c r="V32" s="171"/>
      <c r="W32" s="62"/>
      <c r="X32" s="171"/>
    </row>
    <row r="33" spans="1:25">
      <c r="A33" s="39"/>
      <c r="B33" s="45"/>
      <c r="C33" s="45"/>
      <c r="D33" s="45"/>
      <c r="E33" s="46"/>
      <c r="F33" s="46"/>
      <c r="G33" s="80"/>
      <c r="H33" s="45"/>
      <c r="I33" s="45"/>
      <c r="J33" s="80"/>
      <c r="K33" s="80"/>
      <c r="L33" s="47" t="s">
        <v>82</v>
      </c>
      <c r="M33" s="45"/>
      <c r="N33" s="47" t="s">
        <v>82</v>
      </c>
      <c r="O33" s="47" t="s">
        <v>83</v>
      </c>
      <c r="P33" s="47"/>
      <c r="R33" s="171"/>
      <c r="S33" s="62"/>
      <c r="T33" s="62"/>
      <c r="U33" s="62"/>
      <c r="V33" s="171"/>
      <c r="W33" s="62"/>
      <c r="X33" s="171"/>
    </row>
    <row r="34" spans="1:25">
      <c r="A34" s="39"/>
      <c r="B34" s="44" t="s">
        <v>107</v>
      </c>
      <c r="C34" s="45"/>
      <c r="D34" s="45"/>
      <c r="E34" s="48"/>
      <c r="F34" s="48"/>
      <c r="G34" s="289" t="s">
        <v>246</v>
      </c>
      <c r="H34" s="289"/>
      <c r="I34" s="289"/>
      <c r="J34" s="289"/>
      <c r="K34" s="45"/>
      <c r="L34" s="47" t="s">
        <v>85</v>
      </c>
      <c r="M34" s="48" t="s">
        <v>101</v>
      </c>
      <c r="N34" s="47" t="s">
        <v>85</v>
      </c>
      <c r="O34" s="47"/>
      <c r="P34" s="47"/>
      <c r="R34" s="171"/>
      <c r="S34" s="62"/>
      <c r="T34" s="62"/>
      <c r="U34" s="62"/>
      <c r="V34" s="171"/>
      <c r="W34" s="62"/>
      <c r="X34" s="171"/>
    </row>
    <row r="35" spans="1:25" ht="13.5" thickBot="1">
      <c r="A35" s="39"/>
      <c r="B35" s="49" t="s">
        <v>88</v>
      </c>
      <c r="C35" s="50"/>
      <c r="D35" s="50"/>
      <c r="E35" s="51" t="s">
        <v>89</v>
      </c>
      <c r="F35" s="52"/>
      <c r="G35" s="53" t="s">
        <v>89</v>
      </c>
      <c r="H35" s="53" t="s">
        <v>247</v>
      </c>
      <c r="I35" s="53" t="s">
        <v>481</v>
      </c>
      <c r="J35" s="54" t="s">
        <v>90</v>
      </c>
      <c r="K35" s="45"/>
      <c r="L35" s="53" t="s">
        <v>43</v>
      </c>
      <c r="M35" s="53" t="s">
        <v>91</v>
      </c>
      <c r="N35" s="53" t="s">
        <v>92</v>
      </c>
      <c r="O35" s="53"/>
      <c r="P35" s="53"/>
      <c r="R35" s="171"/>
      <c r="S35" s="62"/>
      <c r="T35" s="62"/>
      <c r="U35" s="62"/>
      <c r="V35" s="171"/>
      <c r="W35" s="62"/>
      <c r="X35" s="171"/>
    </row>
    <row r="36" spans="1:25">
      <c r="A36" s="39">
        <f>A30+1</f>
        <v>14</v>
      </c>
      <c r="B36" s="55"/>
      <c r="C36" s="55" t="s">
        <v>94</v>
      </c>
      <c r="D36" s="55" t="s">
        <v>95</v>
      </c>
      <c r="E36" s="94">
        <v>2000</v>
      </c>
      <c r="F36" s="95"/>
      <c r="G36" s="57">
        <v>104668</v>
      </c>
      <c r="H36" s="58">
        <v>0.91912000000000005</v>
      </c>
      <c r="I36" s="58">
        <v>0</v>
      </c>
      <c r="J36" s="57">
        <f t="shared" ref="J36:J38" si="7">ROUND(G36*SUM(H36:I36),0)</f>
        <v>96202</v>
      </c>
      <c r="K36" s="63"/>
      <c r="L36" s="57">
        <f ca="1">N36*G36</f>
        <v>1878.7906</v>
      </c>
      <c r="M36" s="61">
        <f ca="1">M39</f>
        <v>1.9533365564691024E-2</v>
      </c>
      <c r="N36" s="58">
        <f ca="1">ROUND(M36*SUM(H36:I36),5)</f>
        <v>1.7950000000000001E-2</v>
      </c>
      <c r="O36" s="62">
        <v>0</v>
      </c>
      <c r="P36" s="58">
        <f ca="1">N36-O36</f>
        <v>1.7950000000000001E-2</v>
      </c>
      <c r="R36" s="171"/>
      <c r="S36" s="174">
        <f t="shared" ref="S36:S38" si="8">H36</f>
        <v>0.91912000000000005</v>
      </c>
      <c r="T36" s="62"/>
      <c r="U36" s="62">
        <f ca="1">S36+P36</f>
        <v>0.93707000000000007</v>
      </c>
      <c r="V36" s="171"/>
      <c r="W36" s="62">
        <v>4.9715400000000001</v>
      </c>
      <c r="X36" s="171"/>
      <c r="Y36" s="167">
        <f ca="1">W36+P36</f>
        <v>4.98949</v>
      </c>
    </row>
    <row r="37" spans="1:25">
      <c r="A37" s="39">
        <f>A36+1</f>
        <v>15</v>
      </c>
      <c r="B37" s="64"/>
      <c r="C37" s="55" t="s">
        <v>96</v>
      </c>
      <c r="D37" s="55" t="s">
        <v>97</v>
      </c>
      <c r="E37" s="94">
        <v>18000</v>
      </c>
      <c r="F37" s="95"/>
      <c r="G37" s="57">
        <v>46506</v>
      </c>
      <c r="H37" s="58">
        <v>0.13879</v>
      </c>
      <c r="I37" s="58">
        <v>0</v>
      </c>
      <c r="J37" s="57">
        <f t="shared" si="7"/>
        <v>6455</v>
      </c>
      <c r="K37" s="63"/>
      <c r="L37" s="57">
        <f ca="1">N37*G37</f>
        <v>126.03126</v>
      </c>
      <c r="M37" s="61">
        <f ca="1">M39</f>
        <v>1.9533365564691024E-2</v>
      </c>
      <c r="N37" s="58">
        <f ca="1">ROUND(M37*SUM(H37:I37),5)</f>
        <v>2.7100000000000002E-3</v>
      </c>
      <c r="O37" s="62">
        <v>0</v>
      </c>
      <c r="P37" s="58">
        <f ca="1">N37-O37</f>
        <v>2.7100000000000002E-3</v>
      </c>
      <c r="R37" s="171"/>
      <c r="S37" s="174">
        <f t="shared" si="8"/>
        <v>0.13879</v>
      </c>
      <c r="T37" s="62"/>
      <c r="U37" s="62">
        <f ca="1">S37+P37</f>
        <v>0.14149999999999999</v>
      </c>
      <c r="V37" s="171"/>
      <c r="W37" s="62">
        <v>4.19963</v>
      </c>
      <c r="X37" s="171"/>
      <c r="Y37" s="167">
        <f ca="1">W37+P37</f>
        <v>4.2023400000000004</v>
      </c>
    </row>
    <row r="38" spans="1:25">
      <c r="A38" s="39">
        <f>A37+1</f>
        <v>16</v>
      </c>
      <c r="B38" s="64"/>
      <c r="C38" s="55" t="s">
        <v>105</v>
      </c>
      <c r="D38" s="55" t="s">
        <v>103</v>
      </c>
      <c r="E38" s="94">
        <v>20000</v>
      </c>
      <c r="F38" s="95"/>
      <c r="G38" s="57">
        <v>0</v>
      </c>
      <c r="H38" s="58">
        <v>8.1689999999999999E-2</v>
      </c>
      <c r="I38" s="58">
        <v>0</v>
      </c>
      <c r="J38" s="57">
        <f t="shared" si="7"/>
        <v>0</v>
      </c>
      <c r="K38" s="63"/>
      <c r="L38" s="57">
        <f ca="1">N38*G38</f>
        <v>0</v>
      </c>
      <c r="M38" s="61">
        <f ca="1">M39</f>
        <v>1.9533365564691024E-2</v>
      </c>
      <c r="N38" s="58">
        <f ca="1">ROUND(M38*SUM(H38:I38),5)</f>
        <v>1.6000000000000001E-3</v>
      </c>
      <c r="O38" s="62">
        <v>0</v>
      </c>
      <c r="P38" s="58">
        <f ca="1">N38-O38</f>
        <v>1.6000000000000001E-3</v>
      </c>
      <c r="R38" s="171"/>
      <c r="S38" s="174">
        <f t="shared" si="8"/>
        <v>8.1689999999999999E-2</v>
      </c>
      <c r="T38" s="62"/>
      <c r="U38" s="62">
        <f ca="1">S38+P38</f>
        <v>8.3290000000000003E-2</v>
      </c>
      <c r="V38" s="171"/>
      <c r="W38" s="62">
        <v>4.1431399999999998</v>
      </c>
      <c r="X38" s="171"/>
      <c r="Y38" s="167">
        <f ca="1">W38+P38</f>
        <v>4.1447399999999996</v>
      </c>
    </row>
    <row r="39" spans="1:25">
      <c r="A39" s="39">
        <f>A38+1</f>
        <v>17</v>
      </c>
      <c r="B39" s="67" t="s">
        <v>99</v>
      </c>
      <c r="C39" s="40"/>
      <c r="D39" s="55"/>
      <c r="E39" s="65"/>
      <c r="F39" s="65"/>
      <c r="G39" s="90">
        <f>SUM(G36:G38)</f>
        <v>151174</v>
      </c>
      <c r="H39" s="91"/>
      <c r="I39" s="91"/>
      <c r="J39" s="90">
        <f>SUM(J36:J38)</f>
        <v>102657</v>
      </c>
      <c r="K39" s="63"/>
      <c r="L39" s="90">
        <f ca="1">'Exhibit 1.2 COS'!I12</f>
        <v>2005.2367087744865</v>
      </c>
      <c r="M39" s="82">
        <f ca="1">L39/J39</f>
        <v>1.9533365564691024E-2</v>
      </c>
      <c r="N39" s="90"/>
      <c r="O39" s="90"/>
      <c r="P39" s="90"/>
      <c r="R39" s="171"/>
      <c r="S39" s="62"/>
      <c r="T39" s="62"/>
      <c r="U39" s="62"/>
      <c r="V39" s="171"/>
      <c r="W39" s="62"/>
      <c r="X39" s="171"/>
    </row>
    <row r="40" spans="1:25">
      <c r="A40" s="39"/>
      <c r="B40" s="67"/>
      <c r="C40" s="40"/>
      <c r="D40" s="55"/>
      <c r="E40" s="65"/>
      <c r="F40" s="65"/>
      <c r="G40" s="92"/>
      <c r="H40" s="93"/>
      <c r="I40" s="93"/>
      <c r="J40" s="92"/>
      <c r="K40" s="63"/>
      <c r="L40" s="92"/>
      <c r="M40" s="83"/>
      <c r="N40" s="92"/>
      <c r="O40" s="92"/>
      <c r="P40" s="92"/>
      <c r="R40" s="171"/>
      <c r="S40" s="62"/>
      <c r="T40" s="62"/>
      <c r="U40" s="62"/>
      <c r="V40" s="171"/>
      <c r="W40" s="62"/>
      <c r="X40" s="171"/>
    </row>
    <row r="41" spans="1:25" ht="13.5" thickBot="1">
      <c r="A41" s="39"/>
      <c r="B41" s="96"/>
      <c r="C41" s="97"/>
      <c r="D41" s="97"/>
      <c r="E41" s="98"/>
      <c r="F41" s="73"/>
      <c r="G41" s="99"/>
      <c r="H41" s="100"/>
      <c r="I41" s="100"/>
      <c r="J41" s="79"/>
      <c r="K41" s="63"/>
      <c r="L41" s="99"/>
      <c r="M41" s="100"/>
      <c r="N41" s="79"/>
      <c r="O41" s="79"/>
      <c r="P41" s="79"/>
      <c r="R41" s="171"/>
      <c r="S41" s="62"/>
      <c r="T41" s="62"/>
      <c r="U41" s="62"/>
      <c r="V41" s="171"/>
      <c r="W41" s="62"/>
      <c r="X41" s="171"/>
    </row>
    <row r="42" spans="1:25">
      <c r="A42" s="39"/>
      <c r="B42" s="101"/>
      <c r="C42" s="72"/>
      <c r="D42" s="72"/>
      <c r="E42" s="73"/>
      <c r="F42" s="73"/>
      <c r="G42" s="102"/>
      <c r="H42" s="103"/>
      <c r="I42" s="103"/>
      <c r="J42" s="80"/>
      <c r="K42" s="63"/>
      <c r="L42" s="47" t="s">
        <v>82</v>
      </c>
      <c r="M42" s="103"/>
      <c r="N42" s="47" t="s">
        <v>82</v>
      </c>
      <c r="O42" s="47" t="s">
        <v>83</v>
      </c>
      <c r="P42" s="47"/>
      <c r="R42" s="171"/>
      <c r="S42" s="62"/>
      <c r="T42" s="62"/>
      <c r="U42" s="62"/>
      <c r="V42" s="171"/>
      <c r="W42" s="62"/>
      <c r="X42" s="171"/>
    </row>
    <row r="43" spans="1:25">
      <c r="A43" s="39"/>
      <c r="B43" s="44" t="s">
        <v>430</v>
      </c>
      <c r="C43" s="45"/>
      <c r="D43" s="45"/>
      <c r="E43" s="48"/>
      <c r="F43" s="48"/>
      <c r="G43" s="289" t="s">
        <v>246</v>
      </c>
      <c r="H43" s="289"/>
      <c r="I43" s="289"/>
      <c r="J43" s="289"/>
      <c r="K43" s="45"/>
      <c r="L43" s="47" t="s">
        <v>85</v>
      </c>
      <c r="M43" s="48" t="s">
        <v>86</v>
      </c>
      <c r="N43" s="47" t="s">
        <v>85</v>
      </c>
      <c r="O43" s="47"/>
      <c r="P43" s="47"/>
      <c r="R43" s="171"/>
      <c r="S43" s="62"/>
      <c r="T43" s="62"/>
      <c r="U43" s="62"/>
      <c r="V43" s="171"/>
      <c r="W43" s="62"/>
      <c r="X43" s="171"/>
    </row>
    <row r="44" spans="1:25" ht="13.5" thickBot="1">
      <c r="A44" s="39"/>
      <c r="B44" s="49" t="s">
        <v>88</v>
      </c>
      <c r="C44" s="50"/>
      <c r="D44" s="50"/>
      <c r="E44" s="51" t="s">
        <v>89</v>
      </c>
      <c r="F44" s="52"/>
      <c r="G44" s="53" t="s">
        <v>89</v>
      </c>
      <c r="H44" s="53" t="s">
        <v>247</v>
      </c>
      <c r="I44" s="53" t="s">
        <v>481</v>
      </c>
      <c r="J44" s="54" t="s">
        <v>90</v>
      </c>
      <c r="K44" s="45"/>
      <c r="L44" s="53" t="s">
        <v>43</v>
      </c>
      <c r="M44" s="53" t="s">
        <v>91</v>
      </c>
      <c r="N44" s="53" t="s">
        <v>92</v>
      </c>
      <c r="O44" s="53"/>
      <c r="P44" s="53"/>
      <c r="R44" s="171"/>
      <c r="S44" s="62"/>
      <c r="T44" s="62"/>
      <c r="U44" s="62"/>
      <c r="V44" s="171"/>
      <c r="W44" s="62"/>
      <c r="X44" s="171"/>
    </row>
    <row r="45" spans="1:25">
      <c r="A45" s="39">
        <f>A39+1</f>
        <v>18</v>
      </c>
      <c r="B45" s="55"/>
      <c r="C45" s="55" t="s">
        <v>94</v>
      </c>
      <c r="D45" s="55" t="s">
        <v>95</v>
      </c>
      <c r="E45" s="65">
        <v>10000</v>
      </c>
      <c r="F45" s="65"/>
      <c r="G45" s="57">
        <v>670544</v>
      </c>
      <c r="H45" s="58">
        <v>0.49621999999999999</v>
      </c>
      <c r="I45" s="58">
        <v>0</v>
      </c>
      <c r="J45" s="57">
        <f t="shared" ref="J45:J48" si="9">ROUND(G45*SUM(H45:I45),0)</f>
        <v>332737</v>
      </c>
      <c r="K45" s="63"/>
      <c r="L45" s="57">
        <f ca="1">N45*G45</f>
        <v>3795.2790399999999</v>
      </c>
      <c r="M45" s="61">
        <f ca="1">M50</f>
        <v>1.1408914098513943E-2</v>
      </c>
      <c r="N45" s="58">
        <f ca="1">ROUND(M45*SUM(H45:I45),5)</f>
        <v>5.6600000000000001E-3</v>
      </c>
      <c r="O45" s="62">
        <v>0</v>
      </c>
      <c r="P45" s="58">
        <f ca="1">N45-O45</f>
        <v>5.6600000000000001E-3</v>
      </c>
      <c r="R45" s="171"/>
      <c r="S45" s="174">
        <f t="shared" ref="S45:S49" si="10">H45</f>
        <v>0.49621999999999999</v>
      </c>
      <c r="T45" s="62"/>
      <c r="U45" s="62">
        <f ca="1">S45+P45</f>
        <v>0.50187999999999999</v>
      </c>
      <c r="V45" s="171"/>
      <c r="W45" s="62"/>
      <c r="X45" s="171"/>
      <c r="Y45" s="167"/>
    </row>
    <row r="46" spans="1:25">
      <c r="A46" s="39">
        <f>A45+1</f>
        <v>19</v>
      </c>
      <c r="B46" s="64"/>
      <c r="C46" s="55" t="s">
        <v>96</v>
      </c>
      <c r="D46" s="55" t="s">
        <v>97</v>
      </c>
      <c r="E46" s="65">
        <v>112500</v>
      </c>
      <c r="F46" s="65"/>
      <c r="G46" s="57">
        <v>1867587</v>
      </c>
      <c r="H46" s="58">
        <v>0.46505000000000002</v>
      </c>
      <c r="I46" s="58">
        <v>0</v>
      </c>
      <c r="J46" s="57">
        <f t="shared" si="9"/>
        <v>868521</v>
      </c>
      <c r="K46" s="63"/>
      <c r="L46" s="57">
        <f ca="1">N46*G46</f>
        <v>9916.8869699999996</v>
      </c>
      <c r="M46" s="61">
        <f ca="1">M50</f>
        <v>1.1408914098513943E-2</v>
      </c>
      <c r="N46" s="58">
        <f ca="1">ROUND(M46*SUM(H46:I46),5)</f>
        <v>5.3099999999999996E-3</v>
      </c>
      <c r="O46" s="62">
        <v>0</v>
      </c>
      <c r="P46" s="58">
        <f ca="1">N46-O46</f>
        <v>5.3099999999999996E-3</v>
      </c>
      <c r="R46" s="171"/>
      <c r="S46" s="174">
        <f t="shared" si="10"/>
        <v>0.46505000000000002</v>
      </c>
      <c r="T46" s="62"/>
      <c r="U46" s="62">
        <f ca="1">S46+P46</f>
        <v>0.47036</v>
      </c>
      <c r="V46" s="171"/>
      <c r="W46" s="62"/>
      <c r="X46" s="171"/>
      <c r="Y46" s="167"/>
    </row>
    <row r="47" spans="1:25">
      <c r="A47" s="39">
        <f>A46+1</f>
        <v>20</v>
      </c>
      <c r="B47" s="64"/>
      <c r="C47" s="55" t="s">
        <v>105</v>
      </c>
      <c r="D47" s="55" t="s">
        <v>97</v>
      </c>
      <c r="E47" s="65">
        <v>477500</v>
      </c>
      <c r="F47" s="65"/>
      <c r="G47" s="57">
        <v>1051072</v>
      </c>
      <c r="H47" s="58">
        <v>0.32645000000000002</v>
      </c>
      <c r="I47" s="58">
        <v>0</v>
      </c>
      <c r="J47" s="57">
        <f t="shared" si="9"/>
        <v>343122</v>
      </c>
      <c r="K47" s="63"/>
      <c r="L47" s="57">
        <f ca="1">N47*G47</f>
        <v>3909.9878400000002</v>
      </c>
      <c r="M47" s="61">
        <f ca="1">M50</f>
        <v>1.1408914098513943E-2</v>
      </c>
      <c r="N47" s="58">
        <f ca="1">ROUND(M47*SUM(H47:I47),5)</f>
        <v>3.7200000000000002E-3</v>
      </c>
      <c r="O47" s="62">
        <v>0</v>
      </c>
      <c r="P47" s="58">
        <f ca="1">N47-O47</f>
        <v>3.7200000000000002E-3</v>
      </c>
      <c r="R47" s="171"/>
      <c r="S47" s="174">
        <f t="shared" si="10"/>
        <v>0.32645000000000002</v>
      </c>
      <c r="T47" s="62"/>
      <c r="U47" s="62">
        <f ca="1">S47+P47</f>
        <v>0.33017000000000002</v>
      </c>
      <c r="V47" s="171"/>
      <c r="W47" s="62"/>
      <c r="X47" s="171"/>
      <c r="Y47" s="167"/>
    </row>
    <row r="48" spans="1:25">
      <c r="A48" s="39">
        <f>A47+1</f>
        <v>21</v>
      </c>
      <c r="B48" s="64"/>
      <c r="C48" s="55" t="s">
        <v>108</v>
      </c>
      <c r="D48" s="55" t="s">
        <v>103</v>
      </c>
      <c r="E48" s="65">
        <v>600000</v>
      </c>
      <c r="F48" s="65"/>
      <c r="G48" s="57">
        <v>0</v>
      </c>
      <c r="H48" s="58">
        <v>7.0169999999999996E-2</v>
      </c>
      <c r="I48" s="58">
        <v>0</v>
      </c>
      <c r="J48" s="57">
        <f t="shared" si="9"/>
        <v>0</v>
      </c>
      <c r="K48" s="63"/>
      <c r="L48" s="57">
        <f ca="1">N48*G48</f>
        <v>0</v>
      </c>
      <c r="M48" s="61">
        <f ca="1">M50</f>
        <v>1.1408914098513943E-2</v>
      </c>
      <c r="N48" s="58">
        <f ca="1">ROUND(M48*SUM(H48:I48),5)</f>
        <v>8.0000000000000004E-4</v>
      </c>
      <c r="O48" s="62">
        <v>0</v>
      </c>
      <c r="P48" s="58">
        <f ca="1">N48-O48</f>
        <v>8.0000000000000004E-4</v>
      </c>
      <c r="R48" s="171"/>
      <c r="S48" s="174">
        <f t="shared" si="10"/>
        <v>7.0169999999999996E-2</v>
      </c>
      <c r="T48" s="62"/>
      <c r="U48" s="62">
        <f ca="1">S48+P48</f>
        <v>7.0969999999999991E-2</v>
      </c>
      <c r="V48" s="171"/>
      <c r="W48" s="62"/>
      <c r="X48" s="171"/>
    </row>
    <row r="49" spans="1:25">
      <c r="A49" s="39">
        <f>A48+1</f>
        <v>22</v>
      </c>
      <c r="B49" s="107" t="s">
        <v>109</v>
      </c>
      <c r="C49" s="55"/>
      <c r="D49" s="55"/>
      <c r="E49" s="65"/>
      <c r="F49" s="65"/>
      <c r="G49" s="57">
        <v>45000</v>
      </c>
      <c r="H49" s="58">
        <f>1.80875*12</f>
        <v>21.705000000000002</v>
      </c>
      <c r="I49" s="58">
        <v>0</v>
      </c>
      <c r="J49" s="108">
        <f>ROUND(G49*SUM(H49:I49),0)</f>
        <v>976725</v>
      </c>
      <c r="K49" s="63"/>
      <c r="L49" s="57">
        <f ca="1">N49*G49</f>
        <v>11143.35</v>
      </c>
      <c r="M49" s="61">
        <f ca="1">M50</f>
        <v>1.1408914098513943E-2</v>
      </c>
      <c r="N49" s="58">
        <f ca="1">ROUND(M49*SUM(H49:I49),5)</f>
        <v>0.24762999999999999</v>
      </c>
      <c r="O49" s="62">
        <v>0</v>
      </c>
      <c r="P49" s="58">
        <f ca="1">N49-O49</f>
        <v>0.24762999999999999</v>
      </c>
      <c r="R49" s="171"/>
      <c r="S49" s="174">
        <f t="shared" si="10"/>
        <v>21.705000000000002</v>
      </c>
      <c r="T49" s="62"/>
      <c r="U49" s="62">
        <f ca="1">S49+P49</f>
        <v>21.952630000000003</v>
      </c>
      <c r="V49" s="171"/>
      <c r="W49" s="62"/>
      <c r="X49" s="171"/>
    </row>
    <row r="50" spans="1:25">
      <c r="A50" s="39">
        <f>A49+1</f>
        <v>23</v>
      </c>
      <c r="B50" s="107" t="s">
        <v>110</v>
      </c>
      <c r="C50" s="40"/>
      <c r="D50" s="55"/>
      <c r="E50" s="65"/>
      <c r="F50" s="65"/>
      <c r="G50" s="90">
        <f>SUM(G45:G49)</f>
        <v>3634203</v>
      </c>
      <c r="H50" s="91"/>
      <c r="I50" s="91"/>
      <c r="J50" s="90">
        <f>SUM(J45:J49)</f>
        <v>2521105</v>
      </c>
      <c r="K50" s="63"/>
      <c r="L50" s="90">
        <f ca="1">'Exhibit 1.2 COS'!I15</f>
        <v>28763.070378333992</v>
      </c>
      <c r="M50" s="82">
        <f ca="1">L50/J50</f>
        <v>1.1408914098513943E-2</v>
      </c>
      <c r="N50" s="90"/>
      <c r="O50" s="90"/>
      <c r="P50" s="90"/>
      <c r="R50" s="171"/>
      <c r="S50" s="62">
        <f>S49/12</f>
        <v>1.8087500000000001</v>
      </c>
      <c r="T50" s="62"/>
      <c r="U50" s="62">
        <f ca="1">U49/12</f>
        <v>1.8293858333333335</v>
      </c>
      <c r="V50" s="171"/>
      <c r="W50" s="62"/>
      <c r="X50" s="171"/>
    </row>
    <row r="51" spans="1:25">
      <c r="A51" s="39"/>
      <c r="B51" s="67"/>
      <c r="C51" s="40"/>
      <c r="D51" s="55"/>
      <c r="E51" s="65"/>
      <c r="F51" s="65"/>
      <c r="G51" s="92"/>
      <c r="H51" s="93"/>
      <c r="I51" s="93"/>
      <c r="J51" s="92"/>
      <c r="K51" s="63"/>
      <c r="L51" s="92"/>
      <c r="M51" s="220"/>
      <c r="N51" s="92"/>
      <c r="O51" s="92"/>
      <c r="P51" s="92"/>
      <c r="R51" s="171"/>
      <c r="S51" s="62"/>
      <c r="T51" s="62"/>
      <c r="U51" s="62"/>
      <c r="V51" s="171"/>
      <c r="W51" s="62"/>
      <c r="X51" s="171"/>
    </row>
    <row r="52" spans="1:25" ht="13.5" thickBot="1">
      <c r="A52" s="39"/>
      <c r="B52" s="96"/>
      <c r="C52" s="97"/>
      <c r="D52" s="97"/>
      <c r="E52" s="98"/>
      <c r="F52" s="104"/>
      <c r="G52" s="99"/>
      <c r="H52" s="100"/>
      <c r="I52" s="100"/>
      <c r="J52" s="79"/>
      <c r="K52" s="63"/>
      <c r="L52" s="99"/>
      <c r="M52" s="100"/>
      <c r="N52" s="79"/>
      <c r="O52" s="79"/>
      <c r="P52" s="79"/>
      <c r="R52" s="171"/>
      <c r="S52" s="62"/>
      <c r="T52" s="62"/>
      <c r="U52" s="62"/>
      <c r="V52" s="171"/>
      <c r="W52" s="62"/>
      <c r="X52" s="171"/>
    </row>
    <row r="53" spans="1:25">
      <c r="A53" s="39"/>
      <c r="B53" s="101"/>
      <c r="C53" s="72"/>
      <c r="D53" s="72"/>
      <c r="E53" s="73"/>
      <c r="F53" s="104"/>
      <c r="G53" s="102"/>
      <c r="H53" s="103"/>
      <c r="I53" s="103"/>
      <c r="J53" s="80"/>
      <c r="K53" s="63"/>
      <c r="L53" s="47" t="s">
        <v>82</v>
      </c>
      <c r="M53" s="103"/>
      <c r="N53" s="47" t="s">
        <v>82</v>
      </c>
      <c r="O53" s="47" t="s">
        <v>83</v>
      </c>
      <c r="P53" s="47"/>
      <c r="R53" s="171"/>
      <c r="S53" s="62"/>
      <c r="T53" s="62"/>
      <c r="U53" s="62"/>
      <c r="V53" s="171"/>
      <c r="W53" s="62"/>
      <c r="X53" s="171"/>
    </row>
    <row r="54" spans="1:25">
      <c r="A54" s="39"/>
      <c r="B54" s="44" t="s">
        <v>431</v>
      </c>
      <c r="C54" s="45"/>
      <c r="D54" s="45"/>
      <c r="E54" s="48"/>
      <c r="F54" s="104"/>
      <c r="G54" s="289" t="s">
        <v>246</v>
      </c>
      <c r="H54" s="289"/>
      <c r="I54" s="289"/>
      <c r="J54" s="289"/>
      <c r="K54" s="63"/>
      <c r="L54" s="47" t="s">
        <v>85</v>
      </c>
      <c r="M54" s="48" t="s">
        <v>86</v>
      </c>
      <c r="N54" s="47" t="s">
        <v>85</v>
      </c>
      <c r="O54" s="47"/>
      <c r="P54" s="47"/>
      <c r="R54" s="171"/>
      <c r="S54" s="62"/>
      <c r="T54" s="62"/>
      <c r="U54" s="62"/>
      <c r="V54" s="171"/>
      <c r="W54" s="62"/>
      <c r="X54" s="171"/>
    </row>
    <row r="55" spans="1:25" ht="13.5" thickBot="1">
      <c r="A55" s="39"/>
      <c r="B55" s="49" t="s">
        <v>88</v>
      </c>
      <c r="C55" s="50"/>
      <c r="D55" s="50"/>
      <c r="E55" s="51" t="s">
        <v>89</v>
      </c>
      <c r="F55" s="104"/>
      <c r="G55" s="53" t="s">
        <v>89</v>
      </c>
      <c r="H55" s="53" t="s">
        <v>247</v>
      </c>
      <c r="I55" s="53" t="s">
        <v>481</v>
      </c>
      <c r="J55" s="54" t="s">
        <v>90</v>
      </c>
      <c r="K55" s="63"/>
      <c r="L55" s="53" t="s">
        <v>43</v>
      </c>
      <c r="M55" s="53" t="s">
        <v>91</v>
      </c>
      <c r="N55" s="53" t="s">
        <v>92</v>
      </c>
      <c r="O55" s="53"/>
      <c r="P55" s="53"/>
      <c r="R55" s="171"/>
      <c r="S55" s="62"/>
      <c r="T55" s="62"/>
      <c r="U55" s="62"/>
      <c r="V55" s="171"/>
      <c r="W55" s="62"/>
      <c r="X55" s="171"/>
    </row>
    <row r="56" spans="1:25">
      <c r="A56" s="39">
        <f>A50+1</f>
        <v>24</v>
      </c>
      <c r="B56" s="55"/>
      <c r="C56" s="55" t="s">
        <v>94</v>
      </c>
      <c r="D56" s="55" t="s">
        <v>95</v>
      </c>
      <c r="E56" s="65">
        <v>200</v>
      </c>
      <c r="F56" s="104"/>
      <c r="G56" s="57">
        <v>2595149</v>
      </c>
      <c r="H56" s="58">
        <v>1.09127</v>
      </c>
      <c r="I56" s="58">
        <v>0</v>
      </c>
      <c r="J56" s="57">
        <f t="shared" ref="J56:J60" si="11">ROUND(G56*SUM(H56:I56),0)</f>
        <v>2832008</v>
      </c>
      <c r="K56" s="63"/>
      <c r="L56" s="57">
        <f ca="1">N56*G56</f>
        <v>47750.741600000001</v>
      </c>
      <c r="M56" s="105">
        <f ca="1">M61</f>
        <v>1.6863731505184207E-2</v>
      </c>
      <c r="N56" s="58">
        <f ca="1">ROUND(M56*SUM(H56:I56),5)</f>
        <v>1.84E-2</v>
      </c>
      <c r="O56" s="62">
        <v>0</v>
      </c>
      <c r="P56" s="58">
        <f ca="1">N56-O56</f>
        <v>1.84E-2</v>
      </c>
      <c r="Q56" s="167"/>
      <c r="R56" s="171"/>
      <c r="S56" s="174">
        <f t="shared" ref="S56:S60" si="12">H56</f>
        <v>1.09127</v>
      </c>
      <c r="T56" s="62"/>
      <c r="U56" s="62">
        <f ca="1">S56+P56</f>
        <v>1.1096699999999999</v>
      </c>
      <c r="V56" s="171"/>
      <c r="W56" s="62"/>
      <c r="X56" s="171"/>
      <c r="Y56" s="167"/>
    </row>
    <row r="57" spans="1:25">
      <c r="A57" s="39">
        <f>A56+1</f>
        <v>25</v>
      </c>
      <c r="B57" s="64"/>
      <c r="C57" s="55" t="s">
        <v>96</v>
      </c>
      <c r="D57" s="55" t="s">
        <v>97</v>
      </c>
      <c r="E57" s="65">
        <v>1800</v>
      </c>
      <c r="F57" s="104"/>
      <c r="G57" s="57">
        <v>10575644</v>
      </c>
      <c r="H57" s="58">
        <v>0.71336999999999995</v>
      </c>
      <c r="I57" s="58">
        <v>0</v>
      </c>
      <c r="J57" s="57">
        <f t="shared" si="11"/>
        <v>7544347</v>
      </c>
      <c r="K57" s="63"/>
      <c r="L57" s="57">
        <f ca="1">N57*G57</f>
        <v>127224.99732000001</v>
      </c>
      <c r="M57" s="105">
        <f ca="1">M61</f>
        <v>1.6863731505184207E-2</v>
      </c>
      <c r="N57" s="58">
        <f ca="1">ROUND(M57*SUM(H57:I57),5)</f>
        <v>1.2030000000000001E-2</v>
      </c>
      <c r="O57" s="62">
        <v>0</v>
      </c>
      <c r="P57" s="58">
        <f ca="1">N57-O57</f>
        <v>1.2030000000000001E-2</v>
      </c>
      <c r="Q57" s="167"/>
      <c r="R57" s="171"/>
      <c r="S57" s="174">
        <f t="shared" si="12"/>
        <v>0.71336999999999995</v>
      </c>
      <c r="T57" s="62"/>
      <c r="U57" s="62">
        <f ca="1">S57+P57</f>
        <v>0.72539999999999993</v>
      </c>
      <c r="V57" s="171"/>
      <c r="W57" s="62"/>
      <c r="X57" s="171"/>
      <c r="Y57" s="167"/>
    </row>
    <row r="58" spans="1:25">
      <c r="A58" s="39">
        <f>A57+1</f>
        <v>26</v>
      </c>
      <c r="B58" s="64"/>
      <c r="C58" s="55" t="s">
        <v>105</v>
      </c>
      <c r="D58" s="55" t="s">
        <v>97</v>
      </c>
      <c r="E58" s="65">
        <v>98000</v>
      </c>
      <c r="F58" s="104"/>
      <c r="G58" s="57">
        <v>30829280</v>
      </c>
      <c r="H58" s="58">
        <v>0.29172999999999999</v>
      </c>
      <c r="I58" s="58">
        <v>0</v>
      </c>
      <c r="J58" s="57">
        <f t="shared" si="11"/>
        <v>8993826</v>
      </c>
      <c r="K58" s="63"/>
      <c r="L58" s="57">
        <f ca="1">N58*G58</f>
        <v>151680.0576</v>
      </c>
      <c r="M58" s="105">
        <f ca="1">M61</f>
        <v>1.6863731505184207E-2</v>
      </c>
      <c r="N58" s="58">
        <f ca="1">ROUND(M58*SUM(H58:I58),5)</f>
        <v>4.9199999999999999E-3</v>
      </c>
      <c r="O58" s="62">
        <v>0</v>
      </c>
      <c r="P58" s="58">
        <f ca="1">N58-O58</f>
        <v>4.9199999999999999E-3</v>
      </c>
      <c r="Q58" s="167"/>
      <c r="R58" s="171"/>
      <c r="S58" s="174">
        <f t="shared" si="12"/>
        <v>0.29172999999999999</v>
      </c>
      <c r="T58" s="62"/>
      <c r="U58" s="62">
        <f ca="1">S58+P58</f>
        <v>0.29664999999999997</v>
      </c>
      <c r="V58" s="171"/>
      <c r="W58" s="62"/>
      <c r="X58" s="171"/>
      <c r="Y58" s="167"/>
    </row>
    <row r="59" spans="1:25">
      <c r="A59" s="39">
        <f>A58+1</f>
        <v>27</v>
      </c>
      <c r="B59" s="64"/>
      <c r="C59" s="55" t="s">
        <v>108</v>
      </c>
      <c r="D59" s="55" t="s">
        <v>103</v>
      </c>
      <c r="E59" s="65">
        <v>100000</v>
      </c>
      <c r="F59" s="104"/>
      <c r="G59" s="57">
        <v>10888736</v>
      </c>
      <c r="H59" s="58">
        <v>0.10797</v>
      </c>
      <c r="I59" s="58">
        <v>0</v>
      </c>
      <c r="J59" s="92">
        <f t="shared" si="11"/>
        <v>1175657</v>
      </c>
      <c r="K59" s="63"/>
      <c r="L59" s="92">
        <f ca="1">N59*G59</f>
        <v>19817.499520000001</v>
      </c>
      <c r="M59" s="105">
        <f ca="1">M61</f>
        <v>1.6863731505184207E-2</v>
      </c>
      <c r="N59" s="106">
        <f ca="1">ROUND(M59*SUM(H59:I59),5)</f>
        <v>1.82E-3</v>
      </c>
      <c r="O59" s="62">
        <v>0</v>
      </c>
      <c r="P59" s="106">
        <f ca="1">N59-O59</f>
        <v>1.82E-3</v>
      </c>
      <c r="Q59" s="167"/>
      <c r="R59" s="171"/>
      <c r="S59" s="174">
        <f t="shared" si="12"/>
        <v>0.10797</v>
      </c>
      <c r="T59" s="62"/>
      <c r="U59" s="62">
        <f ca="1">S59+P59</f>
        <v>0.10979</v>
      </c>
      <c r="V59" s="171"/>
      <c r="W59" s="62"/>
      <c r="X59" s="171"/>
      <c r="Y59" s="167"/>
    </row>
    <row r="60" spans="1:25">
      <c r="A60" s="39">
        <f>A59+1</f>
        <v>28</v>
      </c>
      <c r="B60" s="107" t="s">
        <v>109</v>
      </c>
      <c r="C60" s="66"/>
      <c r="D60" s="101"/>
      <c r="E60" s="104"/>
      <c r="F60" s="104"/>
      <c r="G60" s="108">
        <v>206249</v>
      </c>
      <c r="H60" s="58">
        <f>3.51333*12</f>
        <v>42.159959999999998</v>
      </c>
      <c r="I60" s="110">
        <v>0</v>
      </c>
      <c r="J60" s="108">
        <f t="shared" si="11"/>
        <v>8695450</v>
      </c>
      <c r="K60" s="63"/>
      <c r="L60" s="108">
        <f ca="1">N60*G60</f>
        <v>146636.85152999999</v>
      </c>
      <c r="M60" s="109">
        <f ca="1">M61</f>
        <v>1.6863731505184207E-2</v>
      </c>
      <c r="N60" s="110">
        <f ca="1">ROUND(M60*SUM(H60:I60),5)</f>
        <v>0.71096999999999999</v>
      </c>
      <c r="O60" s="110">
        <v>0</v>
      </c>
      <c r="P60" s="110">
        <f ca="1">N60-O60</f>
        <v>0.71096999999999999</v>
      </c>
      <c r="R60" s="171"/>
      <c r="S60" s="174">
        <f t="shared" si="12"/>
        <v>42.159959999999998</v>
      </c>
      <c r="T60" s="62"/>
      <c r="U60" s="62">
        <f ca="1">S60+P60</f>
        <v>42.870930000000001</v>
      </c>
      <c r="V60" s="171"/>
      <c r="W60" s="62"/>
      <c r="X60" s="171"/>
      <c r="Y60" s="167"/>
    </row>
    <row r="61" spans="1:25">
      <c r="A61" s="39">
        <f>A60+1</f>
        <v>29</v>
      </c>
      <c r="B61" s="107" t="s">
        <v>110</v>
      </c>
      <c r="C61" s="66"/>
      <c r="D61" s="101"/>
      <c r="E61" s="104"/>
      <c r="F61" s="104"/>
      <c r="G61" s="92">
        <f>SUM(G56:G60)</f>
        <v>55095058</v>
      </c>
      <c r="H61" s="248"/>
      <c r="I61" s="106"/>
      <c r="J61" s="92">
        <f>SUM(J56:J60)</f>
        <v>29241288</v>
      </c>
      <c r="K61" s="63"/>
      <c r="L61" s="92">
        <f ca="1">'Exhibit 1.2 COS'!I13</f>
        <v>493117.22969776491</v>
      </c>
      <c r="M61" s="83">
        <f ca="1">L61/J61</f>
        <v>1.6863731505184207E-2</v>
      </c>
      <c r="N61" s="111"/>
      <c r="O61" s="111"/>
      <c r="P61" s="111"/>
      <c r="R61" s="171"/>
      <c r="S61" s="62">
        <f>S60/12</f>
        <v>3.5133299999999998</v>
      </c>
      <c r="T61" s="62"/>
      <c r="U61" s="62">
        <f ca="1">U60/12</f>
        <v>3.5725775</v>
      </c>
      <c r="V61" s="171"/>
      <c r="W61" s="62"/>
      <c r="X61" s="171"/>
    </row>
    <row r="62" spans="1:25">
      <c r="A62" s="39"/>
      <c r="B62" s="107"/>
      <c r="C62" s="66"/>
      <c r="D62" s="101"/>
      <c r="E62" s="104"/>
      <c r="F62" s="104"/>
      <c r="G62" s="92"/>
      <c r="H62" s="106"/>
      <c r="I62" s="106"/>
      <c r="J62" s="92"/>
      <c r="K62" s="63"/>
      <c r="L62" s="92"/>
      <c r="M62" s="83"/>
      <c r="N62" s="111"/>
      <c r="O62" s="111"/>
      <c r="P62" s="111"/>
      <c r="R62" s="171"/>
      <c r="S62" s="62"/>
      <c r="T62" s="62"/>
      <c r="U62" s="62"/>
      <c r="V62" s="171"/>
      <c r="W62" s="62"/>
      <c r="X62" s="171"/>
    </row>
    <row r="63" spans="1:25" ht="13.5" thickBot="1">
      <c r="A63" s="39"/>
      <c r="B63" s="96"/>
      <c r="C63" s="112"/>
      <c r="D63" s="96"/>
      <c r="E63" s="113"/>
      <c r="F63" s="104"/>
      <c r="G63" s="114"/>
      <c r="H63" s="115"/>
      <c r="I63" s="115"/>
      <c r="J63" s="79"/>
      <c r="K63" s="45"/>
      <c r="L63" s="79"/>
      <c r="M63" s="115"/>
      <c r="N63" s="79"/>
      <c r="O63" s="79"/>
      <c r="P63" s="79"/>
      <c r="R63" s="171"/>
      <c r="S63" s="62"/>
      <c r="T63" s="62"/>
      <c r="U63" s="62"/>
      <c r="V63" s="171"/>
      <c r="W63" s="62"/>
      <c r="X63" s="171"/>
    </row>
    <row r="64" spans="1:25">
      <c r="A64" s="39"/>
      <c r="B64" s="101"/>
      <c r="C64" s="66"/>
      <c r="D64" s="101"/>
      <c r="E64" s="104"/>
      <c r="F64" s="104"/>
      <c r="G64" s="92"/>
      <c r="H64" s="111"/>
      <c r="I64" s="111"/>
      <c r="J64" s="80"/>
      <c r="K64" s="45"/>
      <c r="L64" s="47" t="s">
        <v>82</v>
      </c>
      <c r="M64" s="111"/>
      <c r="N64" s="47" t="s">
        <v>82</v>
      </c>
      <c r="O64" s="47" t="s">
        <v>83</v>
      </c>
      <c r="P64" s="47"/>
      <c r="R64" s="171"/>
      <c r="S64" s="62"/>
      <c r="T64" s="62"/>
      <c r="U64" s="62"/>
      <c r="V64" s="171"/>
      <c r="W64" s="62"/>
      <c r="X64" s="171"/>
    </row>
    <row r="65" spans="1:25">
      <c r="A65" s="39"/>
      <c r="B65" s="44" t="s">
        <v>111</v>
      </c>
      <c r="C65" s="45"/>
      <c r="D65" s="45"/>
      <c r="E65" s="48"/>
      <c r="F65" s="48"/>
      <c r="G65" s="289" t="s">
        <v>246</v>
      </c>
      <c r="H65" s="289"/>
      <c r="I65" s="289"/>
      <c r="J65" s="289"/>
      <c r="K65" s="45"/>
      <c r="L65" s="47" t="s">
        <v>85</v>
      </c>
      <c r="M65" s="48" t="s">
        <v>101</v>
      </c>
      <c r="N65" s="47" t="s">
        <v>85</v>
      </c>
      <c r="O65" s="47"/>
      <c r="P65" s="47"/>
      <c r="R65" s="171"/>
      <c r="S65" s="62"/>
      <c r="T65" s="62"/>
      <c r="U65" s="62"/>
      <c r="V65" s="171"/>
      <c r="W65" s="62"/>
      <c r="X65" s="171"/>
    </row>
    <row r="66" spans="1:25" ht="13.5" thickBot="1">
      <c r="A66" s="39"/>
      <c r="B66" s="49" t="s">
        <v>88</v>
      </c>
      <c r="C66" s="50"/>
      <c r="D66" s="50"/>
      <c r="E66" s="51" t="s">
        <v>89</v>
      </c>
      <c r="F66" s="52"/>
      <c r="G66" s="53" t="s">
        <v>89</v>
      </c>
      <c r="H66" s="53" t="s">
        <v>247</v>
      </c>
      <c r="I66" s="53" t="s">
        <v>481</v>
      </c>
      <c r="J66" s="54" t="s">
        <v>90</v>
      </c>
      <c r="K66" s="45"/>
      <c r="L66" s="53" t="s">
        <v>43</v>
      </c>
      <c r="M66" s="53" t="s">
        <v>91</v>
      </c>
      <c r="N66" s="53" t="s">
        <v>92</v>
      </c>
      <c r="O66" s="53"/>
      <c r="P66" s="53"/>
      <c r="R66" s="171"/>
      <c r="S66" s="62"/>
      <c r="T66" s="62"/>
      <c r="U66" s="62"/>
      <c r="V66" s="171"/>
      <c r="W66" s="62"/>
      <c r="X66" s="171"/>
    </row>
    <row r="67" spans="1:25">
      <c r="A67" s="39">
        <f>A61+1</f>
        <v>30</v>
      </c>
      <c r="B67" s="81" t="s">
        <v>102</v>
      </c>
      <c r="C67" s="55"/>
      <c r="D67" s="55" t="s">
        <v>103</v>
      </c>
      <c r="E67" s="65">
        <v>0</v>
      </c>
      <c r="F67" s="65"/>
      <c r="G67" s="57">
        <v>24321</v>
      </c>
      <c r="H67" s="58">
        <v>0.81601000000000001</v>
      </c>
      <c r="I67" s="275">
        <v>0</v>
      </c>
      <c r="J67" s="191">
        <f>ROUND(G67*SUM(H67:I67),0)</f>
        <v>19846</v>
      </c>
      <c r="K67" s="63"/>
      <c r="L67" s="57">
        <f ca="1">'Exhibit 1.2 COS'!I14</f>
        <v>0</v>
      </c>
      <c r="M67" s="61">
        <f ca="1">L67/J67</f>
        <v>0</v>
      </c>
      <c r="N67" s="58">
        <f ca="1">ROUND(M67*SUM(H67:I67),5)</f>
        <v>0</v>
      </c>
      <c r="O67" s="62">
        <v>0</v>
      </c>
      <c r="P67" s="58">
        <f ca="1">N67-O67</f>
        <v>0</v>
      </c>
      <c r="R67" s="171"/>
      <c r="S67" s="174">
        <f t="shared" ref="S67" si="13">H67</f>
        <v>0.81601000000000001</v>
      </c>
      <c r="T67" s="62"/>
      <c r="U67" s="62">
        <f ca="1">S67+P67</f>
        <v>0.81601000000000001</v>
      </c>
      <c r="V67" s="171"/>
      <c r="W67" s="62"/>
      <c r="X67" s="171"/>
      <c r="Y67" s="167"/>
    </row>
    <row r="68" spans="1:25">
      <c r="A68" s="39">
        <f>A67+1</f>
        <v>31</v>
      </c>
      <c r="B68" s="67" t="s">
        <v>99</v>
      </c>
      <c r="C68" s="40"/>
      <c r="D68" s="55"/>
      <c r="E68" s="65"/>
      <c r="F68" s="65"/>
      <c r="G68" s="190">
        <f>SUM(G67)</f>
        <v>24321</v>
      </c>
      <c r="H68" s="249"/>
      <c r="I68" s="116"/>
      <c r="J68" s="189">
        <f>SUM(J67)</f>
        <v>19846</v>
      </c>
      <c r="K68" s="63"/>
      <c r="L68" s="92"/>
      <c r="M68" s="93"/>
      <c r="N68" s="92"/>
      <c r="O68" s="92"/>
      <c r="P68" s="92"/>
    </row>
    <row r="69" spans="1:25">
      <c r="A69" s="39"/>
      <c r="B69" s="101"/>
      <c r="C69" s="72"/>
      <c r="D69" s="72"/>
      <c r="E69" s="73"/>
      <c r="F69" s="73"/>
      <c r="G69" s="74"/>
      <c r="H69" s="75"/>
      <c r="I69" s="75"/>
      <c r="J69" s="76"/>
      <c r="K69" s="63"/>
      <c r="L69" s="74"/>
      <c r="M69" s="75"/>
      <c r="N69" s="76"/>
      <c r="O69" s="76"/>
      <c r="P69" s="76"/>
    </row>
    <row r="70" spans="1:25" ht="13.5" thickBot="1">
      <c r="A70" s="39">
        <f>A68+1</f>
        <v>32</v>
      </c>
      <c r="B70" s="40"/>
      <c r="C70" s="40"/>
      <c r="D70" s="40"/>
      <c r="E70" s="41"/>
      <c r="F70" s="41"/>
      <c r="G70" s="40"/>
      <c r="H70" s="40"/>
      <c r="I70" s="40"/>
      <c r="J70" s="117" t="s">
        <v>7</v>
      </c>
      <c r="K70" s="42"/>
      <c r="L70" s="118">
        <f ca="1">SUM(L67,L61,L50,L39,L30,L17,L12)</f>
        <v>5177597.4895133292</v>
      </c>
      <c r="M70" s="40"/>
      <c r="N70" s="166"/>
      <c r="O70" s="40"/>
      <c r="P70" s="40"/>
    </row>
    <row r="71" spans="1:25" ht="13.5" thickTop="1"/>
    <row r="73" spans="1:25">
      <c r="G73" s="160"/>
    </row>
    <row r="75" spans="1:25">
      <c r="M75" s="262"/>
    </row>
  </sheetData>
  <mergeCells count="8">
    <mergeCell ref="A1:P1"/>
    <mergeCell ref="G54:J54"/>
    <mergeCell ref="G65:J65"/>
    <mergeCell ref="G4:J4"/>
    <mergeCell ref="G15:J15"/>
    <mergeCell ref="G21:J21"/>
    <mergeCell ref="G34:J34"/>
    <mergeCell ref="G43:J43"/>
  </mergeCells>
  <pageMargins left="0.7" right="0.7" top="0.81968750000000001" bottom="0.75" header="0.3" footer="0.3"/>
  <pageSetup scale="60" orientation="portrait" r:id="rId1"/>
  <headerFooter scaleWithDoc="0">
    <oddHeader>&amp;RDominion Energy Utah
Docket 20-057-21
Exhibit 1.3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9"/>
  <sheetViews>
    <sheetView zoomScaleNormal="100" workbookViewId="0">
      <selection activeCell="I7" sqref="I7"/>
    </sheetView>
  </sheetViews>
  <sheetFormatPr defaultRowHeight="12.75"/>
  <cols>
    <col min="1" max="1" width="9.140625" bestFit="1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1" spans="1:10">
      <c r="A1" s="119"/>
      <c r="B1" s="297" t="s">
        <v>112</v>
      </c>
      <c r="C1" s="298"/>
      <c r="D1" s="298"/>
      <c r="E1" s="298"/>
      <c r="F1" s="298"/>
      <c r="G1" s="298"/>
      <c r="H1" s="298"/>
      <c r="I1" s="298"/>
      <c r="J1" s="120"/>
    </row>
    <row r="2" spans="1:10">
      <c r="A2" s="119"/>
      <c r="B2" s="297" t="s">
        <v>113</v>
      </c>
      <c r="C2" s="298"/>
      <c r="D2" s="298"/>
      <c r="E2" s="298"/>
      <c r="F2" s="298"/>
      <c r="G2" s="298"/>
      <c r="H2" s="298"/>
      <c r="I2" s="298"/>
      <c r="J2" s="120"/>
    </row>
    <row r="3" spans="1:10">
      <c r="A3" s="119"/>
      <c r="B3" s="119"/>
      <c r="C3" s="121"/>
      <c r="D3" s="119"/>
      <c r="E3" s="119"/>
      <c r="F3" s="119"/>
      <c r="G3" s="119"/>
      <c r="H3" s="119"/>
      <c r="I3" s="119"/>
      <c r="J3" s="119"/>
    </row>
    <row r="4" spans="1:10">
      <c r="A4" s="119"/>
      <c r="B4" s="119"/>
      <c r="C4" s="121"/>
      <c r="D4" s="119"/>
      <c r="E4" s="119"/>
      <c r="F4" s="119"/>
      <c r="G4" s="119"/>
      <c r="H4" s="119"/>
      <c r="I4" s="119"/>
      <c r="J4" s="119"/>
    </row>
    <row r="5" spans="1:10">
      <c r="A5" s="119"/>
      <c r="B5" s="122" t="s">
        <v>114</v>
      </c>
      <c r="C5" s="122" t="s">
        <v>115</v>
      </c>
      <c r="D5" s="123" t="s">
        <v>116</v>
      </c>
      <c r="E5" s="299" t="s">
        <v>117</v>
      </c>
      <c r="F5" s="299"/>
      <c r="G5" s="299" t="s">
        <v>118</v>
      </c>
      <c r="H5" s="299"/>
      <c r="I5" s="299" t="s">
        <v>119</v>
      </c>
      <c r="J5" s="299"/>
    </row>
    <row r="6" spans="1:10">
      <c r="A6" s="119"/>
      <c r="B6" s="124"/>
      <c r="C6" s="120"/>
      <c r="D6" s="124"/>
      <c r="E6" s="297" t="s">
        <v>120</v>
      </c>
      <c r="F6" s="298"/>
      <c r="G6" s="297" t="s">
        <v>121</v>
      </c>
      <c r="H6" s="298"/>
      <c r="I6" s="124"/>
      <c r="J6" s="124"/>
    </row>
    <row r="7" spans="1:10">
      <c r="A7" s="125"/>
      <c r="B7" s="126" t="s">
        <v>92</v>
      </c>
      <c r="C7" s="126"/>
      <c r="D7" s="127" t="s">
        <v>122</v>
      </c>
      <c r="E7" s="290" t="s">
        <v>123</v>
      </c>
      <c r="F7" s="291"/>
      <c r="G7" s="292" t="s">
        <v>124</v>
      </c>
      <c r="H7" s="293"/>
      <c r="I7" s="128"/>
      <c r="J7" s="128"/>
    </row>
    <row r="8" spans="1:10" ht="13.5" thickBot="1">
      <c r="A8" s="129"/>
      <c r="B8" s="130" t="s">
        <v>125</v>
      </c>
      <c r="C8" s="130" t="s">
        <v>126</v>
      </c>
      <c r="D8" s="131" t="s">
        <v>127</v>
      </c>
      <c r="E8" s="294">
        <f>A39</f>
        <v>44136</v>
      </c>
      <c r="F8" s="294"/>
      <c r="G8" s="295" t="s">
        <v>128</v>
      </c>
      <c r="H8" s="296"/>
      <c r="I8" s="132" t="s">
        <v>129</v>
      </c>
      <c r="J8" s="130"/>
    </row>
    <row r="9" spans="1:10">
      <c r="A9" s="119"/>
      <c r="B9" s="119"/>
      <c r="C9" s="121"/>
      <c r="D9" s="119"/>
      <c r="E9" s="119"/>
      <c r="F9" s="119"/>
      <c r="G9" s="119"/>
      <c r="H9" s="119"/>
      <c r="I9" s="119"/>
      <c r="J9" s="119"/>
    </row>
    <row r="10" spans="1:10">
      <c r="A10" s="121">
        <v>1</v>
      </c>
      <c r="B10" s="121" t="s">
        <v>67</v>
      </c>
      <c r="C10" s="121" t="s">
        <v>130</v>
      </c>
      <c r="D10" s="133">
        <v>14.9</v>
      </c>
      <c r="E10" s="134">
        <f>ROUND((D10*$D$39)+$B$39,2)</f>
        <v>121.67</v>
      </c>
      <c r="F10" s="134"/>
      <c r="G10" s="134">
        <f ca="1">ROUND((D10*$D$36)+$B$36,2)</f>
        <v>122.41</v>
      </c>
      <c r="H10" s="134"/>
      <c r="I10" s="134">
        <f ca="1">G10-E10</f>
        <v>0.73999999999999488</v>
      </c>
      <c r="J10" s="134"/>
    </row>
    <row r="11" spans="1:10">
      <c r="A11" s="121">
        <f t="shared" ref="A11:A21" si="0">A10+1</f>
        <v>2</v>
      </c>
      <c r="B11" s="119"/>
      <c r="C11" s="121" t="s">
        <v>131</v>
      </c>
      <c r="D11" s="133">
        <v>12.5</v>
      </c>
      <c r="E11" s="135">
        <f>ROUND((D11*$D$39)+$B$39,2)</f>
        <v>103.16</v>
      </c>
      <c r="F11" s="135"/>
      <c r="G11" s="135">
        <f ca="1">ROUND((D11*$D$36)+$B$36,2)</f>
        <v>103.78</v>
      </c>
      <c r="H11" s="135"/>
      <c r="I11" s="135">
        <f t="shared" ref="I11:I21" ca="1" si="1">G11-E11</f>
        <v>0.62000000000000455</v>
      </c>
      <c r="J11" s="135"/>
    </row>
    <row r="12" spans="1:10">
      <c r="A12" s="121">
        <f t="shared" si="0"/>
        <v>3</v>
      </c>
      <c r="B12" s="119"/>
      <c r="C12" s="121" t="s">
        <v>132</v>
      </c>
      <c r="D12" s="133">
        <v>10.1</v>
      </c>
      <c r="E12" s="135">
        <f>ROUND((D12*$D$39)+$B$39,2)</f>
        <v>84.65</v>
      </c>
      <c r="F12" s="135"/>
      <c r="G12" s="135">
        <f ca="1">ROUND((D12*$D$36)+$B$36,2)</f>
        <v>85.15</v>
      </c>
      <c r="H12" s="135"/>
      <c r="I12" s="135">
        <f t="shared" ca="1" si="1"/>
        <v>0.5</v>
      </c>
      <c r="J12" s="135"/>
    </row>
    <row r="13" spans="1:10">
      <c r="A13" s="121">
        <f t="shared" si="0"/>
        <v>4</v>
      </c>
      <c r="B13" s="119"/>
      <c r="C13" s="121" t="s">
        <v>133</v>
      </c>
      <c r="D13" s="133">
        <v>8.3000000000000007</v>
      </c>
      <c r="E13" s="135">
        <f>ROUND((D13*$C$39)+$B$39,2)</f>
        <v>60.56</v>
      </c>
      <c r="F13" s="135"/>
      <c r="G13" s="135">
        <f ca="1">ROUND((D13*$C$36)+$B$36,2)</f>
        <v>60.86</v>
      </c>
      <c r="H13" s="135"/>
      <c r="I13" s="135">
        <f t="shared" ca="1" si="1"/>
        <v>0.29999999999999716</v>
      </c>
      <c r="J13" s="135"/>
    </row>
    <row r="14" spans="1:10">
      <c r="A14" s="121">
        <f t="shared" si="0"/>
        <v>5</v>
      </c>
      <c r="B14" s="119"/>
      <c r="C14" s="121" t="s">
        <v>134</v>
      </c>
      <c r="D14" s="133">
        <v>4.4000000000000004</v>
      </c>
      <c r="E14" s="135">
        <f t="shared" ref="E14:E19" si="2">ROUND((D14*$C$39)+$B$39,2)</f>
        <v>35.270000000000003</v>
      </c>
      <c r="F14" s="135"/>
      <c r="G14" s="135">
        <f t="shared" ref="G14:G19" ca="1" si="3">ROUND((D14*$C$36)+$B$36,2)</f>
        <v>35.44</v>
      </c>
      <c r="H14" s="135"/>
      <c r="I14" s="135">
        <f t="shared" ca="1" si="1"/>
        <v>0.1699999999999946</v>
      </c>
      <c r="J14" s="135"/>
    </row>
    <row r="15" spans="1:10">
      <c r="A15" s="121">
        <f t="shared" si="0"/>
        <v>6</v>
      </c>
      <c r="B15" s="119"/>
      <c r="C15" s="121" t="s">
        <v>135</v>
      </c>
      <c r="D15" s="133">
        <v>3.1</v>
      </c>
      <c r="E15" s="135">
        <f t="shared" si="2"/>
        <v>26.85</v>
      </c>
      <c r="F15" s="135"/>
      <c r="G15" s="135">
        <f t="shared" ca="1" si="3"/>
        <v>26.96</v>
      </c>
      <c r="H15" s="135"/>
      <c r="I15" s="135">
        <f t="shared" ca="1" si="1"/>
        <v>0.10999999999999943</v>
      </c>
      <c r="J15" s="135"/>
    </row>
    <row r="16" spans="1:10">
      <c r="A16" s="121">
        <f t="shared" si="0"/>
        <v>7</v>
      </c>
      <c r="B16" s="119"/>
      <c r="C16" s="121" t="s">
        <v>136</v>
      </c>
      <c r="D16" s="133">
        <v>2</v>
      </c>
      <c r="E16" s="135">
        <f t="shared" si="2"/>
        <v>19.72</v>
      </c>
      <c r="F16" s="135"/>
      <c r="G16" s="135">
        <f t="shared" ca="1" si="3"/>
        <v>19.79</v>
      </c>
      <c r="H16" s="135"/>
      <c r="I16" s="135">
        <f t="shared" ca="1" si="1"/>
        <v>7.0000000000000284E-2</v>
      </c>
      <c r="J16" s="135"/>
    </row>
    <row r="17" spans="1:10">
      <c r="A17" s="121">
        <f t="shared" si="0"/>
        <v>8</v>
      </c>
      <c r="B17" s="119"/>
      <c r="C17" s="121" t="s">
        <v>137</v>
      </c>
      <c r="D17" s="133">
        <v>1.8</v>
      </c>
      <c r="E17" s="135">
        <f t="shared" si="2"/>
        <v>18.420000000000002</v>
      </c>
      <c r="F17" s="135"/>
      <c r="G17" s="135">
        <f t="shared" ca="1" si="3"/>
        <v>18.489999999999998</v>
      </c>
      <c r="H17" s="135"/>
      <c r="I17" s="135">
        <f t="shared" ca="1" si="1"/>
        <v>6.9999999999996732E-2</v>
      </c>
      <c r="J17" s="135"/>
    </row>
    <row r="18" spans="1:10">
      <c r="A18" s="121">
        <f t="shared" si="0"/>
        <v>9</v>
      </c>
      <c r="B18" s="119"/>
      <c r="C18" s="121" t="s">
        <v>138</v>
      </c>
      <c r="D18" s="133">
        <v>2</v>
      </c>
      <c r="E18" s="135">
        <f t="shared" si="2"/>
        <v>19.72</v>
      </c>
      <c r="F18" s="135"/>
      <c r="G18" s="135">
        <f t="shared" ca="1" si="3"/>
        <v>19.79</v>
      </c>
      <c r="H18" s="135"/>
      <c r="I18" s="135">
        <f t="shared" ca="1" si="1"/>
        <v>7.0000000000000284E-2</v>
      </c>
      <c r="J18" s="135"/>
    </row>
    <row r="19" spans="1:10">
      <c r="A19" s="121">
        <f t="shared" si="0"/>
        <v>10</v>
      </c>
      <c r="B19" s="119"/>
      <c r="C19" s="121" t="s">
        <v>139</v>
      </c>
      <c r="D19" s="133">
        <v>3.1</v>
      </c>
      <c r="E19" s="135">
        <f t="shared" si="2"/>
        <v>26.85</v>
      </c>
      <c r="F19" s="135"/>
      <c r="G19" s="135">
        <f t="shared" ca="1" si="3"/>
        <v>26.96</v>
      </c>
      <c r="H19" s="135"/>
      <c r="I19" s="135">
        <f t="shared" ca="1" si="1"/>
        <v>0.10999999999999943</v>
      </c>
      <c r="J19" s="135"/>
    </row>
    <row r="20" spans="1:10">
      <c r="A20" s="121">
        <f t="shared" si="0"/>
        <v>11</v>
      </c>
      <c r="B20" s="119"/>
      <c r="C20" s="121" t="s">
        <v>140</v>
      </c>
      <c r="D20" s="133">
        <v>6.3</v>
      </c>
      <c r="E20" s="135">
        <f>ROUND((D20*$D$39)+$B$39,2)</f>
        <v>55.34</v>
      </c>
      <c r="F20" s="135"/>
      <c r="G20" s="135">
        <f ca="1">ROUND((D20*$D$36)+$B$36,2)</f>
        <v>55.66</v>
      </c>
      <c r="H20" s="135"/>
      <c r="I20" s="135">
        <f t="shared" ca="1" si="1"/>
        <v>0.31999999999999318</v>
      </c>
      <c r="J20" s="135"/>
    </row>
    <row r="21" spans="1:10">
      <c r="A21" s="121">
        <f t="shared" si="0"/>
        <v>12</v>
      </c>
      <c r="B21" s="119"/>
      <c r="C21" s="121" t="s">
        <v>141</v>
      </c>
      <c r="D21" s="133">
        <v>11.5</v>
      </c>
      <c r="E21" s="135">
        <f>ROUND((D21*$D$39)+$B$39,2)</f>
        <v>95.45</v>
      </c>
      <c r="F21" s="135"/>
      <c r="G21" s="135">
        <f ca="1">ROUND((D21*$D$36)+$B$36,2)</f>
        <v>96.02</v>
      </c>
      <c r="H21" s="135"/>
      <c r="I21" s="135">
        <f t="shared" ca="1" si="1"/>
        <v>0.56999999999999318</v>
      </c>
      <c r="J21" s="135"/>
    </row>
    <row r="22" spans="1:10" ht="13.5" thickBot="1">
      <c r="A22" s="121"/>
      <c r="B22" s="119"/>
      <c r="C22" s="121"/>
      <c r="D22" s="136"/>
      <c r="E22" s="137"/>
      <c r="F22" s="137"/>
      <c r="G22" s="137"/>
      <c r="H22" s="137"/>
      <c r="I22" s="138"/>
      <c r="J22" s="139"/>
    </row>
    <row r="23" spans="1:10" ht="13.5" thickTop="1">
      <c r="A23" s="121"/>
      <c r="B23" s="119"/>
      <c r="C23" s="121"/>
      <c r="D23" s="140"/>
      <c r="E23" s="141"/>
      <c r="F23" s="141"/>
      <c r="G23" s="121"/>
      <c r="H23" s="121"/>
      <c r="I23" s="141" t="s">
        <v>142</v>
      </c>
      <c r="J23" s="141"/>
    </row>
    <row r="24" spans="1:10">
      <c r="A24" s="121">
        <f>A21+1</f>
        <v>13</v>
      </c>
      <c r="B24" s="119"/>
      <c r="C24" s="142" t="s">
        <v>7</v>
      </c>
      <c r="D24" s="143">
        <f>SUM(D10:D23)</f>
        <v>80</v>
      </c>
      <c r="E24" s="134">
        <f>SUM(E10:E21)</f>
        <v>667.66000000000008</v>
      </c>
      <c r="F24" s="134"/>
      <c r="G24" s="134">
        <f ca="1">SUM(G10:G21)</f>
        <v>671.31000000000006</v>
      </c>
      <c r="H24" s="134"/>
      <c r="I24" s="134">
        <f ca="1">SUM(I10:I21)</f>
        <v>3.6499999999999737</v>
      </c>
      <c r="J24" s="134"/>
    </row>
    <row r="25" spans="1:10">
      <c r="A25" s="119"/>
      <c r="B25" s="119"/>
      <c r="C25" s="121"/>
      <c r="D25" s="119"/>
      <c r="E25" s="144"/>
      <c r="F25" s="144"/>
      <c r="G25" s="144"/>
      <c r="H25" s="119"/>
      <c r="I25" s="119"/>
      <c r="J25" s="119"/>
    </row>
    <row r="26" spans="1:10">
      <c r="A26" s="119"/>
      <c r="B26" s="119" t="s">
        <v>142</v>
      </c>
      <c r="C26" s="121"/>
      <c r="D26" s="119"/>
      <c r="E26" s="119"/>
      <c r="F26" s="119"/>
      <c r="G26" s="145" t="s">
        <v>143</v>
      </c>
      <c r="H26" s="145"/>
      <c r="I26" s="146">
        <f ca="1">ROUND(I24/E24,4)*100</f>
        <v>0.54999999999999993</v>
      </c>
      <c r="J26" s="147" t="s">
        <v>144</v>
      </c>
    </row>
    <row r="29" spans="1:10">
      <c r="I29" s="6"/>
    </row>
    <row r="34" spans="1:4">
      <c r="A34" s="148"/>
      <c r="B34" s="149"/>
      <c r="C34" s="34" t="s">
        <v>98</v>
      </c>
      <c r="D34" s="34" t="s">
        <v>93</v>
      </c>
    </row>
    <row r="35" spans="1:4" ht="13.5" thickBot="1">
      <c r="A35" s="149"/>
      <c r="B35" s="150" t="s">
        <v>145</v>
      </c>
      <c r="C35" s="151" t="s">
        <v>146</v>
      </c>
      <c r="D35" s="151" t="s">
        <v>146</v>
      </c>
    </row>
    <row r="36" spans="1:4">
      <c r="A36" s="152" t="s">
        <v>147</v>
      </c>
      <c r="B36" s="153">
        <v>6.75</v>
      </c>
      <c r="C36" s="154">
        <f ca="1">'Exhibit 1.3 Tracker Rates'!Y10</f>
        <v>6.5196300000000003</v>
      </c>
      <c r="D36" s="154">
        <f ca="1">'Exhibit 1.3 Tracker Rates'!Y7</f>
        <v>7.7627000000000006</v>
      </c>
    </row>
    <row r="37" spans="1:4">
      <c r="A37" s="152"/>
      <c r="B37" s="153"/>
      <c r="C37" s="154"/>
      <c r="D37" s="154"/>
    </row>
    <row r="38" spans="1:4">
      <c r="A38" s="149" t="s">
        <v>148</v>
      </c>
      <c r="B38" s="153"/>
      <c r="C38" s="155"/>
      <c r="D38" s="155"/>
    </row>
    <row r="39" spans="1:4">
      <c r="A39" s="156">
        <v>44136</v>
      </c>
      <c r="B39" s="153">
        <v>6.75</v>
      </c>
      <c r="C39" s="157">
        <f>'Exhibit 1.3 Tracker Rates'!W10</f>
        <v>6.4828999999999999</v>
      </c>
      <c r="D39" s="157">
        <f>'Exhibit 1.3 Tracker Rates'!W7</f>
        <v>7.7129000000000003</v>
      </c>
    </row>
  </sheetData>
  <mergeCells count="11">
    <mergeCell ref="E7:F7"/>
    <mergeCell ref="G7:H7"/>
    <mergeCell ref="E8:F8"/>
    <mergeCell ref="G8:H8"/>
    <mergeCell ref="B1:I1"/>
    <mergeCell ref="B2:I2"/>
    <mergeCell ref="E5:F5"/>
    <mergeCell ref="G5:H5"/>
    <mergeCell ref="I5:J5"/>
    <mergeCell ref="E6:F6"/>
    <mergeCell ref="G6:H6"/>
  </mergeCells>
  <pageMargins left="0.7" right="0.7" top="0.84375" bottom="0.75" header="0.3" footer="0.3"/>
  <pageSetup orientation="portrait" r:id="rId1"/>
  <headerFooter scaleWithDoc="0">
    <oddHeader>&amp;RDominion Energy Utah
Docket 20-057-21
Exhibit 1.4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Calculations</vt:lpstr>
      <vt:lpstr>Exhibit 1.1</vt:lpstr>
      <vt:lpstr>Exhibit 1.1 Page 4</vt:lpstr>
      <vt:lpstr>Exhibit 1.2 COS</vt:lpstr>
      <vt:lpstr>Exhibit 1.3 Tracker Rates</vt:lpstr>
      <vt:lpstr>Exhibit 1.4 Typical Bill</vt:lpstr>
      <vt:lpstr>Cumulative_Investment</vt:lpstr>
      <vt:lpstr>'Exhibit 1.1'!Print_Area</vt:lpstr>
      <vt:lpstr>'Exhibit 1.1 Page 4'!Print_Area</vt:lpstr>
      <vt:lpstr>'Exhibit 1.2 COS'!Print_Area</vt:lpstr>
      <vt:lpstr>'Exhibit 1.3 Tracker Rates'!Print_Area</vt:lpstr>
      <vt:lpstr>'Exhibit 1.4 Typical Bill'!Print_Area</vt:lpstr>
      <vt:lpstr>'Exhibit 1.1'!Print_Titles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2020-11-25T01:24:02Z</cp:lastPrinted>
  <dcterms:created xsi:type="dcterms:W3CDTF">2011-08-18T22:49:59Z</dcterms:created>
  <dcterms:modified xsi:type="dcterms:W3CDTF">2021-01-04T20:42:05Z</dcterms:modified>
</cp:coreProperties>
</file>