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22docs\2205703\"/>
    </mc:Choice>
  </mc:AlternateContent>
  <bookViews>
    <workbookView xWindow="0" yWindow="0" windowWidth="21105" windowHeight="9195"/>
  </bookViews>
  <sheets>
    <sheet name="Ex4.16" sheetId="1" r:id="rId1"/>
  </sheets>
  <definedNames>
    <definedName name="_xlnm.Print_Area" localSheetId="0">'Ex4.16'!$A$6:$L$47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10" i="1"/>
  <c r="C47" i="1"/>
  <c r="C37" i="1"/>
  <c r="C26" i="1"/>
  <c r="C21" i="1"/>
  <c r="I17" i="1"/>
  <c r="C15" i="1"/>
  <c r="J15" i="1"/>
  <c r="J17" i="1" s="1"/>
  <c r="C17" i="1" s="1"/>
  <c r="A10" i="1"/>
  <c r="A11" i="1" s="1"/>
  <c r="A12" i="1" s="1"/>
  <c r="A14" i="1" s="1"/>
  <c r="A15" i="1" s="1"/>
  <c r="A16" i="1" s="1"/>
  <c r="A17" i="1" s="1"/>
  <c r="A18" i="1" s="1"/>
  <c r="A20" i="1" s="1"/>
  <c r="A21" i="1" s="1"/>
  <c r="A22" i="1" s="1"/>
  <c r="A23" i="1" s="1"/>
  <c r="A25" i="1" s="1"/>
  <c r="A26" i="1" s="1"/>
  <c r="A27" i="1" s="1"/>
  <c r="A28" i="1" s="1"/>
  <c r="A29" i="1" s="1"/>
  <c r="A31" i="1" s="1"/>
  <c r="A32" i="1" s="1"/>
  <c r="A33" i="1" s="1"/>
  <c r="A34" i="1" s="1"/>
  <c r="A36" i="1" s="1"/>
  <c r="A37" i="1" s="1"/>
  <c r="A38" i="1" s="1"/>
  <c r="A39" i="1" s="1"/>
  <c r="A41" i="1" s="1"/>
  <c r="A43" i="1" s="1"/>
  <c r="A45" i="1" s="1"/>
  <c r="A46" i="1" s="1"/>
  <c r="A47" i="1" s="1"/>
  <c r="C22" i="1" l="1"/>
  <c r="C33" i="1"/>
  <c r="C16" i="1"/>
  <c r="C18" i="1" s="1"/>
  <c r="C11" i="1"/>
  <c r="C12" i="1" s="1"/>
  <c r="C27" i="1"/>
  <c r="C29" i="1" s="1"/>
  <c r="C38" i="1"/>
  <c r="C39" i="1" s="1"/>
  <c r="C23" i="1"/>
  <c r="C34" i="1"/>
  <c r="C41" i="1" l="1"/>
  <c r="C43" i="1" s="1"/>
</calcChain>
</file>

<file path=xl/sharedStrings.xml><?xml version="1.0" encoding="utf-8"?>
<sst xmlns="http://schemas.openxmlformats.org/spreadsheetml/2006/main" count="68" uniqueCount="39">
  <si>
    <t>Costs Associated with Administration of Transportation Accounts</t>
  </si>
  <si>
    <t>(A)</t>
  </si>
  <si>
    <t>(B)</t>
  </si>
  <si>
    <t>Dept #</t>
  </si>
  <si>
    <t>Manager</t>
  </si>
  <si>
    <t>(C)</t>
  </si>
  <si>
    <t>(D)</t>
  </si>
  <si>
    <t>(E)</t>
  </si>
  <si>
    <t>(F)</t>
  </si>
  <si>
    <t>Account Management</t>
  </si>
  <si>
    <t>Bruce Rickenbach</t>
  </si>
  <si>
    <t>2021 Actual</t>
  </si>
  <si>
    <t>% time-Trans.</t>
  </si>
  <si>
    <t>OH %</t>
  </si>
  <si>
    <t>Labor</t>
  </si>
  <si>
    <t>Labor Overhead</t>
  </si>
  <si>
    <t>Total</t>
  </si>
  <si>
    <t>Measurement &amp; Allocation</t>
  </si>
  <si>
    <t>Dan MacDonald</t>
  </si>
  <si>
    <t>Annual hrs/cust</t>
  </si>
  <si>
    <t>Customers</t>
  </si>
  <si>
    <t>$/hr</t>
  </si>
  <si>
    <t>Material/cust</t>
  </si>
  <si>
    <t>Maintenance Materials</t>
  </si>
  <si>
    <t>Billing</t>
  </si>
  <si>
    <t>Kurt Rowley</t>
  </si>
  <si>
    <t>Hrs/month</t>
  </si>
  <si>
    <t>months</t>
  </si>
  <si>
    <t>Gas Supply</t>
  </si>
  <si>
    <t>Tina Faust</t>
  </si>
  <si>
    <t>Quorum Software Support</t>
  </si>
  <si>
    <t>Commerical Support</t>
  </si>
  <si>
    <t>Nominiations/Scheduling</t>
  </si>
  <si>
    <t>Chad Campbell</t>
  </si>
  <si>
    <t>Total Costs</t>
  </si>
  <si>
    <t>Annual Admin Fee</t>
  </si>
  <si>
    <t>Primary</t>
  </si>
  <si>
    <t>Secondary</t>
  </si>
  <si>
    <t>Total Primary &amp; Secondary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</si>
</sst>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 indent="1"/>
    </xf>
    <xf numFmtId="164" fontId="0" fillId="0" borderId="0" xfId="1" applyNumberFormat="1" applyFont="1" applyFill="1"/>
    <xf numFmtId="164" fontId="0" fillId="0" borderId="4" xfId="1" applyNumberFormat="1" applyFont="1" applyFill="1" applyBorder="1"/>
    <xf numFmtId="10" fontId="0" fillId="0" borderId="5" xfId="3" applyNumberFormat="1" applyFont="1" applyFill="1" applyBorder="1"/>
    <xf numFmtId="9" fontId="0" fillId="0" borderId="5" xfId="3" applyFont="1" applyFill="1" applyBorder="1"/>
    <xf numFmtId="10" fontId="0" fillId="0" borderId="6" xfId="3" applyNumberFormat="1" applyFont="1" applyFill="1" applyBorder="1"/>
    <xf numFmtId="0" fontId="0" fillId="0" borderId="0" xfId="0" applyAlignment="1">
      <alignment horizontal="left" indent="2"/>
    </xf>
    <xf numFmtId="165" fontId="0" fillId="0" borderId="2" xfId="2" applyNumberFormat="1" applyFont="1" applyFill="1" applyBorder="1"/>
    <xf numFmtId="164" fontId="0" fillId="0" borderId="0" xfId="0" applyNumberFormat="1"/>
    <xf numFmtId="0" fontId="0" fillId="0" borderId="4" xfId="0" applyBorder="1"/>
    <xf numFmtId="164" fontId="0" fillId="0" borderId="5" xfId="0" applyNumberFormat="1" applyBorder="1"/>
    <xf numFmtId="43" fontId="0" fillId="0" borderId="5" xfId="1" applyFont="1" applyFill="1" applyBorder="1"/>
    <xf numFmtId="0" fontId="0" fillId="0" borderId="6" xfId="0" applyBorder="1"/>
    <xf numFmtId="0" fontId="0" fillId="0" borderId="5" xfId="0" applyBorder="1"/>
    <xf numFmtId="164" fontId="0" fillId="0" borderId="5" xfId="1" applyNumberFormat="1" applyFont="1" applyFill="1" applyBorder="1"/>
    <xf numFmtId="164" fontId="0" fillId="0" borderId="0" xfId="1" applyNumberFormat="1" applyFont="1" applyFill="1" applyBorder="1"/>
    <xf numFmtId="0" fontId="0" fillId="0" borderId="0" xfId="0" applyAlignment="1">
      <alignment horizontal="left"/>
    </xf>
    <xf numFmtId="165" fontId="0" fillId="0" borderId="7" xfId="2" applyNumberFormat="1" applyFont="1" applyFill="1" applyBorder="1"/>
    <xf numFmtId="43" fontId="0" fillId="0" borderId="0" xfId="0" applyNumberFormat="1"/>
    <xf numFmtId="0" fontId="0" fillId="0" borderId="0" xfId="0" quotePrefix="1"/>
    <xf numFmtId="165" fontId="0" fillId="0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3"/>
  <sheetViews>
    <sheetView tabSelected="1" view="pageLayout" topLeftCell="A19" zoomScaleNormal="100" workbookViewId="0">
      <selection activeCell="D21" sqref="D21"/>
    </sheetView>
  </sheetViews>
  <sheetFormatPr defaultRowHeight="15" x14ac:dyDescent="0.25"/>
  <cols>
    <col min="1" max="1" width="3.28515625" customWidth="1"/>
    <col min="2" max="2" width="37.42578125" bestFit="1" customWidth="1"/>
    <col min="3" max="3" width="11.5703125" bestFit="1" customWidth="1"/>
    <col min="4" max="4" width="13.28515625" bestFit="1" customWidth="1"/>
    <col min="5" max="8" width="9.140625" hidden="1" customWidth="1"/>
    <col min="9" max="9" width="15" bestFit="1" customWidth="1"/>
    <col min="10" max="10" width="13.28515625" bestFit="1" customWidth="1"/>
    <col min="11" max="11" width="7" bestFit="1" customWidth="1"/>
    <col min="12" max="12" width="8.140625" bestFit="1" customWidth="1"/>
  </cols>
  <sheetData>
    <row r="1" spans="1:14" x14ac:dyDescent="0.25">
      <c r="M1" s="1"/>
    </row>
    <row r="2" spans="1:14" x14ac:dyDescent="0.25">
      <c r="M2" s="1"/>
    </row>
    <row r="3" spans="1:14" x14ac:dyDescent="0.25">
      <c r="M3" s="1"/>
    </row>
    <row r="4" spans="1:14" x14ac:dyDescent="0.25">
      <c r="N4" s="1"/>
    </row>
    <row r="6" spans="1:14" x14ac:dyDescent="0.25">
      <c r="A6" s="2" t="s">
        <v>0</v>
      </c>
    </row>
    <row r="7" spans="1:14" x14ac:dyDescent="0.25">
      <c r="A7" s="2"/>
    </row>
    <row r="8" spans="1:14" x14ac:dyDescent="0.25">
      <c r="A8" s="2"/>
      <c r="B8" s="3" t="s">
        <v>1</v>
      </c>
      <c r="C8" s="3" t="s">
        <v>2</v>
      </c>
      <c r="D8" s="3"/>
      <c r="E8" s="3" t="s">
        <v>3</v>
      </c>
      <c r="F8" s="3" t="s">
        <v>4</v>
      </c>
      <c r="G8" s="3"/>
      <c r="H8" s="3"/>
      <c r="I8" s="4" t="s">
        <v>5</v>
      </c>
      <c r="J8" s="3" t="s">
        <v>6</v>
      </c>
      <c r="K8" s="4" t="s">
        <v>7</v>
      </c>
      <c r="L8" s="3" t="s">
        <v>8</v>
      </c>
    </row>
    <row r="9" spans="1:14" x14ac:dyDescent="0.25">
      <c r="A9">
        <v>1</v>
      </c>
      <c r="B9" t="s">
        <v>9</v>
      </c>
      <c r="E9" s="3">
        <v>12504270</v>
      </c>
      <c r="F9" t="s">
        <v>10</v>
      </c>
      <c r="I9" s="5" t="s">
        <v>11</v>
      </c>
      <c r="J9" s="6" t="s">
        <v>12</v>
      </c>
      <c r="K9" s="6"/>
      <c r="L9" s="7" t="s">
        <v>13</v>
      </c>
    </row>
    <row r="10" spans="1:14" x14ac:dyDescent="0.25">
      <c r="A10">
        <f>A9+1</f>
        <v>2</v>
      </c>
      <c r="B10" s="8" t="s">
        <v>14</v>
      </c>
      <c r="C10" s="9">
        <f>I10*J10</f>
        <v>577169.00452200009</v>
      </c>
      <c r="E10" s="3"/>
      <c r="I10" s="10">
        <v>817288.31</v>
      </c>
      <c r="J10" s="11">
        <v>0.70620000000000005</v>
      </c>
      <c r="K10" s="12"/>
      <c r="L10" s="13">
        <v>0.67952476892762603</v>
      </c>
    </row>
    <row r="11" spans="1:14" x14ac:dyDescent="0.25">
      <c r="A11">
        <f t="shared" ref="A11:A12" si="0">A10+1</f>
        <v>3</v>
      </c>
      <c r="B11" s="8" t="s">
        <v>15</v>
      </c>
      <c r="C11" s="9">
        <f>C10*L10</f>
        <v>392200.63443000003</v>
      </c>
      <c r="E11" s="3"/>
    </row>
    <row r="12" spans="1:14" x14ac:dyDescent="0.25">
      <c r="A12">
        <f t="shared" si="0"/>
        <v>4</v>
      </c>
      <c r="B12" s="14" t="s">
        <v>16</v>
      </c>
      <c r="C12" s="15">
        <f>SUM(C10:C11)</f>
        <v>969369.63895200007</v>
      </c>
      <c r="E12" s="3"/>
    </row>
    <row r="13" spans="1:14" x14ac:dyDescent="0.25">
      <c r="E13" s="3"/>
    </row>
    <row r="14" spans="1:14" x14ac:dyDescent="0.25">
      <c r="A14">
        <f>A12+1</f>
        <v>5</v>
      </c>
      <c r="B14" t="s">
        <v>17</v>
      </c>
      <c r="E14" s="3">
        <v>12504425</v>
      </c>
      <c r="F14" t="s">
        <v>18</v>
      </c>
      <c r="I14" s="5" t="s">
        <v>19</v>
      </c>
      <c r="J14" s="6" t="s">
        <v>20</v>
      </c>
      <c r="K14" s="6" t="s">
        <v>21</v>
      </c>
      <c r="L14" s="7" t="s">
        <v>13</v>
      </c>
    </row>
    <row r="15" spans="1:14" x14ac:dyDescent="0.25">
      <c r="A15">
        <f>A14+1</f>
        <v>6</v>
      </c>
      <c r="B15" s="8" t="s">
        <v>14</v>
      </c>
      <c r="C15" s="16">
        <f>I15*J15*K15</f>
        <v>179064.88149403842</v>
      </c>
      <c r="E15" s="3"/>
      <c r="I15" s="17">
        <v>3</v>
      </c>
      <c r="J15" s="18">
        <f>+C47</f>
        <v>1147</v>
      </c>
      <c r="K15" s="19">
        <v>52.038617115384604</v>
      </c>
      <c r="L15" s="13">
        <v>0.61768685621335317</v>
      </c>
    </row>
    <row r="16" spans="1:14" x14ac:dyDescent="0.25">
      <c r="A16">
        <f t="shared" ref="A16:A18" si="1">A15+1</f>
        <v>7</v>
      </c>
      <c r="B16" s="8" t="s">
        <v>15</v>
      </c>
      <c r="C16" s="16">
        <f>C15*L15</f>
        <v>110606.02370826923</v>
      </c>
      <c r="E16" s="3"/>
      <c r="I16" s="5" t="s">
        <v>22</v>
      </c>
      <c r="J16" s="7" t="s">
        <v>20</v>
      </c>
    </row>
    <row r="17" spans="1:12" x14ac:dyDescent="0.25">
      <c r="A17">
        <f t="shared" si="1"/>
        <v>8</v>
      </c>
      <c r="B17" s="8" t="s">
        <v>23</v>
      </c>
      <c r="C17" s="9">
        <f>I17*J17</f>
        <v>662507.20000000007</v>
      </c>
      <c r="E17" s="3"/>
      <c r="I17" s="17">
        <f>180+397.6</f>
        <v>577.6</v>
      </c>
      <c r="J17" s="20">
        <f>+J15</f>
        <v>1147</v>
      </c>
    </row>
    <row r="18" spans="1:12" x14ac:dyDescent="0.25">
      <c r="A18">
        <f t="shared" si="1"/>
        <v>9</v>
      </c>
      <c r="B18" s="14" t="s">
        <v>16</v>
      </c>
      <c r="C18" s="15">
        <f>SUM(C15:C17)</f>
        <v>952178.10520230769</v>
      </c>
      <c r="E18" s="3"/>
    </row>
    <row r="19" spans="1:12" x14ac:dyDescent="0.25">
      <c r="E19" s="3"/>
    </row>
    <row r="20" spans="1:12" x14ac:dyDescent="0.25">
      <c r="A20">
        <f>A18+1</f>
        <v>10</v>
      </c>
      <c r="B20" t="s">
        <v>24</v>
      </c>
      <c r="E20" s="3">
        <v>12504251</v>
      </c>
      <c r="F20" t="s">
        <v>25</v>
      </c>
      <c r="I20" s="5" t="s">
        <v>26</v>
      </c>
      <c r="J20" s="6" t="s">
        <v>27</v>
      </c>
      <c r="K20" s="6" t="s">
        <v>21</v>
      </c>
      <c r="L20" s="7" t="s">
        <v>13</v>
      </c>
    </row>
    <row r="21" spans="1:12" x14ac:dyDescent="0.25">
      <c r="A21">
        <f>A20+1</f>
        <v>11</v>
      </c>
      <c r="B21" s="8" t="s">
        <v>14</v>
      </c>
      <c r="C21" s="16">
        <f>I21*J21*K21</f>
        <v>66880.931624999983</v>
      </c>
      <c r="E21" s="3"/>
      <c r="I21" s="17">
        <v>233</v>
      </c>
      <c r="J21" s="21">
        <v>12</v>
      </c>
      <c r="K21" s="19">
        <v>23.920218749999993</v>
      </c>
      <c r="L21" s="13">
        <v>0.66050742712614829</v>
      </c>
    </row>
    <row r="22" spans="1:12" x14ac:dyDescent="0.25">
      <c r="A22">
        <f t="shared" ref="A22:A23" si="2">A21+1</f>
        <v>12</v>
      </c>
      <c r="B22" s="8" t="s">
        <v>15</v>
      </c>
      <c r="C22" s="16">
        <f>C21*L21</f>
        <v>44175.352071428584</v>
      </c>
      <c r="E22" s="3"/>
    </row>
    <row r="23" spans="1:12" x14ac:dyDescent="0.25">
      <c r="A23">
        <f t="shared" si="2"/>
        <v>13</v>
      </c>
      <c r="B23" s="14" t="s">
        <v>16</v>
      </c>
      <c r="C23" s="15">
        <f>SUM(C21:C22)</f>
        <v>111056.28369642857</v>
      </c>
      <c r="E23" s="3"/>
    </row>
    <row r="24" spans="1:12" x14ac:dyDescent="0.25">
      <c r="E24" s="3"/>
    </row>
    <row r="25" spans="1:12" x14ac:dyDescent="0.25">
      <c r="A25">
        <f>A23+1</f>
        <v>14</v>
      </c>
      <c r="B25" t="s">
        <v>28</v>
      </c>
      <c r="E25" s="3">
        <v>12504055</v>
      </c>
      <c r="F25" t="s">
        <v>29</v>
      </c>
      <c r="I25" s="5" t="s">
        <v>11</v>
      </c>
      <c r="J25" s="6" t="s">
        <v>12</v>
      </c>
      <c r="K25" s="6"/>
      <c r="L25" s="7" t="s">
        <v>13</v>
      </c>
    </row>
    <row r="26" spans="1:12" x14ac:dyDescent="0.25">
      <c r="A26">
        <f>A25+1</f>
        <v>15</v>
      </c>
      <c r="B26" s="8" t="s">
        <v>14</v>
      </c>
      <c r="C26" s="16">
        <f>I26*J26</f>
        <v>100549.656</v>
      </c>
      <c r="E26" s="3"/>
      <c r="I26" s="10">
        <v>558609.20000000007</v>
      </c>
      <c r="J26" s="11">
        <v>0.18</v>
      </c>
      <c r="K26" s="21"/>
      <c r="L26" s="13">
        <v>0.64890175457189025</v>
      </c>
    </row>
    <row r="27" spans="1:12" x14ac:dyDescent="0.25">
      <c r="A27">
        <f t="shared" ref="A27:A29" si="3">A26+1</f>
        <v>16</v>
      </c>
      <c r="B27" s="8" t="s">
        <v>15</v>
      </c>
      <c r="C27" s="9">
        <f>C26*L26</f>
        <v>65246.848199999993</v>
      </c>
      <c r="E27" s="3"/>
    </row>
    <row r="28" spans="1:12" x14ac:dyDescent="0.25">
      <c r="A28">
        <f t="shared" si="3"/>
        <v>17</v>
      </c>
      <c r="B28" s="8" t="s">
        <v>30</v>
      </c>
      <c r="C28" s="22">
        <v>183570.48630000002</v>
      </c>
      <c r="E28" s="3"/>
    </row>
    <row r="29" spans="1:12" x14ac:dyDescent="0.25">
      <c r="A29">
        <f t="shared" si="3"/>
        <v>18</v>
      </c>
      <c r="B29" s="14" t="s">
        <v>16</v>
      </c>
      <c r="C29" s="15">
        <f>SUM(C26:C28)</f>
        <v>349366.99050000001</v>
      </c>
      <c r="E29" s="3"/>
    </row>
    <row r="30" spans="1:12" x14ac:dyDescent="0.25">
      <c r="B30" s="14"/>
      <c r="C30" s="23"/>
      <c r="E30" s="3"/>
    </row>
    <row r="31" spans="1:12" x14ac:dyDescent="0.25">
      <c r="A31">
        <f>A29+1</f>
        <v>19</v>
      </c>
      <c r="B31" t="s">
        <v>31</v>
      </c>
      <c r="E31" s="3">
        <v>12504050</v>
      </c>
      <c r="F31" t="s">
        <v>29</v>
      </c>
      <c r="I31" s="5" t="s">
        <v>11</v>
      </c>
      <c r="J31" s="6" t="s">
        <v>12</v>
      </c>
      <c r="K31" s="6"/>
      <c r="L31" s="7" t="s">
        <v>13</v>
      </c>
    </row>
    <row r="32" spans="1:12" x14ac:dyDescent="0.25">
      <c r="A32">
        <f>A31+1</f>
        <v>20</v>
      </c>
      <c r="B32" s="8" t="s">
        <v>14</v>
      </c>
      <c r="C32" s="16">
        <f>I32*J32</f>
        <v>26995.254299999997</v>
      </c>
      <c r="E32" s="3"/>
      <c r="I32" s="10">
        <v>128548.82999999999</v>
      </c>
      <c r="J32" s="11">
        <v>0.21</v>
      </c>
      <c r="K32" s="21"/>
      <c r="L32" s="13">
        <v>0.66825260097660955</v>
      </c>
    </row>
    <row r="33" spans="1:12" x14ac:dyDescent="0.25">
      <c r="A33">
        <f t="shared" ref="A33" si="4">A32+1</f>
        <v>21</v>
      </c>
      <c r="B33" s="8" t="s">
        <v>15</v>
      </c>
      <c r="C33" s="9">
        <f>C32*L32</f>
        <v>18039.6489</v>
      </c>
      <c r="E33" s="3"/>
    </row>
    <row r="34" spans="1:12" x14ac:dyDescent="0.25">
      <c r="A34">
        <f>+A33+1</f>
        <v>22</v>
      </c>
      <c r="B34" s="14" t="s">
        <v>16</v>
      </c>
      <c r="C34" s="15">
        <f>SUM(C32:C33)</f>
        <v>45034.903200000001</v>
      </c>
      <c r="E34" s="3"/>
    </row>
    <row r="35" spans="1:12" x14ac:dyDescent="0.25">
      <c r="B35" s="14"/>
      <c r="C35" s="23"/>
      <c r="E35" s="3"/>
    </row>
    <row r="36" spans="1:12" x14ac:dyDescent="0.25">
      <c r="A36">
        <f>+A34+1</f>
        <v>23</v>
      </c>
      <c r="B36" s="24" t="s">
        <v>32</v>
      </c>
      <c r="C36" s="23"/>
      <c r="E36" s="3">
        <v>12803150</v>
      </c>
      <c r="F36" t="s">
        <v>33</v>
      </c>
      <c r="I36" s="5" t="s">
        <v>11</v>
      </c>
      <c r="J36" s="6" t="s">
        <v>12</v>
      </c>
      <c r="K36" s="6"/>
      <c r="L36" s="7" t="s">
        <v>13</v>
      </c>
    </row>
    <row r="37" spans="1:12" x14ac:dyDescent="0.25">
      <c r="A37">
        <f>A36+1</f>
        <v>24</v>
      </c>
      <c r="B37" s="8" t="s">
        <v>14</v>
      </c>
      <c r="C37" s="9">
        <f>I37*J37</f>
        <v>75976.491999999998</v>
      </c>
      <c r="E37" s="3"/>
      <c r="I37" s="10">
        <v>759764.91999999993</v>
      </c>
      <c r="J37" s="11">
        <v>0.1</v>
      </c>
      <c r="K37" s="12"/>
      <c r="L37" s="13">
        <v>0.77849820968306871</v>
      </c>
    </row>
    <row r="38" spans="1:12" x14ac:dyDescent="0.25">
      <c r="A38">
        <f t="shared" ref="A38:A39" si="5">A37+1</f>
        <v>25</v>
      </c>
      <c r="B38" s="8" t="s">
        <v>15</v>
      </c>
      <c r="C38" s="9">
        <f>C37*L37</f>
        <v>59147.562999999995</v>
      </c>
      <c r="E38" s="3"/>
    </row>
    <row r="39" spans="1:12" x14ac:dyDescent="0.25">
      <c r="A39">
        <f t="shared" si="5"/>
        <v>26</v>
      </c>
      <c r="B39" s="14" t="s">
        <v>16</v>
      </c>
      <c r="C39" s="15">
        <f>SUM(C37:C38)</f>
        <v>135124.05499999999</v>
      </c>
      <c r="E39" s="3"/>
    </row>
    <row r="40" spans="1:12" x14ac:dyDescent="0.25">
      <c r="B40" s="14"/>
    </row>
    <row r="41" spans="1:12" ht="15.75" thickBot="1" x14ac:dyDescent="0.3">
      <c r="A41">
        <f>A39+1</f>
        <v>27</v>
      </c>
      <c r="B41" s="24" t="s">
        <v>34</v>
      </c>
      <c r="C41" s="25">
        <f>SUM(C12,C18,C23,C29,C39,C34)</f>
        <v>2562129.9765507365</v>
      </c>
    </row>
    <row r="42" spans="1:12" ht="15.75" thickTop="1" x14ac:dyDescent="0.25">
      <c r="B42" s="24"/>
      <c r="C42" s="9"/>
    </row>
    <row r="43" spans="1:12" x14ac:dyDescent="0.25">
      <c r="A43">
        <f>+A41+1</f>
        <v>28</v>
      </c>
      <c r="B43" t="s">
        <v>35</v>
      </c>
      <c r="C43" s="28">
        <f>C41/(C45*2+C46)*2</f>
        <v>2405.7558465265133</v>
      </c>
    </row>
    <row r="45" spans="1:12" x14ac:dyDescent="0.25">
      <c r="A45">
        <f>+A43+1</f>
        <v>29</v>
      </c>
      <c r="B45" t="s">
        <v>36</v>
      </c>
      <c r="C45" s="9">
        <v>983</v>
      </c>
      <c r="D45" s="26"/>
    </row>
    <row r="46" spans="1:12" x14ac:dyDescent="0.25">
      <c r="A46">
        <f>+A45+1</f>
        <v>30</v>
      </c>
      <c r="B46" t="s">
        <v>37</v>
      </c>
      <c r="C46" s="22">
        <v>164</v>
      </c>
      <c r="D46" s="26"/>
    </row>
    <row r="47" spans="1:12" x14ac:dyDescent="0.25">
      <c r="A47">
        <f>+A46+1</f>
        <v>31</v>
      </c>
      <c r="B47" t="s">
        <v>38</v>
      </c>
      <c r="C47" s="16">
        <f>SUM(C45:C46)</f>
        <v>1147</v>
      </c>
    </row>
    <row r="53" spans="3:3" x14ac:dyDescent="0.25">
      <c r="C53" s="27"/>
    </row>
  </sheetData>
  <pageMargins left="0.7" right="0.7" top="0.75" bottom="0.75" header="0.3" footer="0.3"/>
  <pageSetup scale="82" orientation="portrait" r:id="rId1"/>
  <headerFooter scaleWithDoc="0">
    <oddHeader>&amp;RDominion Energy Utah
Docket No. 22-057-03
DEU Exhibit 4.16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Ex4.16</vt:lpstr>
      <vt:lpstr>Ex4.16!Print_Area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austi49</dc:creator>
  <cp:lastModifiedBy>Fred Nass</cp:lastModifiedBy>
  <cp:lastPrinted>2022-04-25T17:32:49Z</cp:lastPrinted>
  <dcterms:created xsi:type="dcterms:W3CDTF">2022-04-06T01:51:37Z</dcterms:created>
  <dcterms:modified xsi:type="dcterms:W3CDTF">2022-05-02T21:54:57Z</dcterms:modified>
</cp:coreProperties>
</file>