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-105" yWindow="-105" windowWidth="23250" windowHeight="12570"/>
  </bookViews>
  <sheets>
    <sheet name="Summary" sheetId="46" r:id="rId1"/>
    <sheet name="2019" sheetId="34" r:id="rId2"/>
    <sheet name="2019.2" sheetId="40" r:id="rId3"/>
    <sheet name="2019.3" sheetId="41" r:id="rId4"/>
    <sheet name="2020" sheetId="35" r:id="rId5"/>
    <sheet name="2020.2" sheetId="42" r:id="rId6"/>
    <sheet name="2020.3" sheetId="43" r:id="rId7"/>
    <sheet name="2021" sheetId="39" r:id="rId8"/>
    <sheet name="2021.2" sheetId="44" r:id="rId9"/>
    <sheet name="2021.3" sheetId="45" r:id="rId10"/>
  </sheets>
  <externalReferences>
    <externalReference r:id="rId11"/>
  </externalReferences>
  <definedNames>
    <definedName name="allaccountswrep">[1]allaccounts!$A$1:$H$246</definedName>
    <definedName name="LRS_LRI">#REF!</definedName>
    <definedName name="transportcust">[1]trans_customers!$A$1:$L$154</definedName>
    <definedName name="transwithrep">'[1]trans w rep'!$A$1:$F$156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6" l="1"/>
  <c r="N10" i="46"/>
  <c r="L5" i="46"/>
  <c r="M5" i="46"/>
  <c r="N5" i="46"/>
  <c r="O5" i="46"/>
  <c r="P5" i="46"/>
  <c r="L6" i="46"/>
  <c r="M6" i="46"/>
  <c r="N6" i="46"/>
  <c r="O6" i="46"/>
  <c r="P6" i="46"/>
  <c r="L7" i="46"/>
  <c r="M7" i="46"/>
  <c r="N7" i="46"/>
  <c r="O7" i="46"/>
  <c r="P7" i="46"/>
  <c r="L8" i="46"/>
  <c r="M8" i="46"/>
  <c r="N8" i="46"/>
  <c r="O8" i="46"/>
  <c r="P8" i="46"/>
  <c r="L9" i="46"/>
  <c r="M9" i="46"/>
  <c r="N9" i="46"/>
  <c r="O9" i="46"/>
  <c r="P9" i="46"/>
  <c r="L10" i="46"/>
  <c r="M10" i="46"/>
  <c r="O10" i="46"/>
  <c r="P10" i="46"/>
  <c r="L11" i="46"/>
  <c r="M11" i="46"/>
  <c r="N11" i="46"/>
  <c r="O11" i="46"/>
  <c r="P11" i="46"/>
  <c r="L12" i="46"/>
  <c r="M12" i="46"/>
  <c r="N12" i="46"/>
  <c r="O12" i="46"/>
  <c r="P12" i="46"/>
  <c r="L4" i="46"/>
  <c r="M4" i="46"/>
  <c r="N4" i="46"/>
  <c r="O4" i="46"/>
  <c r="P4" i="46"/>
  <c r="K5" i="46"/>
  <c r="K6" i="46"/>
  <c r="K7" i="46"/>
  <c r="K8" i="46"/>
  <c r="K9" i="46"/>
  <c r="K10" i="46"/>
  <c r="K11" i="46"/>
  <c r="K4" i="46"/>
  <c r="D12" i="46"/>
  <c r="E12" i="46"/>
  <c r="F12" i="46"/>
  <c r="G12" i="46"/>
  <c r="C12" i="46"/>
  <c r="C11" i="46"/>
  <c r="D11" i="46"/>
  <c r="E11" i="46"/>
  <c r="F11" i="46"/>
  <c r="G11" i="46"/>
  <c r="C10" i="46"/>
  <c r="D10" i="46"/>
  <c r="E10" i="46"/>
  <c r="F10" i="46"/>
  <c r="G10" i="46"/>
  <c r="B12" i="46"/>
  <c r="B11" i="46"/>
  <c r="B10" i="46"/>
  <c r="C9" i="46"/>
  <c r="D9" i="46"/>
  <c r="E9" i="46"/>
  <c r="F9" i="46"/>
  <c r="G9" i="46"/>
  <c r="B9" i="46"/>
  <c r="C8" i="46"/>
  <c r="D8" i="46"/>
  <c r="E8" i="46"/>
  <c r="F8" i="46"/>
  <c r="G8" i="46"/>
  <c r="B8" i="46"/>
  <c r="C7" i="46"/>
  <c r="D7" i="46"/>
  <c r="E7" i="46"/>
  <c r="F7" i="46"/>
  <c r="G7" i="46"/>
  <c r="B7" i="46"/>
  <c r="D6" i="46"/>
  <c r="E6" i="46"/>
  <c r="F6" i="46"/>
  <c r="G6" i="46"/>
  <c r="C6" i="46"/>
  <c r="B6" i="46"/>
  <c r="C5" i="46"/>
  <c r="D5" i="46"/>
  <c r="E5" i="46"/>
  <c r="F5" i="46"/>
  <c r="G5" i="46"/>
  <c r="B5" i="46"/>
  <c r="C4" i="46"/>
  <c r="D4" i="46"/>
  <c r="E4" i="46"/>
  <c r="F4" i="46"/>
  <c r="G4" i="46"/>
  <c r="B4" i="46"/>
  <c r="H12" i="46"/>
  <c r="H11" i="46"/>
  <c r="H10" i="46"/>
  <c r="H9" i="46"/>
  <c r="H8" i="46"/>
  <c r="H7" i="46"/>
  <c r="H6" i="46"/>
  <c r="H5" i="46"/>
  <c r="H4" i="46"/>
  <c r="H14" i="45" l="1"/>
  <c r="G14" i="45"/>
  <c r="F14" i="45"/>
  <c r="J13" i="45"/>
  <c r="I14" i="44"/>
  <c r="H14" i="44"/>
  <c r="G14" i="44"/>
  <c r="F14" i="44"/>
  <c r="E14" i="44"/>
  <c r="D14" i="44"/>
  <c r="E14" i="39"/>
  <c r="F14" i="39"/>
  <c r="G14" i="39"/>
  <c r="H14" i="39"/>
  <c r="D14" i="39"/>
  <c r="D14" i="43"/>
  <c r="I14" i="43"/>
  <c r="H14" i="43"/>
  <c r="G14" i="43"/>
  <c r="F14" i="43"/>
  <c r="E14" i="43"/>
  <c r="E14" i="42"/>
  <c r="D14" i="42"/>
  <c r="I14" i="42"/>
  <c r="H14" i="42"/>
  <c r="G14" i="42"/>
  <c r="F14" i="42"/>
  <c r="J9" i="42"/>
  <c r="D14" i="35"/>
  <c r="I14" i="39"/>
  <c r="I14" i="41"/>
  <c r="H14" i="41"/>
  <c r="G14" i="41"/>
  <c r="F14" i="41"/>
  <c r="D14" i="41"/>
  <c r="I14" i="40"/>
  <c r="H14" i="40"/>
  <c r="G14" i="40"/>
  <c r="F14" i="40"/>
  <c r="D14" i="40"/>
  <c r="J13" i="40" l="1"/>
  <c r="H10" i="42"/>
  <c r="D10" i="42"/>
  <c r="G10" i="42"/>
  <c r="J13" i="43"/>
  <c r="J13" i="42"/>
  <c r="D14" i="45"/>
  <c r="J13" i="41"/>
  <c r="I14" i="45"/>
  <c r="J9" i="45"/>
  <c r="D10" i="45" s="1"/>
  <c r="E14" i="45"/>
  <c r="J13" i="44"/>
  <c r="J9" i="44"/>
  <c r="F10" i="44" s="1"/>
  <c r="J9" i="43"/>
  <c r="D10" i="43" s="1"/>
  <c r="E10" i="42"/>
  <c r="F10" i="42"/>
  <c r="I10" i="42"/>
  <c r="J13" i="39"/>
  <c r="J9" i="39"/>
  <c r="F10" i="39" s="1"/>
  <c r="J9" i="41"/>
  <c r="G10" i="41" s="1"/>
  <c r="E14" i="41"/>
  <c r="J9" i="40"/>
  <c r="H10" i="40" s="1"/>
  <c r="E14" i="40"/>
  <c r="D10" i="40" l="1"/>
  <c r="J10" i="42"/>
  <c r="E10" i="41"/>
  <c r="E10" i="45"/>
  <c r="F10" i="45"/>
  <c r="H10" i="45"/>
  <c r="G10" i="45"/>
  <c r="I10" i="45"/>
  <c r="D10" i="44"/>
  <c r="H10" i="44"/>
  <c r="G10" i="44"/>
  <c r="E10" i="44"/>
  <c r="I10" i="44"/>
  <c r="F10" i="43"/>
  <c r="H10" i="43"/>
  <c r="G10" i="43"/>
  <c r="I10" i="43"/>
  <c r="E10" i="43"/>
  <c r="E10" i="39"/>
  <c r="D10" i="39"/>
  <c r="I10" i="39"/>
  <c r="H10" i="39"/>
  <c r="G10" i="39"/>
  <c r="H10" i="41"/>
  <c r="F10" i="41"/>
  <c r="D10" i="41"/>
  <c r="I10" i="41"/>
  <c r="E10" i="40"/>
  <c r="G10" i="40"/>
  <c r="F10" i="40"/>
  <c r="I10" i="40"/>
  <c r="J10" i="45" l="1"/>
  <c r="J10" i="44"/>
  <c r="J10" i="43"/>
  <c r="J10" i="40"/>
  <c r="J10" i="39"/>
  <c r="J10" i="41"/>
  <c r="J13" i="34"/>
  <c r="J13" i="35" l="1"/>
  <c r="F14" i="34" l="1"/>
  <c r="F14" i="35"/>
  <c r="H14" i="35" l="1"/>
  <c r="H14" i="34"/>
  <c r="G14" i="34"/>
  <c r="G14" i="35"/>
  <c r="I14" i="34" l="1"/>
  <c r="I14" i="35"/>
  <c r="J9" i="34" l="1"/>
  <c r="J9" i="35"/>
  <c r="E14" i="34"/>
  <c r="E14" i="35"/>
  <c r="D10" i="35" l="1"/>
  <c r="D14" i="34"/>
  <c r="G10" i="34" l="1"/>
  <c r="F10" i="34"/>
  <c r="H10" i="34"/>
  <c r="I10" i="34"/>
  <c r="E10" i="34"/>
  <c r="D10" i="34"/>
  <c r="H10" i="35"/>
  <c r="F10" i="35"/>
  <c r="G10" i="35"/>
  <c r="I10" i="35"/>
  <c r="E10" i="35"/>
  <c r="J10" i="35" l="1"/>
  <c r="J10" i="34"/>
</calcChain>
</file>

<file path=xl/sharedStrings.xml><?xml version="1.0" encoding="utf-8"?>
<sst xmlns="http://schemas.openxmlformats.org/spreadsheetml/2006/main" count="305" uniqueCount="36">
  <si>
    <t>Peak Responsibility</t>
  </si>
  <si>
    <t>Peak-Day Factor</t>
  </si>
  <si>
    <t>Date</t>
  </si>
  <si>
    <t>GS</t>
  </si>
  <si>
    <t xml:space="preserve"> FS</t>
  </si>
  <si>
    <t>IS</t>
  </si>
  <si>
    <t>TS</t>
  </si>
  <si>
    <t>TBF</t>
  </si>
  <si>
    <t>NGV</t>
  </si>
  <si>
    <t>Total</t>
  </si>
  <si>
    <t>HDD</t>
  </si>
  <si>
    <t>Calculation of Peak-Day Factor 2019</t>
  </si>
  <si>
    <t>(A)</t>
  </si>
  <si>
    <t>(B)</t>
  </si>
  <si>
    <t>(C)</t>
  </si>
  <si>
    <t xml:space="preserve">(D) </t>
  </si>
  <si>
    <t>(E)</t>
  </si>
  <si>
    <t>(I)</t>
  </si>
  <si>
    <t>(J)</t>
  </si>
  <si>
    <t>(K)</t>
  </si>
  <si>
    <t>Load Factor Calculation</t>
  </si>
  <si>
    <t>Commodity</t>
  </si>
  <si>
    <t>Load Factor</t>
  </si>
  <si>
    <t>Notes:</t>
  </si>
  <si>
    <t>Line 1</t>
  </si>
  <si>
    <t>Peak responsibility based on calculated peak (GS, FS, NGV).</t>
  </si>
  <si>
    <t>Line 2</t>
  </si>
  <si>
    <t>Percent of total peak for each rate class.</t>
  </si>
  <si>
    <t>Line 3</t>
  </si>
  <si>
    <t>Commodity Throughput for 2019 by rate class</t>
  </si>
  <si>
    <t>Line 4</t>
  </si>
  <si>
    <t>Load factor calculated as annual throughput (Line 3) divided by 365 days then divided by peak responsibility (Line 1).</t>
  </si>
  <si>
    <t>Calculation of Peak-Day Factor 2020</t>
  </si>
  <si>
    <t>Commodity Throughput for 2020 by rate class</t>
  </si>
  <si>
    <t>Calculation of Peak-Day Factor 2021</t>
  </si>
  <si>
    <t>Commodity Throughput for 2021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</si>
</sst>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%"/>
    <numFmt numFmtId="167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3" fillId="0" borderId="0"/>
    <xf numFmtId="0" fontId="5" fillId="0" borderId="0"/>
    <xf numFmtId="40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9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165" fontId="0" fillId="0" borderId="0" xfId="1" applyNumberFormat="1" applyFont="1"/>
    <xf numFmtId="0" fontId="5" fillId="0" borderId="0" xfId="0" applyFont="1"/>
    <xf numFmtId="165" fontId="0" fillId="0" borderId="0" xfId="0" applyNumberFormat="1"/>
    <xf numFmtId="37" fontId="7" fillId="0" borderId="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/>
    </xf>
    <xf numFmtId="165" fontId="8" fillId="0" borderId="0" xfId="0" applyNumberFormat="1" applyFont="1"/>
    <xf numFmtId="165" fontId="8" fillId="0" borderId="0" xfId="1" applyNumberFormat="1" applyFont="1" applyBorder="1"/>
    <xf numFmtId="0" fontId="0" fillId="0" borderId="0" xfId="0" applyAlignment="1">
      <alignment horizontal="right"/>
    </xf>
    <xf numFmtId="10" fontId="8" fillId="0" borderId="0" xfId="0" applyNumberFormat="1" applyFont="1"/>
    <xf numFmtId="164" fontId="8" fillId="0" borderId="0" xfId="2" applyNumberFormat="1" applyFont="1" applyFill="1"/>
    <xf numFmtId="0" fontId="7" fillId="0" borderId="0" xfId="0" applyFont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8" fillId="0" borderId="0" xfId="0" applyFont="1"/>
    <xf numFmtId="165" fontId="12" fillId="0" borderId="0" xfId="1" applyNumberFormat="1" applyFont="1"/>
    <xf numFmtId="37" fontId="7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9" fontId="8" fillId="0" borderId="0" xfId="2" applyFont="1" applyFill="1"/>
    <xf numFmtId="167" fontId="7" fillId="2" borderId="0" xfId="0" applyNumberFormat="1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14" fontId="7" fillId="0" borderId="4" xfId="0" applyNumberFormat="1" applyFont="1" applyBorder="1"/>
    <xf numFmtId="0" fontId="7" fillId="0" borderId="5" xfId="0" applyFont="1" applyBorder="1" applyAlignment="1">
      <alignment horizontal="center"/>
    </xf>
    <xf numFmtId="166" fontId="0" fillId="0" borderId="0" xfId="2" applyNumberFormat="1" applyFont="1"/>
    <xf numFmtId="165" fontId="8" fillId="0" borderId="0" xfId="1" applyNumberFormat="1" applyFont="1" applyFill="1" applyBorder="1"/>
    <xf numFmtId="10" fontId="8" fillId="0" borderId="0" xfId="2" applyNumberFormat="1" applyFont="1" applyFill="1" applyBorder="1"/>
    <xf numFmtId="43" fontId="8" fillId="0" borderId="0" xfId="1" applyFont="1" applyBorder="1"/>
    <xf numFmtId="166" fontId="0" fillId="0" borderId="0" xfId="0" applyNumberFormat="1"/>
    <xf numFmtId="0" fontId="10" fillId="0" borderId="0" xfId="0" applyFont="1" applyAlignment="1">
      <alignment horizontal="center"/>
    </xf>
  </cellXfs>
  <cellStyles count="15">
    <cellStyle name="Comma" xfId="1" builtinId="3"/>
    <cellStyle name="Comma 2" xfId="6"/>
    <cellStyle name="Comma 3" xfId="11"/>
    <cellStyle name="Currency 2" xfId="7"/>
    <cellStyle name="Normal" xfId="0" builtinId="0"/>
    <cellStyle name="Normal 2" xfId="3"/>
    <cellStyle name="Normal 2 2" xfId="5"/>
    <cellStyle name="Normal 3" xfId="4"/>
    <cellStyle name="Normal 4" xfId="8"/>
    <cellStyle name="Normal 5" xfId="10"/>
    <cellStyle name="Normal 6" xfId="12"/>
    <cellStyle name="Normal 7" xfId="13"/>
    <cellStyle name="Normal 8" xfId="14"/>
    <cellStyle name="Percent" xfId="2" builtinId="5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2011\ECF\transportation%20admin%20fee%20analysis%20ja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_customers"/>
      <sheetName val="trans w rep"/>
      <sheetName val="Sheet1"/>
      <sheetName val="customer list - dave"/>
      <sheetName val="allaccoun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view="pageLayout" zoomScaleNormal="100" workbookViewId="0">
      <selection activeCell="H14" sqref="H14"/>
    </sheetView>
  </sheetViews>
  <sheetFormatPr defaultRowHeight="12.75" x14ac:dyDescent="0.2"/>
  <cols>
    <col min="1" max="1" width="12.5703125" customWidth="1"/>
    <col min="2" max="2" width="11.42578125" bestFit="1" customWidth="1"/>
    <col min="3" max="3" width="10.42578125" bestFit="1" customWidth="1"/>
    <col min="4" max="4" width="9.42578125" bestFit="1" customWidth="1"/>
    <col min="5" max="5" width="11.42578125" bestFit="1" customWidth="1"/>
    <col min="6" max="6" width="10.42578125" bestFit="1" customWidth="1"/>
    <col min="7" max="7" width="9.42578125" bestFit="1" customWidth="1"/>
    <col min="8" max="8" width="10.42578125" bestFit="1" customWidth="1"/>
    <col min="10" max="11" width="10.140625" bestFit="1" customWidth="1"/>
    <col min="12" max="13" width="12" bestFit="1" customWidth="1"/>
  </cols>
  <sheetData>
    <row r="2" spans="1:17" ht="15.75" x14ac:dyDescent="0.25">
      <c r="D2" s="16" t="s">
        <v>0</v>
      </c>
      <c r="M2" s="16" t="s">
        <v>1</v>
      </c>
    </row>
    <row r="3" spans="1:17" ht="13.5" thickBot="1" x14ac:dyDescent="0.2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J3" s="21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 t="s">
        <v>8</v>
      </c>
      <c r="Q3" s="15"/>
    </row>
    <row r="4" spans="1:17" x14ac:dyDescent="0.2">
      <c r="A4" s="20">
        <v>43466</v>
      </c>
      <c r="B4" s="1">
        <f>'2019'!D9</f>
        <v>849830.51648612262</v>
      </c>
      <c r="C4" s="1">
        <f>'2019'!E9</f>
        <v>11834.100195877321</v>
      </c>
      <c r="D4" s="1">
        <f>'2019'!F9</f>
        <v>1146</v>
      </c>
      <c r="E4" s="1">
        <f>'2019'!G9</f>
        <v>162809</v>
      </c>
      <c r="F4" s="1">
        <f>'2019'!H9</f>
        <v>26117</v>
      </c>
      <c r="G4" s="1">
        <f>'2019'!I9</f>
        <v>662.5612903225807</v>
      </c>
      <c r="H4" s="3">
        <f t="shared" ref="H4:H12" si="0">SUM(B4:G4)</f>
        <v>1052399.1779723226</v>
      </c>
      <c r="J4" s="20">
        <v>43466</v>
      </c>
      <c r="K4" s="22">
        <f>B4/$H4</f>
        <v>0.80751727507380533</v>
      </c>
      <c r="L4" s="22">
        <f t="shared" ref="L4:P12" si="1">C4/$H4</f>
        <v>1.1244877840629167E-2</v>
      </c>
      <c r="M4" s="22">
        <f t="shared" si="1"/>
        <v>1.0889404172740042E-3</v>
      </c>
      <c r="N4" s="22">
        <f t="shared" si="1"/>
        <v>0.15470270540659978</v>
      </c>
      <c r="O4" s="22">
        <f t="shared" si="1"/>
        <v>2.4816629038346569E-2</v>
      </c>
      <c r="P4" s="22">
        <f t="shared" si="1"/>
        <v>6.2957222334509048E-4</v>
      </c>
    </row>
    <row r="5" spans="1:17" x14ac:dyDescent="0.2">
      <c r="A5" s="20">
        <v>43467</v>
      </c>
      <c r="B5" s="1">
        <f>'2019.2'!D9</f>
        <v>846691.0749000723</v>
      </c>
      <c r="C5" s="1">
        <f>'2019.2'!E9</f>
        <v>12042.816121927679</v>
      </c>
      <c r="D5" s="1">
        <f>'2019.2'!F9</f>
        <v>1146</v>
      </c>
      <c r="E5" s="1">
        <f>'2019.2'!G9</f>
        <v>180102</v>
      </c>
      <c r="F5" s="1">
        <f>'2019.2'!H9</f>
        <v>28297</v>
      </c>
      <c r="G5" s="1">
        <f>'2019.2'!I9</f>
        <v>662.5612903225807</v>
      </c>
      <c r="H5" s="3">
        <f t="shared" si="0"/>
        <v>1068941.4523123226</v>
      </c>
      <c r="J5" s="20">
        <v>43467</v>
      </c>
      <c r="K5" s="22">
        <f t="shared" ref="K5:K11" si="2">B5/$H5</f>
        <v>0.79208367592866691</v>
      </c>
      <c r="L5" s="22">
        <f t="shared" si="1"/>
        <v>1.1266113869825883E-2</v>
      </c>
      <c r="M5" s="22">
        <f t="shared" si="1"/>
        <v>1.0720886513671869E-3</v>
      </c>
      <c r="N5" s="22">
        <f t="shared" si="1"/>
        <v>0.16848630915229765</v>
      </c>
      <c r="O5" s="22">
        <f t="shared" si="1"/>
        <v>2.6471983043400774E-2</v>
      </c>
      <c r="P5" s="22">
        <f t="shared" si="1"/>
        <v>6.1982935444156954E-4</v>
      </c>
    </row>
    <row r="6" spans="1:17" x14ac:dyDescent="0.2">
      <c r="A6" s="20">
        <v>43468</v>
      </c>
      <c r="B6" s="1">
        <f>'2019.3'!D9</f>
        <v>774494.50621026137</v>
      </c>
      <c r="C6" s="1">
        <f>'2019.3'!E9</f>
        <v>11426.145881738592</v>
      </c>
      <c r="D6" s="1">
        <f>'2019.3'!F9</f>
        <v>1146</v>
      </c>
      <c r="E6" s="1">
        <f>'2019.3'!G9</f>
        <v>180103</v>
      </c>
      <c r="F6" s="1">
        <f>'2019.3'!H9</f>
        <v>26801</v>
      </c>
      <c r="G6" s="1">
        <f>'2019.3'!I9</f>
        <v>662.5612903225807</v>
      </c>
      <c r="H6" s="3">
        <f t="shared" si="0"/>
        <v>994633.21338232257</v>
      </c>
      <c r="J6" s="20">
        <v>43468</v>
      </c>
      <c r="K6" s="22">
        <f t="shared" si="2"/>
        <v>0.77867348062562325</v>
      </c>
      <c r="L6" s="22">
        <f t="shared" si="1"/>
        <v>1.1487798444698173E-2</v>
      </c>
      <c r="M6" s="22">
        <f t="shared" si="1"/>
        <v>1.1521835231129509E-3</v>
      </c>
      <c r="N6" s="22">
        <f t="shared" si="1"/>
        <v>0.18107478975847455</v>
      </c>
      <c r="O6" s="22">
        <f t="shared" si="1"/>
        <v>2.6945611346378882E-2</v>
      </c>
      <c r="P6" s="22">
        <f t="shared" si="1"/>
        <v>6.6613630171215863E-4</v>
      </c>
    </row>
    <row r="7" spans="1:17" x14ac:dyDescent="0.2">
      <c r="A7" s="20">
        <v>43864</v>
      </c>
      <c r="B7" s="1">
        <f>'2020'!D9</f>
        <v>807610.56565593882</v>
      </c>
      <c r="C7" s="1">
        <f>'2020'!E9</f>
        <v>12254.360776061216</v>
      </c>
      <c r="D7" s="1">
        <f>'2020'!F9</f>
        <v>1144</v>
      </c>
      <c r="E7" s="1">
        <f>'2020'!G9</f>
        <v>175902</v>
      </c>
      <c r="F7" s="1">
        <f>'2020'!H9</f>
        <v>30164</v>
      </c>
      <c r="G7" s="1">
        <f>'2020'!I9</f>
        <v>632.82448275862066</v>
      </c>
      <c r="H7" s="3">
        <f t="shared" si="0"/>
        <v>1027707.7509147587</v>
      </c>
      <c r="J7" s="20">
        <v>43864</v>
      </c>
      <c r="K7" s="22">
        <f t="shared" si="2"/>
        <v>0.78583679546747387</v>
      </c>
      <c r="L7" s="22">
        <f t="shared" si="1"/>
        <v>1.1923974267152949E-2</v>
      </c>
      <c r="M7" s="22">
        <f t="shared" si="1"/>
        <v>1.1131569251878561E-3</v>
      </c>
      <c r="N7" s="22">
        <f t="shared" si="1"/>
        <v>0.17115955371887612</v>
      </c>
      <c r="O7" s="22">
        <f t="shared" si="1"/>
        <v>2.9350756548397288E-2</v>
      </c>
      <c r="P7" s="22">
        <f t="shared" si="1"/>
        <v>6.1576307291187214E-4</v>
      </c>
    </row>
    <row r="8" spans="1:17" x14ac:dyDescent="0.2">
      <c r="A8" s="20">
        <v>43865</v>
      </c>
      <c r="B8" s="1">
        <f>'2020.2'!D9</f>
        <v>789551.05433690129</v>
      </c>
      <c r="C8" s="1">
        <f>'2020.2'!E9</f>
        <v>11289.686245098717</v>
      </c>
      <c r="D8" s="1">
        <f>'2020.2'!F9</f>
        <v>1144</v>
      </c>
      <c r="E8" s="1">
        <f>'2020.2'!G9</f>
        <v>180528</v>
      </c>
      <c r="F8" s="1">
        <f>'2020.2'!H9</f>
        <v>33247</v>
      </c>
      <c r="G8" s="1">
        <f>'2020.2'!I9</f>
        <v>632.82448275862066</v>
      </c>
      <c r="H8" s="3">
        <f t="shared" si="0"/>
        <v>1016392.5650647586</v>
      </c>
      <c r="J8" s="20">
        <v>43865</v>
      </c>
      <c r="K8" s="22">
        <f t="shared" si="2"/>
        <v>0.7768170306190656</v>
      </c>
      <c r="L8" s="22">
        <f t="shared" si="1"/>
        <v>1.1107604121818231E-2</v>
      </c>
      <c r="M8" s="22">
        <f t="shared" si="1"/>
        <v>1.1255493589006241E-3</v>
      </c>
      <c r="N8" s="22">
        <f t="shared" si="1"/>
        <v>0.17761641141924114</v>
      </c>
      <c r="O8" s="22">
        <f t="shared" si="1"/>
        <v>3.2710786307140777E-2</v>
      </c>
      <c r="P8" s="22">
        <f t="shared" si="1"/>
        <v>6.2261817383355293E-4</v>
      </c>
    </row>
    <row r="9" spans="1:17" x14ac:dyDescent="0.2">
      <c r="A9" s="20">
        <v>43866</v>
      </c>
      <c r="B9" s="1">
        <f>'2020.3'!D9</f>
        <v>764268.53299397405</v>
      </c>
      <c r="C9" s="1">
        <f>'2020.3'!E9</f>
        <v>11217.481928025976</v>
      </c>
      <c r="D9" s="1">
        <f>'2020.3'!F9</f>
        <v>1144</v>
      </c>
      <c r="E9" s="1">
        <f>'2020.3'!G9</f>
        <v>172496</v>
      </c>
      <c r="F9" s="1">
        <f>'2020.3'!H9</f>
        <v>28671</v>
      </c>
      <c r="G9" s="1">
        <f>'2020.3'!I9</f>
        <v>632.82448275862066</v>
      </c>
      <c r="H9" s="3">
        <f t="shared" si="0"/>
        <v>978429.83940475865</v>
      </c>
      <c r="J9" s="20">
        <v>43866</v>
      </c>
      <c r="K9" s="22">
        <f t="shared" si="2"/>
        <v>0.78111735989054398</v>
      </c>
      <c r="L9" s="22">
        <f t="shared" si="1"/>
        <v>1.1464779053396702E-2</v>
      </c>
      <c r="M9" s="22">
        <f t="shared" si="1"/>
        <v>1.169220268972958E-3</v>
      </c>
      <c r="N9" s="22">
        <f t="shared" si="1"/>
        <v>0.17629879328388057</v>
      </c>
      <c r="O9" s="22">
        <f t="shared" si="1"/>
        <v>2.9303071968289927E-2</v>
      </c>
      <c r="P9" s="22">
        <f t="shared" si="1"/>
        <v>6.4677553491582825E-4</v>
      </c>
    </row>
    <row r="10" spans="1:17" x14ac:dyDescent="0.2">
      <c r="A10" s="20">
        <v>44558</v>
      </c>
      <c r="B10" s="1">
        <f>'2021'!D9</f>
        <v>766845.59175421915</v>
      </c>
      <c r="C10" s="1">
        <f>'2021'!E9</f>
        <v>11316.506874554983</v>
      </c>
      <c r="D10" s="1">
        <f>'2021'!F9</f>
        <v>1622</v>
      </c>
      <c r="E10" s="1">
        <f>'2021'!G9</f>
        <v>178632</v>
      </c>
      <c r="F10" s="1">
        <f>'2021'!H9</f>
        <v>27609</v>
      </c>
      <c r="G10" s="1">
        <f>'2021'!I9</f>
        <v>596.70390322580602</v>
      </c>
      <c r="H10" s="3">
        <f t="shared" si="0"/>
        <v>986621.802532</v>
      </c>
      <c r="J10" s="20">
        <v>44558</v>
      </c>
      <c r="K10" s="22">
        <f t="shared" si="2"/>
        <v>0.77724371160888406</v>
      </c>
      <c r="L10" s="22">
        <f t="shared" si="1"/>
        <v>1.1469954186612397E-2</v>
      </c>
      <c r="M10" s="22">
        <f t="shared" si="1"/>
        <v>1.6439936719798893E-3</v>
      </c>
      <c r="N10" s="22">
        <f>E10/$H10</f>
        <v>0.18105417855308978</v>
      </c>
      <c r="O10" s="22">
        <f t="shared" si="1"/>
        <v>2.7983367009674947E-2</v>
      </c>
      <c r="P10" s="22">
        <f t="shared" si="1"/>
        <v>6.047949697588936E-4</v>
      </c>
    </row>
    <row r="11" spans="1:17" x14ac:dyDescent="0.2">
      <c r="A11" s="20">
        <v>44559</v>
      </c>
      <c r="B11" s="1">
        <f>'2021.2'!D9</f>
        <v>721379.62443357834</v>
      </c>
      <c r="C11" s="1">
        <f>'2021.2'!E9</f>
        <v>11021.815268421677</v>
      </c>
      <c r="D11" s="1">
        <f>'2021.2'!F9</f>
        <v>1622</v>
      </c>
      <c r="E11" s="1">
        <f>'2021.2'!G9</f>
        <v>176078</v>
      </c>
      <c r="F11" s="1">
        <f>'2021.2'!H9</f>
        <v>27693</v>
      </c>
      <c r="G11" s="1">
        <f>'2021.2'!I9</f>
        <v>596.70390322580602</v>
      </c>
      <c r="H11" s="3">
        <f t="shared" si="0"/>
        <v>938391.14360522584</v>
      </c>
      <c r="J11" s="20">
        <v>44559</v>
      </c>
      <c r="K11" s="22">
        <f t="shared" si="2"/>
        <v>0.76874087031778016</v>
      </c>
      <c r="L11" s="22">
        <f t="shared" si="1"/>
        <v>1.1745438289279585E-2</v>
      </c>
      <c r="M11" s="22">
        <f t="shared" si="1"/>
        <v>1.7284903113731467E-3</v>
      </c>
      <c r="N11" s="22">
        <f t="shared" si="1"/>
        <v>0.18763817327124593</v>
      </c>
      <c r="O11" s="22">
        <f t="shared" si="1"/>
        <v>2.9511148084375185E-2</v>
      </c>
      <c r="P11" s="22">
        <f t="shared" si="1"/>
        <v>6.3587972594595895E-4</v>
      </c>
    </row>
    <row r="12" spans="1:17" x14ac:dyDescent="0.2">
      <c r="A12" s="20">
        <v>44561</v>
      </c>
      <c r="B12" s="1">
        <f>'2021.3'!D9</f>
        <v>712535.37843291811</v>
      </c>
      <c r="C12" s="1">
        <f>'2021.3'!E9</f>
        <v>10872.273659081919</v>
      </c>
      <c r="D12" s="1">
        <f>'2021.3'!F9</f>
        <v>1622</v>
      </c>
      <c r="E12" s="1">
        <f>'2021.3'!G9</f>
        <v>161092</v>
      </c>
      <c r="F12" s="1">
        <f>'2021.3'!H9</f>
        <v>29816</v>
      </c>
      <c r="G12" s="1">
        <f>'2021.3'!I9</f>
        <v>596.70390322580602</v>
      </c>
      <c r="H12" s="3">
        <f t="shared" si="0"/>
        <v>916534.35599522584</v>
      </c>
      <c r="J12" s="20">
        <v>44561</v>
      </c>
      <c r="K12" s="22">
        <f>B12/$H12</f>
        <v>0.77742353439572498</v>
      </c>
      <c r="L12" s="22">
        <f t="shared" si="1"/>
        <v>1.186237437578232E-2</v>
      </c>
      <c r="M12" s="22">
        <f t="shared" si="1"/>
        <v>1.7697099834721841E-3</v>
      </c>
      <c r="N12" s="22">
        <f t="shared" si="1"/>
        <v>0.17576209658292299</v>
      </c>
      <c r="O12" s="22">
        <f t="shared" si="1"/>
        <v>3.2531240978549099E-2</v>
      </c>
      <c r="P12" s="22">
        <f t="shared" si="1"/>
        <v>6.5104368354841483E-4</v>
      </c>
    </row>
    <row r="15" spans="1:17" x14ac:dyDescent="0.2">
      <c r="J15" s="26"/>
    </row>
  </sheetData>
  <pageMargins left="0.7" right="0.7" top="0.75" bottom="0.75" header="0.3" footer="0.3"/>
  <pageSetup orientation="portrait" r:id="rId1"/>
  <headerFooter>
    <oddHeader>&amp;RPSCU Docket No. 22-057-03
DPU 4.05U Attachment 1 Corrected
Page &amp;P of &amp;N</oddHeader>
  </headerFooter>
  <ignoredErrors>
    <ignoredError sqref="H4:H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12" sqref="B12"/>
    </sheetView>
  </sheetViews>
  <sheetFormatPr defaultRowHeight="12.75" x14ac:dyDescent="0.2"/>
  <cols>
    <col min="2" max="2" width="24.57031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44561</v>
      </c>
      <c r="C2" s="19">
        <v>41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712535.37843291811</v>
      </c>
      <c r="E9" s="7">
        <v>10872.273659081919</v>
      </c>
      <c r="F9" s="7">
        <v>1622</v>
      </c>
      <c r="G9" s="7">
        <v>161092</v>
      </c>
      <c r="H9" s="7">
        <v>29816</v>
      </c>
      <c r="I9" s="7">
        <v>596.70390322580602</v>
      </c>
      <c r="J9" s="6">
        <f>SUM(D9:I9)</f>
        <v>916534.35599522584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0.77742353439572498</v>
      </c>
      <c r="E10" s="10">
        <f>E9/$J$9</f>
        <v>1.186237437578232E-2</v>
      </c>
      <c r="F10" s="10">
        <f>F9/J9</f>
        <v>1.7697099834721841E-3</v>
      </c>
      <c r="G10" s="10">
        <f>G9/$J$9</f>
        <v>0.17576209658292299</v>
      </c>
      <c r="H10" s="10">
        <f>H9/$J$9</f>
        <v>3.2531240978549099E-2</v>
      </c>
      <c r="I10" s="10">
        <f>I9/$J$9</f>
        <v>6.5104368354841483E-4</v>
      </c>
      <c r="J10" s="10">
        <f>SUM(D10:I10)</f>
        <v>0.99999999999999989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106453325</v>
      </c>
      <c r="E13" s="14">
        <v>2615283</v>
      </c>
      <c r="F13" s="14">
        <v>295636</v>
      </c>
      <c r="G13" s="14">
        <v>53811943</v>
      </c>
      <c r="H13" s="14">
        <v>2515154</v>
      </c>
      <c r="I13" s="14">
        <v>217402</v>
      </c>
      <c r="J13" s="14">
        <f>SUM(D13:I13)</f>
        <v>165908743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0.4093171427458282</v>
      </c>
      <c r="E14" s="9">
        <f t="shared" ref="E14:I14" si="0">E13/365/E9</f>
        <v>0.65903040419924763</v>
      </c>
      <c r="F14" s="9">
        <f>F13/365/F9</f>
        <v>0.49935982973835785</v>
      </c>
      <c r="G14" s="9">
        <f t="shared" si="0"/>
        <v>0.91519120019565092</v>
      </c>
      <c r="H14" s="9">
        <f t="shared" si="0"/>
        <v>0.23111191563966757</v>
      </c>
      <c r="I14" s="9">
        <f t="shared" si="0"/>
        <v>0.9981867297804865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35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4" sqref="B4"/>
    </sheetView>
  </sheetViews>
  <sheetFormatPr defaultRowHeight="12.75" x14ac:dyDescent="0.2"/>
  <cols>
    <col min="2" max="2" width="23.57031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8554687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43466</v>
      </c>
      <c r="C2" s="19">
        <v>50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11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849830.51648612262</v>
      </c>
      <c r="E9" s="7">
        <v>11834.100195877321</v>
      </c>
      <c r="F9" s="7">
        <v>1146</v>
      </c>
      <c r="G9" s="7">
        <v>162809</v>
      </c>
      <c r="H9" s="7">
        <v>26117</v>
      </c>
      <c r="I9" s="7">
        <v>662.5612903225807</v>
      </c>
      <c r="J9" s="6">
        <f>SUM(D9:I9)</f>
        <v>1052399.1779723226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0.80751727507380533</v>
      </c>
      <c r="E10" s="10">
        <f>E9/$J$9</f>
        <v>1.1244877840629167E-2</v>
      </c>
      <c r="F10" s="10">
        <f>F9/J9</f>
        <v>1.0889404172740042E-3</v>
      </c>
      <c r="G10" s="10">
        <f>G9/$J$9</f>
        <v>0.15470270540659978</v>
      </c>
      <c r="H10" s="10">
        <f>H9/$J$9</f>
        <v>2.4816629038346569E-2</v>
      </c>
      <c r="I10" s="10">
        <f>I9/$J$9</f>
        <v>6.2957222334509048E-4</v>
      </c>
      <c r="J10" s="17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106951280</v>
      </c>
      <c r="E13" s="14">
        <v>3065412</v>
      </c>
      <c r="F13" s="14">
        <v>147983</v>
      </c>
      <c r="G13" s="14">
        <v>52956213</v>
      </c>
      <c r="H13" s="14">
        <v>5278465</v>
      </c>
      <c r="I13" s="14">
        <v>250184</v>
      </c>
      <c r="J13" s="14">
        <f>SUM(D13:I13)</f>
        <v>168649537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0.34479487356022342</v>
      </c>
      <c r="E14" s="9">
        <f t="shared" ref="E14:I14" si="0">E13/365/E9</f>
        <v>0.70967702673513455</v>
      </c>
      <c r="F14" s="9">
        <f>F13/365/F9</f>
        <v>0.353780869731526</v>
      </c>
      <c r="G14" s="9">
        <f t="shared" si="0"/>
        <v>0.89113940303357397</v>
      </c>
      <c r="H14" s="9">
        <f t="shared" si="0"/>
        <v>0.55372163514972927</v>
      </c>
      <c r="I14" s="9">
        <f t="shared" si="0"/>
        <v>1.034524090751874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29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5" sqref="B5"/>
    </sheetView>
  </sheetViews>
  <sheetFormatPr defaultRowHeight="12.75" x14ac:dyDescent="0.2"/>
  <cols>
    <col min="2" max="2" width="26.425781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8554687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43467</v>
      </c>
      <c r="C2" s="19">
        <v>47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11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846691.0749000723</v>
      </c>
      <c r="E9" s="7">
        <v>12042.816121927679</v>
      </c>
      <c r="F9" s="7">
        <v>1146</v>
      </c>
      <c r="G9" s="7">
        <v>180102</v>
      </c>
      <c r="H9" s="7">
        <v>28297</v>
      </c>
      <c r="I9" s="7">
        <v>662.5612903225807</v>
      </c>
      <c r="J9" s="6">
        <f>SUM(D9:I9)</f>
        <v>1068941.4523123226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0.79208367592866691</v>
      </c>
      <c r="E10" s="10">
        <f>E9/$J$9</f>
        <v>1.1266113869825883E-2</v>
      </c>
      <c r="F10" s="10">
        <f>F9/J9</f>
        <v>1.0720886513671869E-3</v>
      </c>
      <c r="G10" s="10">
        <f>G9/$J$9</f>
        <v>0.16848630915229765</v>
      </c>
      <c r="H10" s="10">
        <f>H9/$J$9</f>
        <v>2.6471983043400774E-2</v>
      </c>
      <c r="I10" s="10">
        <f>I9/$J$9</f>
        <v>6.1982935444156954E-4</v>
      </c>
      <c r="J10" s="17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106951280</v>
      </c>
      <c r="E13" s="14">
        <v>3065412</v>
      </c>
      <c r="F13" s="14">
        <v>147983</v>
      </c>
      <c r="G13" s="14">
        <v>52956213</v>
      </c>
      <c r="H13" s="14">
        <v>5278465</v>
      </c>
      <c r="I13" s="14">
        <v>250184</v>
      </c>
      <c r="J13" s="14">
        <f>SUM(D13:I13)</f>
        <v>168649537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0.34607333674095281</v>
      </c>
      <c r="E14" s="9">
        <f t="shared" ref="E14:I14" si="0">E13/365/E9</f>
        <v>0.69737750340670068</v>
      </c>
      <c r="F14" s="9">
        <f>F13/365/F9</f>
        <v>0.353780869731526</v>
      </c>
      <c r="G14" s="9">
        <f t="shared" si="0"/>
        <v>0.80557414725262988</v>
      </c>
      <c r="H14" s="9">
        <f t="shared" si="0"/>
        <v>0.51106293759781884</v>
      </c>
      <c r="I14" s="9">
        <f t="shared" si="0"/>
        <v>1.034524090751874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29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6" sqref="B6"/>
    </sheetView>
  </sheetViews>
  <sheetFormatPr defaultRowHeight="12.75" x14ac:dyDescent="0.2"/>
  <cols>
    <col min="2" max="2" width="24.1406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8554687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43468</v>
      </c>
      <c r="C2" s="19">
        <v>43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11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774494.50621026137</v>
      </c>
      <c r="E9" s="7">
        <v>11426.145881738592</v>
      </c>
      <c r="F9" s="7">
        <v>1146</v>
      </c>
      <c r="G9" s="7">
        <v>180103</v>
      </c>
      <c r="H9" s="7">
        <v>26801</v>
      </c>
      <c r="I9" s="7">
        <v>662.5612903225807</v>
      </c>
      <c r="J9" s="6">
        <f>SUM(D9:I9)</f>
        <v>994633.21338232257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0.77867348062562325</v>
      </c>
      <c r="E10" s="10">
        <f>E9/$J$9</f>
        <v>1.1487798444698173E-2</v>
      </c>
      <c r="F10" s="10">
        <f>F9/J9</f>
        <v>1.1521835231129509E-3</v>
      </c>
      <c r="G10" s="10">
        <f>G9/$J$9</f>
        <v>0.18107478975847455</v>
      </c>
      <c r="H10" s="10">
        <f>H9/$J$9</f>
        <v>2.6945611346378882E-2</v>
      </c>
      <c r="I10" s="10">
        <f>I9/$J$9</f>
        <v>6.6613630171215863E-4</v>
      </c>
      <c r="J10" s="17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106951280</v>
      </c>
      <c r="E13" s="14">
        <v>3065412</v>
      </c>
      <c r="F13" s="14">
        <v>147983</v>
      </c>
      <c r="G13" s="14">
        <v>52956213</v>
      </c>
      <c r="H13" s="14">
        <v>5278465</v>
      </c>
      <c r="I13" s="14">
        <v>250184</v>
      </c>
      <c r="J13" s="14">
        <f>SUM(D13:I13)</f>
        <v>168649537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0.37833348478252876</v>
      </c>
      <c r="E14" s="9">
        <f t="shared" ref="E14:I14" si="0">E13/365/E9</f>
        <v>0.73501503726801698</v>
      </c>
      <c r="F14" s="9">
        <f>F13/365/F9</f>
        <v>0.353780869731526</v>
      </c>
      <c r="G14" s="9">
        <f t="shared" si="0"/>
        <v>0.80556967440016625</v>
      </c>
      <c r="H14" s="9">
        <f t="shared" si="0"/>
        <v>0.53958986400527886</v>
      </c>
      <c r="I14" s="9">
        <f t="shared" si="0"/>
        <v>1.034524090751874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29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7" sqref="B7"/>
    </sheetView>
  </sheetViews>
  <sheetFormatPr defaultRowHeight="12.75" x14ac:dyDescent="0.2"/>
  <cols>
    <col min="2" max="2" width="24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43864</v>
      </c>
      <c r="C2" s="19">
        <v>42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807610.56565593882</v>
      </c>
      <c r="E9" s="7">
        <v>12254.360776061216</v>
      </c>
      <c r="F9" s="7">
        <v>1144</v>
      </c>
      <c r="G9" s="7">
        <v>175902</v>
      </c>
      <c r="H9" s="7">
        <v>30164</v>
      </c>
      <c r="I9" s="7">
        <v>632.82448275862066</v>
      </c>
      <c r="J9" s="6">
        <f>SUM(D9:I9)</f>
        <v>1027707.7509147587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0.78583679546747387</v>
      </c>
      <c r="E10" s="10">
        <f>E9/$J$9</f>
        <v>1.1923974267152949E-2</v>
      </c>
      <c r="F10" s="10">
        <f>F9/J9</f>
        <v>1.1131569251878561E-3</v>
      </c>
      <c r="G10" s="10">
        <f>G9/$J$9</f>
        <v>0.17115955371887612</v>
      </c>
      <c r="H10" s="10">
        <f>H9/$J$9</f>
        <v>2.9350756548397288E-2</v>
      </c>
      <c r="I10" s="10">
        <f>I9/$J$9</f>
        <v>6.1576307291187214E-4</v>
      </c>
      <c r="J10" s="10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108050382</v>
      </c>
      <c r="E13" s="14">
        <v>2755405</v>
      </c>
      <c r="F13" s="14">
        <v>188926</v>
      </c>
      <c r="G13" s="14">
        <v>53302784</v>
      </c>
      <c r="H13" s="14">
        <v>2889914</v>
      </c>
      <c r="I13" s="14">
        <v>203056</v>
      </c>
      <c r="J13" s="14">
        <f>SUM(D13:I13)</f>
        <v>167390467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0.36654850298445896</v>
      </c>
      <c r="E14" s="9">
        <f t="shared" ref="E14:I14" si="0">E13/365/E9</f>
        <v>0.61603007553584999</v>
      </c>
      <c r="F14" s="9">
        <f>F13/365/F9</f>
        <v>0.4524523421783696</v>
      </c>
      <c r="G14" s="9">
        <f t="shared" si="0"/>
        <v>0.83020673248476007</v>
      </c>
      <c r="H14" s="9">
        <f t="shared" si="0"/>
        <v>0.2624841732774077</v>
      </c>
      <c r="I14" s="9">
        <f t="shared" si="0"/>
        <v>0.87910285296495927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33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8" sqref="B8"/>
    </sheetView>
  </sheetViews>
  <sheetFormatPr defaultRowHeight="12.75" x14ac:dyDescent="0.2"/>
  <cols>
    <col min="2" max="2" width="23.8554687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43865</v>
      </c>
      <c r="C2" s="19">
        <v>47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789551.05433690129</v>
      </c>
      <c r="E9" s="7">
        <v>11289.686245098717</v>
      </c>
      <c r="F9" s="7">
        <v>1144</v>
      </c>
      <c r="G9" s="7">
        <v>180528</v>
      </c>
      <c r="H9" s="7">
        <v>33247</v>
      </c>
      <c r="I9" s="7">
        <v>632.82448275862066</v>
      </c>
      <c r="J9" s="6">
        <f>SUM(D9:I9)</f>
        <v>1016392.5650647586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0.7768170306190656</v>
      </c>
      <c r="E10" s="10">
        <f>E9/$J$9</f>
        <v>1.1107604121818231E-2</v>
      </c>
      <c r="F10" s="10">
        <f>F9/J9</f>
        <v>1.1255493589006241E-3</v>
      </c>
      <c r="G10" s="10">
        <f>G9/$J$9</f>
        <v>0.17761641141924114</v>
      </c>
      <c r="H10" s="10">
        <f>H9/$J$9</f>
        <v>3.2710786307140777E-2</v>
      </c>
      <c r="I10" s="10">
        <f>I9/$J$9</f>
        <v>6.2261817383355293E-4</v>
      </c>
      <c r="J10" s="10">
        <f>SUM(D10:I10)</f>
        <v>0.99999999999999989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108050382</v>
      </c>
      <c r="E13" s="14">
        <v>2755405</v>
      </c>
      <c r="F13" s="14">
        <v>188926</v>
      </c>
      <c r="G13" s="14">
        <v>53302784</v>
      </c>
      <c r="H13" s="14">
        <v>2889914</v>
      </c>
      <c r="I13" s="14">
        <v>203056</v>
      </c>
      <c r="J13" s="14">
        <f>SUM(D13:I13)</f>
        <v>167390467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0.37493261798533573</v>
      </c>
      <c r="E14" s="9">
        <f t="shared" ref="E14:I14" si="0">E13/365/E9</f>
        <v>0.66866825442539468</v>
      </c>
      <c r="F14" s="9">
        <f>F13/365/F9</f>
        <v>0.4524523421783696</v>
      </c>
      <c r="G14" s="9">
        <f t="shared" si="0"/>
        <v>0.80893282292793511</v>
      </c>
      <c r="H14" s="9">
        <f t="shared" si="0"/>
        <v>0.2381439709669963</v>
      </c>
      <c r="I14" s="9">
        <f t="shared" si="0"/>
        <v>0.87910285296495927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33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9" sqref="B9"/>
    </sheetView>
  </sheetViews>
  <sheetFormatPr defaultRowHeight="12.75" x14ac:dyDescent="0.2"/>
  <cols>
    <col min="2" max="2" width="27.425781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43866</v>
      </c>
      <c r="C2" s="19">
        <v>44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764268.53299397405</v>
      </c>
      <c r="E9" s="7">
        <v>11217.481928025976</v>
      </c>
      <c r="F9" s="7">
        <v>1144</v>
      </c>
      <c r="G9" s="7">
        <v>172496</v>
      </c>
      <c r="H9" s="7">
        <v>28671</v>
      </c>
      <c r="I9" s="7">
        <v>632.82448275862066</v>
      </c>
      <c r="J9" s="6">
        <f>SUM(D9:I9)</f>
        <v>978429.83940475865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0.78111735989054398</v>
      </c>
      <c r="E10" s="10">
        <f>E9/$J$9</f>
        <v>1.1464779053396702E-2</v>
      </c>
      <c r="F10" s="10">
        <f>F9/J9</f>
        <v>1.169220268972958E-3</v>
      </c>
      <c r="G10" s="10">
        <f>G9/$J$9</f>
        <v>0.17629879328388057</v>
      </c>
      <c r="H10" s="10">
        <f>H9/$J$9</f>
        <v>2.9303071968289927E-2</v>
      </c>
      <c r="I10" s="10">
        <f>I9/$J$9</f>
        <v>6.4677553491582825E-4</v>
      </c>
      <c r="J10" s="10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108050382</v>
      </c>
      <c r="E13" s="14">
        <v>2755405</v>
      </c>
      <c r="F13" s="14">
        <v>188926</v>
      </c>
      <c r="G13" s="14">
        <v>53302784</v>
      </c>
      <c r="H13" s="14">
        <v>2889914</v>
      </c>
      <c r="I13" s="14">
        <v>203056</v>
      </c>
      <c r="J13" s="14">
        <f>SUM(D13:I13)</f>
        <v>167390467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0.38733564324039826</v>
      </c>
      <c r="E14" s="9">
        <f t="shared" ref="E14:I14" si="0">E13/365/E9</f>
        <v>0.67297231615411313</v>
      </c>
      <c r="F14" s="9">
        <f>F13/365/F9</f>
        <v>0.4524523421783696</v>
      </c>
      <c r="G14" s="9">
        <f t="shared" si="0"/>
        <v>0.84659948437954657</v>
      </c>
      <c r="H14" s="9">
        <f t="shared" si="0"/>
        <v>0.27615264911372905</v>
      </c>
      <c r="I14" s="9">
        <f t="shared" si="0"/>
        <v>0.87910285296495927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33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10" sqref="B10"/>
    </sheetView>
  </sheetViews>
  <sheetFormatPr defaultRowHeight="12.75" x14ac:dyDescent="0.2"/>
  <cols>
    <col min="2" max="2" width="26.8554687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44558</v>
      </c>
      <c r="C2" s="19">
        <v>42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766845.59175421915</v>
      </c>
      <c r="E9" s="7">
        <v>11316.506874554983</v>
      </c>
      <c r="F9" s="7">
        <v>1622</v>
      </c>
      <c r="G9" s="7">
        <v>178632</v>
      </c>
      <c r="H9" s="7">
        <v>27609</v>
      </c>
      <c r="I9" s="7">
        <v>596.70390322580602</v>
      </c>
      <c r="J9" s="6">
        <f>SUM(D9:I9)</f>
        <v>986621.802532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0.77724371160888406</v>
      </c>
      <c r="E10" s="10">
        <f>E9/$J$9</f>
        <v>1.1469954186612397E-2</v>
      </c>
      <c r="F10" s="10">
        <f>F9/J9</f>
        <v>1.6439936719798893E-3</v>
      </c>
      <c r="G10" s="10">
        <f>G9/$J$9</f>
        <v>0.18105417855308978</v>
      </c>
      <c r="H10" s="10">
        <f>H9/$J$9</f>
        <v>2.7983367009674947E-2</v>
      </c>
      <c r="I10" s="10">
        <f>I9/$J$9</f>
        <v>6.047949697588936E-4</v>
      </c>
      <c r="J10" s="10">
        <f>SUM(D10:I10)</f>
        <v>1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106453325</v>
      </c>
      <c r="E13" s="14">
        <v>2615283</v>
      </c>
      <c r="F13" s="14">
        <v>295636</v>
      </c>
      <c r="G13" s="14">
        <v>53811943</v>
      </c>
      <c r="H13" s="14">
        <v>2515154</v>
      </c>
      <c r="I13" s="14">
        <v>217402</v>
      </c>
      <c r="J13" s="14">
        <f>SUM(D13:I13)</f>
        <v>165908743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0.38032812386428483</v>
      </c>
      <c r="E14" s="9">
        <f t="shared" ref="E14:I14" si="0">E13/365/E9</f>
        <v>0.63315994798892894</v>
      </c>
      <c r="F14" s="9">
        <f>F13/365/F9</f>
        <v>0.49935982973835785</v>
      </c>
      <c r="G14" s="9">
        <f t="shared" si="0"/>
        <v>0.82532794136502863</v>
      </c>
      <c r="H14" s="9">
        <f t="shared" si="0"/>
        <v>0.24958647095919187</v>
      </c>
      <c r="I14" s="9">
        <f t="shared" si="0"/>
        <v>0.9981867297804865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35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3"/>
  <sheetViews>
    <sheetView workbookViewId="0">
      <selection activeCell="B11" sqref="B11"/>
    </sheetView>
  </sheetViews>
  <sheetFormatPr defaultRowHeight="12.75" x14ac:dyDescent="0.2"/>
  <cols>
    <col min="2" max="2" width="29.5703125" customWidth="1"/>
    <col min="4" max="4" width="13.5703125" bestFit="1" customWidth="1"/>
    <col min="5" max="5" width="11.5703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12.42578125" bestFit="1" customWidth="1"/>
    <col min="10" max="10" width="13.5703125" bestFit="1" customWidth="1"/>
    <col min="11" max="11" width="11.42578125" bestFit="1" customWidth="1"/>
    <col min="12" max="12" width="9.5703125" bestFit="1" customWidth="1"/>
    <col min="13" max="13" width="19.5703125" bestFit="1" customWidth="1"/>
  </cols>
  <sheetData>
    <row r="1" spans="1:13" ht="15" x14ac:dyDescent="0.2">
      <c r="A1" s="23"/>
      <c r="B1" s="19" t="s">
        <v>2</v>
      </c>
      <c r="C1" s="19" t="s">
        <v>10</v>
      </c>
    </row>
    <row r="2" spans="1:13" ht="15" x14ac:dyDescent="0.2">
      <c r="A2" s="24"/>
      <c r="B2" s="18">
        <v>44559</v>
      </c>
      <c r="C2" s="19">
        <v>40</v>
      </c>
    </row>
    <row r="3" spans="1:13" ht="15" x14ac:dyDescent="0.2">
      <c r="A3" s="13"/>
    </row>
    <row r="4" spans="1:13" ht="15" x14ac:dyDescent="0.2">
      <c r="A4" s="13"/>
      <c r="G4" s="3"/>
      <c r="H4" s="3"/>
      <c r="I4" s="3"/>
      <c r="J4" s="3"/>
      <c r="K4" s="3"/>
      <c r="M4" s="8"/>
    </row>
    <row r="5" spans="1:13" ht="18" x14ac:dyDescent="0.25">
      <c r="A5" s="13"/>
      <c r="B5" s="27" t="s">
        <v>34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5.75" thickBot="1" x14ac:dyDescent="0.25">
      <c r="A7" s="13"/>
      <c r="B7" s="11" t="s">
        <v>12</v>
      </c>
      <c r="C7" s="11"/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 t="s">
        <v>19</v>
      </c>
    </row>
    <row r="8" spans="1:13" ht="15.75" thickBot="1" x14ac:dyDescent="0.25">
      <c r="A8" s="23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3" ht="15.75" x14ac:dyDescent="0.25">
      <c r="A9" s="12">
        <v>1</v>
      </c>
      <c r="B9" s="16" t="s">
        <v>0</v>
      </c>
      <c r="C9" s="7"/>
      <c r="D9" s="7">
        <v>721379.62443357834</v>
      </c>
      <c r="E9" s="7">
        <v>11021.815268421677</v>
      </c>
      <c r="F9" s="7">
        <v>1622</v>
      </c>
      <c r="G9" s="7">
        <v>176078</v>
      </c>
      <c r="H9" s="7">
        <v>27693</v>
      </c>
      <c r="I9" s="7">
        <v>596.70390322580602</v>
      </c>
      <c r="J9" s="6">
        <f>SUM(D9:I9)</f>
        <v>938391.14360522584</v>
      </c>
    </row>
    <row r="10" spans="1:13" ht="15.75" x14ac:dyDescent="0.25">
      <c r="A10" s="12">
        <v>2</v>
      </c>
      <c r="B10" s="16" t="s">
        <v>1</v>
      </c>
      <c r="C10" s="7"/>
      <c r="D10" s="10">
        <f>D9/$J$9</f>
        <v>0.76874087031778016</v>
      </c>
      <c r="E10" s="10">
        <f>E9/$J$9</f>
        <v>1.1745438289279585E-2</v>
      </c>
      <c r="F10" s="10">
        <f>F9/J9</f>
        <v>1.7284903113731467E-3</v>
      </c>
      <c r="G10" s="10">
        <f>G9/$J$9</f>
        <v>0.18763817327124593</v>
      </c>
      <c r="H10" s="10">
        <f>H9/$J$9</f>
        <v>2.9511148084375185E-2</v>
      </c>
      <c r="I10" s="10">
        <f>I9/$J$9</f>
        <v>6.3587972594595895E-4</v>
      </c>
      <c r="J10" s="10">
        <f>SUM(D10:I10)</f>
        <v>0.99999999999999978</v>
      </c>
    </row>
    <row r="11" spans="1:13" ht="15.75" x14ac:dyDescent="0.25">
      <c r="A11" s="12"/>
      <c r="B11" s="16"/>
      <c r="C11" s="7"/>
      <c r="D11" s="10"/>
      <c r="E11" s="10"/>
      <c r="F11" s="10"/>
      <c r="G11" s="10"/>
      <c r="H11" s="10"/>
      <c r="I11" s="10"/>
      <c r="J11" s="10"/>
    </row>
    <row r="12" spans="1:13" ht="15.75" x14ac:dyDescent="0.25">
      <c r="A12" s="12"/>
      <c r="B12" s="16" t="s">
        <v>20</v>
      </c>
      <c r="C12" s="7"/>
      <c r="D12" s="10"/>
      <c r="E12" s="10"/>
      <c r="F12" s="10"/>
      <c r="G12" s="10"/>
      <c r="H12" s="10"/>
      <c r="I12" s="10"/>
      <c r="J12" s="10"/>
    </row>
    <row r="13" spans="1:13" ht="15.75" x14ac:dyDescent="0.25">
      <c r="A13" s="12">
        <v>3</v>
      </c>
      <c r="B13" s="16" t="s">
        <v>21</v>
      </c>
      <c r="C13" s="7"/>
      <c r="D13" s="14">
        <v>106453325</v>
      </c>
      <c r="E13" s="14">
        <v>2615283</v>
      </c>
      <c r="F13" s="14">
        <v>295636</v>
      </c>
      <c r="G13" s="14">
        <v>53811943</v>
      </c>
      <c r="H13" s="14">
        <v>2515154</v>
      </c>
      <c r="I13" s="14">
        <v>217402</v>
      </c>
      <c r="J13" s="14">
        <f>SUM(D13:I13)</f>
        <v>165908743</v>
      </c>
    </row>
    <row r="14" spans="1:13" ht="15.75" x14ac:dyDescent="0.25">
      <c r="A14" s="12">
        <v>4</v>
      </c>
      <c r="B14" s="16" t="s">
        <v>22</v>
      </c>
      <c r="C14" s="25"/>
      <c r="D14" s="9">
        <f>D13/365/D9</f>
        <v>0.40429883978838893</v>
      </c>
      <c r="E14" s="9">
        <f t="shared" ref="E14:I14" si="0">E13/365/E9</f>
        <v>0.6500888219963461</v>
      </c>
      <c r="F14" s="9">
        <f>F13/365/F9</f>
        <v>0.49935982973835785</v>
      </c>
      <c r="G14" s="9">
        <f t="shared" si="0"/>
        <v>0.83729926976634106</v>
      </c>
      <c r="H14" s="9">
        <f t="shared" si="0"/>
        <v>0.24882941092378322</v>
      </c>
      <c r="I14" s="9">
        <f t="shared" si="0"/>
        <v>0.9981867297804865</v>
      </c>
    </row>
    <row r="19" spans="1:2" x14ac:dyDescent="0.2">
      <c r="A19" t="s">
        <v>23</v>
      </c>
    </row>
    <row r="20" spans="1:2" ht="15" x14ac:dyDescent="0.2">
      <c r="A20" s="7" t="s">
        <v>24</v>
      </c>
      <c r="B20" s="2" t="s">
        <v>25</v>
      </c>
    </row>
    <row r="21" spans="1:2" ht="15" x14ac:dyDescent="0.2">
      <c r="A21" s="7" t="s">
        <v>26</v>
      </c>
      <c r="B21" s="2" t="s">
        <v>27</v>
      </c>
    </row>
    <row r="22" spans="1:2" ht="15" x14ac:dyDescent="0.2">
      <c r="A22" s="7" t="s">
        <v>28</v>
      </c>
      <c r="B22" s="2" t="s">
        <v>35</v>
      </c>
    </row>
    <row r="23" spans="1:2" ht="15" x14ac:dyDescent="0.2">
      <c r="A23" s="7" t="s">
        <v>30</v>
      </c>
      <c r="B23" s="2" t="s">
        <v>31</v>
      </c>
    </row>
  </sheetData>
  <mergeCells count="1">
    <mergeCell ref="B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7d67c1-b0ce-448e-8017-81e180936e5e" xsi:nil="true"/>
    <lcf76f155ced4ddcb4097134ff3c332f xmlns="d9376cd4-e59c-45f5-b505-972e5d691b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02B8153652E468C2C650B0413AE51" ma:contentTypeVersion="13" ma:contentTypeDescription="Create a new document." ma:contentTypeScope="" ma:versionID="d079e811887529ae2baaf3b1793c8276">
  <xsd:schema xmlns:xsd="http://www.w3.org/2001/XMLSchema" xmlns:xs="http://www.w3.org/2001/XMLSchema" xmlns:p="http://schemas.microsoft.com/office/2006/metadata/properties" xmlns:ns2="527d67c1-b0ce-448e-8017-81e180936e5e" xmlns:ns3="d9376cd4-e59c-45f5-b505-972e5d691b32" targetNamespace="http://schemas.microsoft.com/office/2006/metadata/properties" ma:root="true" ma:fieldsID="5fd8627fddeb431192def28444534a99" ns2:_="" ns3:_="">
    <xsd:import namespace="527d67c1-b0ce-448e-8017-81e180936e5e"/>
    <xsd:import namespace="d9376cd4-e59c-45f5-b505-972e5d691b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d67c1-b0ce-448e-8017-81e180936e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74c0b73-2fda-4b09-ae26-42c42ca9e8f1}" ma:internalName="TaxCatchAll" ma:showField="CatchAllData" ma:web="527d67c1-b0ce-448e-8017-81e180936e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76cd4-e59c-45f5-b505-972e5d691b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841DB3-3143-4E54-BA01-3CC792592C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394202-D2D7-40B7-95A5-972ED29ADFDC}">
  <ds:schemaRefs>
    <ds:schemaRef ds:uri="527d67c1-b0ce-448e-8017-81e180936e5e"/>
    <ds:schemaRef ds:uri="http://schemas.microsoft.com/office/2006/documentManagement/types"/>
    <ds:schemaRef ds:uri="http://schemas.microsoft.com/office/2006/metadata/properties"/>
    <ds:schemaRef ds:uri="http://purl.org/dc/elements/1.1/"/>
    <ds:schemaRef ds:uri="d9376cd4-e59c-45f5-b505-972e5d691b3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F263A-5BD4-46ED-8867-B46AAD661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d67c1-b0ce-448e-8017-81e180936e5e"/>
    <ds:schemaRef ds:uri="d9376cd4-e59c-45f5-b505-972e5d691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2019</vt:lpstr>
      <vt:lpstr>2019.2</vt:lpstr>
      <vt:lpstr>2019.3</vt:lpstr>
      <vt:lpstr>2020</vt:lpstr>
      <vt:lpstr>2020.2</vt:lpstr>
      <vt:lpstr>2020.3</vt:lpstr>
      <vt:lpstr>2021</vt:lpstr>
      <vt:lpstr>2021.2</vt:lpstr>
      <vt:lpstr>2021.3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Landward</dc:creator>
  <cp:keywords/>
  <dc:description/>
  <cp:lastModifiedBy>Fred Nass</cp:lastModifiedBy>
  <cp:revision/>
  <dcterms:created xsi:type="dcterms:W3CDTF">2007-09-21T22:10:11Z</dcterms:created>
  <dcterms:modified xsi:type="dcterms:W3CDTF">2022-09-15T23:19:40Z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0x0101003F902B8153652E468C2C650B0413AE51</vt:lpwstr>
  </property>
  <property fmtid="{D5CDD505-2E9C-101B-9397-08002B2CF9AE}" pid="3" name="MediaServiceImageTags">
    <vt:lpwstr/>
  </property>
</Properties>
</file>