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51540" yWindow="3615" windowWidth="17280" windowHeight="9990"/>
  </bookViews>
  <sheets>
    <sheet name="Nucor Rate Spread" sheetId="1" r:id="rId1"/>
    <sheet name="Rate Spread (Dominion COS)" sheetId="3" r:id="rId2"/>
    <sheet name="Tables 1SR 2SR" sheetId="2" r:id="rId3"/>
    <sheet name="Dominion TS RS Illustra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justments" localSheetId="3">'[1]Control Panel'!$A$25:$F$95</definedName>
    <definedName name="Adjustments">'[2]Control Panel'!$A$25:$F$95</definedName>
    <definedName name="Admin_Fee" localSheetId="3">[1]rates_curr_prop!$B$28:$D$32</definedName>
    <definedName name="Alloc_Cust_Assist" localSheetId="3">'[1]COS Input'!$C$83:$N$84</definedName>
    <definedName name="Alloc_Cust_Assist">'[2]COS Input'!$C$83:$N$84</definedName>
    <definedName name="Alloc_Design_Day" localSheetId="3">'[1]COS Input'!$C$68:$N$69</definedName>
    <definedName name="Alloc_Design_Day">'[2]COS Input'!$C$68:$N$69</definedName>
    <definedName name="Alloc_Dist_Throu" localSheetId="3">'[1]COS Input'!$C$65:$N$66</definedName>
    <definedName name="Alloc_Dist_Throu">'[2]COS Input'!$C$65:$N$66</definedName>
    <definedName name="Alloc_Meters_Regs" localSheetId="3">'[1]COS Input'!$C$80:$N$81</definedName>
    <definedName name="Alloc_Meters_Regs">'[2]COS Input'!$C$80:$N$81</definedName>
    <definedName name="Alloc_Peak_Day" localSheetId="3">'[1]COS Input'!$C$71:$N$72</definedName>
    <definedName name="Alloc_Peak_Day">'[2]COS Input'!$C$71:$N$72</definedName>
    <definedName name="Alloc_SD_Mains" localSheetId="3">'[1]COS Input'!$C$74:$N$75</definedName>
    <definedName name="Alloc_SD_Mains">'[2]COS Input'!$C$74:$N$75</definedName>
    <definedName name="Alloc_Serv_Lines" localSheetId="3">'[1]COS Input'!$C$77:$N$78</definedName>
    <definedName name="Alloc_Serv_Lines">'[2]COS Input'!$C$77:$N$78</definedName>
    <definedName name="ALLOCATIONS" localSheetId="3">#REF!</definedName>
    <definedName name="ALLOCATIONS">#REF!</definedName>
    <definedName name="BadDebtScenario" localSheetId="3">'[1]Utah Bad Debt'!$C$5:$F$39</definedName>
    <definedName name="BadDebtScenario">'[2]Utah Bad Debt'!$C$5:$F$39</definedName>
    <definedName name="Basic_Service_Fee" localSheetId="3">[1]rates_curr_prop!$B$22:$F$24</definedName>
    <definedName name="Block_Out_Current" localSheetId="3">#REF!</definedName>
    <definedName name="Block_Out_Current">#REF!</definedName>
    <definedName name="Block_Out_Proposed2030" localSheetId="3">#REF!</definedName>
    <definedName name="Block_Out_Proposed2030">#REF!</definedName>
    <definedName name="Block_Out_Proposed2045" localSheetId="3">'[1]Proposed Block Out'!$1:$1048576</definedName>
    <definedName name="Block_Out_Proposed3030" localSheetId="3">#REF!</definedName>
    <definedName name="Block_Out_Proposed3030">#REF!</definedName>
    <definedName name="Block_Out_Proposed3045" localSheetId="3">#REF!</definedName>
    <definedName name="Block_Out_Proposed3045">#REF!</definedName>
    <definedName name="CapStr" localSheetId="3">'[1]Capital Str'!$C$22:$K$64</definedName>
    <definedName name="CapStr">'[2]Capital Str'!$C$22:$K$64</definedName>
    <definedName name="CET">[3]CET!$A$1:$B$179</definedName>
    <definedName name="CET_PER1">[4]CRITERIA!$J$163:$Q$164</definedName>
    <definedName name="CET_PER10">[4]CRITERIA!$CM$163:$CT$164</definedName>
    <definedName name="CET_PER11">[4]CRITERIA!$CV$163:$DC$164</definedName>
    <definedName name="CET_PER12">[4]CRITERIA!$DE$163:$DL$164</definedName>
    <definedName name="CET_PER2">[4]CRITERIA!$S$163:$Z$164</definedName>
    <definedName name="CET_PER3">[4]CRITERIA!$AB$163:$AI$164</definedName>
    <definedName name="CET_PER4">[4]CRITERIA!$AK$163:$AR$164</definedName>
    <definedName name="CET_PER5">[4]CRITERIA!$AT$163:$BA$164</definedName>
    <definedName name="CET_PER6">[4]CRITERIA!$BC$163:$BJ$164</definedName>
    <definedName name="CET_PER7">[4]CRITERIA!$BL$163:$BS$164</definedName>
    <definedName name="CET_PER8">[4]CRITERIA!$BU$163:$CB$164</definedName>
    <definedName name="CET_PER9">[4]CRITERIA!$CD$163:$CK$164</definedName>
    <definedName name="CO_I4">[5]Criteria!$Q$26:$R$27</definedName>
    <definedName name="COI4CUSTOMERS">[6]CRITERIA!$B$685:$D$686</definedName>
    <definedName name="COI4DNG">[7]CRITERIA!$B$533:$D$534</definedName>
    <definedName name="COI4DTH">[7]CRITERIA!$B$530:$D$531</definedName>
    <definedName name="COI4GAS">[7]CRITERIA!$B$536:$D$537</definedName>
    <definedName name="COICCUSTOMERS">[6]CRITERIA!$B$699:$D$701</definedName>
    <definedName name="COICDNG">[7]CRITERIA!$B$544:$D$546</definedName>
    <definedName name="COICDTH">[7]CRITERIA!$B$540:$D$542</definedName>
    <definedName name="COICGAS">[7]CRITERIA!$B$548:$D$550</definedName>
    <definedName name="dblink">'[3]QUERY_FOR PIVOT'!$A$1:$H$2559</definedName>
    <definedName name="DON_ADJ" localSheetId="3">[8]Donations!#REF!</definedName>
    <definedName name="DON_ADJ">[8]Donations!#REF!</definedName>
    <definedName name="DONATIONSSCENARIO" localSheetId="3">[1]Donations!$G$6:$K$40</definedName>
    <definedName name="DONATIONSSCENARIO">[2]Donations!$G$6:$K$40</definedName>
    <definedName name="DSM_PER1">[4]CRITERIA!$J$166:$Q$167</definedName>
    <definedName name="DSM_PER10">[4]CRITERIA!$CM$166:$CT$167</definedName>
    <definedName name="DSM_PER11">[4]CRITERIA!$CV$166:$DC$167</definedName>
    <definedName name="DSM_PER12">[4]CRITERIA!$DE$166:$DL$167</definedName>
    <definedName name="DSM_PER2">[4]CRITERIA!$S$166:$Z$167</definedName>
    <definedName name="DSM_PER3">[4]CRITERIA!$AB$166:$AI$167</definedName>
    <definedName name="DSM_PER4">[4]CRITERIA!$AK$166:$AR$167</definedName>
    <definedName name="DSM_PER5">[4]CRITERIA!$AT$166:$BA$167</definedName>
    <definedName name="DSM_PER6">[4]CRITERIA!$BC$166:$BJ$167</definedName>
    <definedName name="DSM_PER7">[4]CRITERIA!$BL$166:$BS$167</definedName>
    <definedName name="DSM_PER8">[4]CRITERIA!$BU$166:$CB$167</definedName>
    <definedName name="DSM_PER9">[4]CRITERIA!$CD$166:$CK$167</definedName>
    <definedName name="Energy_Efficiency" localSheetId="3">'[1]ENERGY EFFICIENCY &amp; STEP ADJ'!$E$7:$H$35</definedName>
    <definedName name="Energy_Efficiency">'[2]ENERGY EFFICIENCY &amp; STEP ADJ'!$E$7:$H$35</definedName>
    <definedName name="events" localSheetId="3">'[1]Sporting Events'!$B$7:$F$16</definedName>
    <definedName name="events">'[2]Sporting Events'!$B$7:$F$16</definedName>
    <definedName name="Existing_Admin_Primary" localSheetId="3">[1]rates_curr_prop!$A$120:$C$121</definedName>
    <definedName name="Existing_Admin_Secondary" localSheetId="3">[1]rates_curr_prop!$A$122:$C$123</definedName>
    <definedName name="Existing_BSF" localSheetId="3">[1]rates_curr_prop!$A$117:$E$118</definedName>
    <definedName name="Existing_FS" localSheetId="3">[1]rates_curr_prop!$A$78:$L$79</definedName>
    <definedName name="Existing_FT1" localSheetId="3">#REF!</definedName>
    <definedName name="Existing_FT1">#REF!</definedName>
    <definedName name="Existing_FT1_FirmDemandCharge" localSheetId="3">#REF!</definedName>
    <definedName name="Existing_FT1_FirmDemandCharge">#REF!</definedName>
    <definedName name="Existing_GS" localSheetId="3">[1]rates_curr_prop!$A$74:$L$75</definedName>
    <definedName name="Existing_IS" localSheetId="3">[1]rates_curr_prop!$A$98:$L$99</definedName>
    <definedName name="Existing_MT" localSheetId="3">[1]rates_curr_prop!$A$110:$L$111</definedName>
    <definedName name="Existing_NGV" localSheetId="3">[1]rates_curr_prop!$A$106:$L$107</definedName>
    <definedName name="Existing_TBF" localSheetId="3">[1]rates_curr_prop!$A$102:$L$103</definedName>
    <definedName name="Existing_TBF_FirmDemandCharge" localSheetId="3">[1]rates_curr_prop!$A$146:$C$147</definedName>
    <definedName name="Existing_TS" localSheetId="3">[1]rates_curr_prop!$A$82:$L$83</definedName>
    <definedName name="Existing_TS_FirmDemandCharge" localSheetId="3">[1]rates_curr_prop!$A$130:$C$131</definedName>
    <definedName name="F1T_DNG_WY_PER1">[9]CRITERIA!$J$175:$Q$176</definedName>
    <definedName name="F1T_DNG_WY_PER10">[9]CRITERIA!$CM$175:$CT$176</definedName>
    <definedName name="F1T_DNG_WY_PER11">[9]CRITERIA!$CV$175:$DC$176</definedName>
    <definedName name="F1T_DNG_WY_PER12">[9]CRITERIA!$DE$175:$DL$176</definedName>
    <definedName name="F1T_DNG_WY_PER2">[9]CRITERIA!$S$175:$Z$176</definedName>
    <definedName name="F1T_DNG_WY_PER3">[9]CRITERIA!$AB$175:$AI$176</definedName>
    <definedName name="F1T_DNG_WY_PER4">[9]CRITERIA!$AK$175:$AR$176</definedName>
    <definedName name="F1T_DNG_WY_PER5">[9]CRITERIA!$AT$175:$BA$176</definedName>
    <definedName name="F1T_DNG_WY_PER6">[9]CRITERIA!$BC$175:$BJ$176</definedName>
    <definedName name="F1T_DNG_WY_PER7">[9]CRITERIA!$BL$175:$BS$176</definedName>
    <definedName name="F1T_DNG_WY_PER8">[9]CRITERIA!$BU$175:$CB$176</definedName>
    <definedName name="F1T_DNG_WY_PER9">[9]CRITERIA!$CD$175:$CK$176</definedName>
    <definedName name="F3_COM_UT_PER7">[10]CRITERIA!$BS$43:$BZ$44</definedName>
    <definedName name="F3_DNG_UT_PER7">[10]CRITERIA!$BS$37:$BZ$38</definedName>
    <definedName name="F3_SNG_UT_PER7">[10]CRITERIA!$BS$40:$BZ$41</definedName>
    <definedName name="F4_COM_UT_PER7">[10]CRITERIA!$BS$119:$BZ$120</definedName>
    <definedName name="F4_DNG_UT_PER7">[10]CRITERIA!$BS$113:$BZ$114</definedName>
    <definedName name="F4_SNG_UT_PER7">[10]CRITERIA!$BS$116:$BZ$117</definedName>
    <definedName name="F4_WNA_UT_PER7">[10]CRITERIA!$BS$122:$BZ$123</definedName>
    <definedName name="Firm_Demand_Charge" localSheetId="3">[1]rates_curr_prop!$B$34:$D$40</definedName>
    <definedName name="FS_FL_UT_PER1">[11]CRITERIA!$J$196:$Q$197</definedName>
    <definedName name="FS_FL_UT_PER10">[11]CRITERIA!$CM$196:$CT$197</definedName>
    <definedName name="FS_FL_UT_PER11">[11]CRITERIA!$CV$196:$DC$197</definedName>
    <definedName name="FS_FL_UT_PER12">[11]CRITERIA!$DE$196:$DL$197</definedName>
    <definedName name="FS_FL_UT_PER2">[11]CRITERIA!$S$196:$Z$197</definedName>
    <definedName name="FS_FL_UT_PER3">[11]CRITERIA!$AB$196:$AI$197</definedName>
    <definedName name="FS_FL_UT_PER4">[11]CRITERIA!$AK$196:$AR$197</definedName>
    <definedName name="FS_FL_UT_PER5">[11]CRITERIA!$AT$196:$BA$197</definedName>
    <definedName name="FS_FL_UT_PER6">[11]CRITERIA!$BC$196:$BJ$197</definedName>
    <definedName name="FS_FL_UT_PER7">[11]CRITERIA!$BL$196:$BS$197</definedName>
    <definedName name="FS_FL_UT_PER8">[11]CRITERIA!$BU$196:$CB$197</definedName>
    <definedName name="FS_FL_UT_PER9">[11]CRITERIA!$CD$196:$CK$197</definedName>
    <definedName name="FT_FL_UT_PER1">[11]CRITERIA!$J$202:$Q$203</definedName>
    <definedName name="FT_FL_UT_PER10">[11]CRITERIA!$CM$202:$CT$203</definedName>
    <definedName name="FT_FL_UT_PER11">[11]CRITERIA!$CV$202:$DC$203</definedName>
    <definedName name="FT_FL_UT_PER12">[11]CRITERIA!$DE$202:$DL$203</definedName>
    <definedName name="FT_FL_UT_PER2">[11]CRITERIA!$S$202:$Z$203</definedName>
    <definedName name="FT_FL_UT_PER3">[11]CRITERIA!$AB$202:$AI$203</definedName>
    <definedName name="FT_FL_UT_PER4">[11]CRITERIA!$AK$202:$AR$203</definedName>
    <definedName name="FT_FL_UT_PER5">[11]CRITERIA!$AT$202:$BA$203</definedName>
    <definedName name="FT_FL_UT_PER6">[11]CRITERIA!$BC$202:$BJ$203</definedName>
    <definedName name="FT_FL_UT_PER7">[11]CRITERIA!$BL$202:$BS$203</definedName>
    <definedName name="FT_FL_UT_PER8">[11]CRITERIA!$BU$202:$CB$203</definedName>
    <definedName name="FT_FL_UT_PER9">[11]CRITERIA!$CD$202:$CK$203</definedName>
    <definedName name="FT2_COMM_UT_PER1">[4]CRITERIA!$J$89:$Q$90</definedName>
    <definedName name="FT2_COMM_UT_PER10">[4]CRITERIA!$CM$89:$CT$90</definedName>
    <definedName name="FT2_COMM_UT_PER11">[4]CRITERIA!$CV$89:$DC$90</definedName>
    <definedName name="FT2_COMM_UT_PER12">[4]CRITERIA!$DE$89:$DL$90</definedName>
    <definedName name="FT2_COMM_UT_PER2">[4]CRITERIA!$S$89:$Z$90</definedName>
    <definedName name="FT2_COMM_UT_PER3">[4]CRITERIA!$AB$89:$AI$90</definedName>
    <definedName name="FT2_COMM_UT_PER4">[4]CRITERIA!$AK$89:$AR$90</definedName>
    <definedName name="FT2_COMM_UT_PER5">[4]CRITERIA!$AT$89:$BA$90</definedName>
    <definedName name="FT2_COMM_UT_PER6">[4]CRITERIA!$BC$89:$BJ$90</definedName>
    <definedName name="FT2_COMM_UT_PER7">[4]CRITERIA!$BL$89:$BS$90</definedName>
    <definedName name="FT2_COMM_UT_PER8">[4]CRITERIA!$BU$89:$CB$90</definedName>
    <definedName name="FT2_COMM_UT_PER9">[4]CRITERIA!$CD$89:$CK$90</definedName>
    <definedName name="FT2C_PER1">[9]CRITERIA!$J$172:$Q$173</definedName>
    <definedName name="FT2C_PER10">[9]CRITERIA!$CM$172:$CT$173</definedName>
    <definedName name="FT2C_PER11">[9]CRITERIA!$CV$172:$DC$173</definedName>
    <definedName name="FT2C_PER12">[9]CRITERIA!$DE$172:$DL$173</definedName>
    <definedName name="FT2C_PER2">[9]CRITERIA!$S$172:$Z$173</definedName>
    <definedName name="FT2C_PER3">[9]CRITERIA!$AB$172:$AI$173</definedName>
    <definedName name="FT2C_PER4">[9]CRITERIA!$AK$172:$AR$173</definedName>
    <definedName name="FT2C_PER5">[9]CRITERIA!$AT$172:$BA$173</definedName>
    <definedName name="FT2C_PER6">[9]CRITERIA!$BC$172:$BJ$173</definedName>
    <definedName name="FT2C_PER7">[9]CRITERIA!$BL$172:$BS$173</definedName>
    <definedName name="FT2C_PER8">[9]CRITERIA!$BU$172:$CB$173</definedName>
    <definedName name="FT2C_PER9">[9]CRITERIA!$CD$172:$CK$173</definedName>
    <definedName name="FT2RB1">'[12]Rates-Meter Categories-Charges'!$E$53</definedName>
    <definedName name="FT2RB2">'[12]Rates-Meter Categories-Charges'!$E$54</definedName>
    <definedName name="FT2RB3">'[12]Rates-Meter Categories-Charges'!$E$55</definedName>
    <definedName name="FT2RB4">'[12]Rates-Meter Categories-Charges'!$E$56</definedName>
    <definedName name="GS_FL_UT_PER1">[11]CRITERIA!$J$193:$Q$194</definedName>
    <definedName name="GS_FL_UT_PER10">[11]CRITERIA!$CM$193:$CT$194</definedName>
    <definedName name="GS_FL_UT_PER11">[11]CRITERIA!$CV$193:$DC$194</definedName>
    <definedName name="GS_FL_UT_PER12">[11]CRITERIA!$DE$193:$DL$194</definedName>
    <definedName name="GS_FL_UT_PER2">[11]CRITERIA!$S$193:$Z$194</definedName>
    <definedName name="GS_FL_UT_PER3">[11]CRITERIA!$AB$193:$AI$194</definedName>
    <definedName name="GS_FL_UT_PER4">[11]CRITERIA!$AK$193:$AR$194</definedName>
    <definedName name="GS_FL_UT_PER5">[11]CRITERIA!$AT$193:$BA$194</definedName>
    <definedName name="GS_FL_UT_PER6">[11]CRITERIA!$BC$193:$BJ$194</definedName>
    <definedName name="GS_FL_UT_PER7">[11]CRITERIA!$BL$193:$BS$194</definedName>
    <definedName name="GS_FL_UT_PER8">[11]CRITERIA!$BU$193:$CB$194</definedName>
    <definedName name="GS_FL_UT_PER9">[11]CRITERIA!$CD$193:$CK$194</definedName>
    <definedName name="GSS_COM_UT_PER7">[10]CRITERIA!$BS$20:$BZ$21</definedName>
    <definedName name="GSS_COM_WY_PER7">[10]CRITERIA!$BS$135:$BZ$136</definedName>
    <definedName name="GSS_DNG_UT_PER7">[10]CRITERIA!$BS$14:$BZ$15</definedName>
    <definedName name="GSS_DNG_WY_PER7">[10]CRITERIA!$BS$132:$BZ$133</definedName>
    <definedName name="GSS_SNG_UT_PER7">[10]CRITERIA!$BS$17:$BZ$18</definedName>
    <definedName name="GSS_WNA_UT_PER7">[10]CRITERIA!$BS$23:$BZ$24</definedName>
    <definedName name="GSW_WNA_PER1">[4]CRITERIA!$J$135:$Q$136</definedName>
    <definedName name="GSW_WNA_PER10">[4]CRITERIA!$CM$135:$CT$136</definedName>
    <definedName name="GSW_WNA_PER11">[4]CRITERIA!$CV$135:$DC$136</definedName>
    <definedName name="GSW_WNA_PER12">[4]CRITERIA!$DE$135:$DL$136</definedName>
    <definedName name="GSW_WNA_PER2">[4]CRITERIA!$S$135:$Z$136</definedName>
    <definedName name="GSW_WNA_PER3">[4]CRITERIA!$AB$135:$AI$136</definedName>
    <definedName name="GSW_WNA_PER4">[4]CRITERIA!$AK$135:$AR$136</definedName>
    <definedName name="GSW_WNA_PER5">[4]CRITERIA!$AT$135:$BA$136</definedName>
    <definedName name="GSW_WNA_PER6">[4]CRITERIA!$BC$135:$BJ$136</definedName>
    <definedName name="GSW_WNA_PER7">[4]CRITERIA!$BL$135:$BS$136</definedName>
    <definedName name="GSW_WNA_PER8">[4]CRITERIA!$BU$135:$CB$136</definedName>
    <definedName name="GSW_WNA_PER9">[4]CRITERIA!$CD$135:$CK$136</definedName>
    <definedName name="HIST_403_GEN" localSheetId="3">[1]EXPENSES!$G$391</definedName>
    <definedName name="HIST_403_GEN">[2]EXPENSES!$G$391</definedName>
    <definedName name="HIST_403_PROD" localSheetId="3">[1]EXPENSES!$G$388</definedName>
    <definedName name="HIST_403_PROD">[2]EXPENSES!$G$388</definedName>
    <definedName name="HIST_403_UT" localSheetId="3">[1]EXPENSES!$G$390</definedName>
    <definedName name="HIST_403_UT">[2]EXPENSES!$G$390</definedName>
    <definedName name="HIST_403_WY" localSheetId="3">[1]EXPENSES!$G$389</definedName>
    <definedName name="HIST_403_WY">[2]EXPENSES!$G$389</definedName>
    <definedName name="I2_COM_UT_PER7">[10]CRITERIA!$BS$52:$BZ$53</definedName>
    <definedName name="I2_DNG_UT_PER7">[10]CRITERIA!$BS$46:$BZ$47</definedName>
    <definedName name="I2_SNG_UT_PER7">[10]CRITERIA!$BS$49:$BZ$50</definedName>
    <definedName name="IDGSDNG">[7]CRITERIA!$B$362:$D$363</definedName>
    <definedName name="IDGSDTH">[7]CRITERIA!$B$359:$D$360</definedName>
    <definedName name="IDGSGAS">[7]CRITERIA!$B$368:$D$369</definedName>
    <definedName name="IDGSSNG">[7]CRITERIA!$B$365:$D$366</definedName>
    <definedName name="IDIS2DNG">[7]CRITERIA!$B$376:$D$378</definedName>
    <definedName name="IDIS2DTH">[7]CRITERIA!$B$372:$D$374</definedName>
    <definedName name="IDIS2GAS">[7]CRITERIA!$B$384:$D$386</definedName>
    <definedName name="IDIS2SNG">[7]CRITERIA!$B$380:$D$382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_FL_UT_PER1">[11]CRITERIA!$J$199:$Q$200</definedName>
    <definedName name="IS_FL_UT_PER10">[11]CRITERIA!$CM$199:$CT$200</definedName>
    <definedName name="IS_FL_UT_PER11">[11]CRITERIA!$CV$199:$DC$200</definedName>
    <definedName name="IS_FL_UT_PER12">[11]CRITERIA!$DE$199:$DL$200</definedName>
    <definedName name="IS_FL_UT_PER2">[11]CRITERIA!$S$199:$Z$200</definedName>
    <definedName name="IS_FL_UT_PER3">[11]CRITERIA!$AB$199:$AI$200</definedName>
    <definedName name="IS_FL_UT_PER4">[11]CRITERIA!$AK$199:$AR$200</definedName>
    <definedName name="IS_FL_UT_PER5">[11]CRITERIA!$AT$199:$BA$200</definedName>
    <definedName name="IS_FL_UT_PER6">[11]CRITERIA!$BC$199:$BJ$200</definedName>
    <definedName name="IS_FL_UT_PER7">[11]CRITERIA!$BL$199:$BS$200</definedName>
    <definedName name="IS_FL_UT_PER8">[11]CRITERIA!$BU$199:$CB$200</definedName>
    <definedName name="IS_FL_UT_PER9">[11]CRITERIA!$CD$199:$CK$200</definedName>
    <definedName name="IS4_COM_UT_PER7">[10]CRITERIA!$BS$83:$BZ$84</definedName>
    <definedName name="IS4_DNG_UT_PER7">[10]CRITERIA!$BS$75:$BZ$76</definedName>
    <definedName name="IS4_SNG_UT_PER7">[10]CRITERIA!$BS$80:$BZ$81</definedName>
    <definedName name="IS4_WNA_UT_PER7">[10]CRITERIA!$BS$78:$BZ$79</definedName>
    <definedName name="IT_COMM_UT_PER1">[4]CRITERIA!$J$104:$Q$105</definedName>
    <definedName name="IT_COMM_UT_PER10">[4]CRITERIA!$CM$104:$CT$105</definedName>
    <definedName name="IT_COMM_UT_PER11">[4]CRITERIA!$CV$104:$DC$105</definedName>
    <definedName name="IT_COMM_UT_PER12">[4]CRITERIA!$DE$104:$DL$105</definedName>
    <definedName name="IT_COMM_UT_PER2">[4]CRITERIA!$S$104:$Z$105</definedName>
    <definedName name="IT_COMM_UT_PER3">[4]CRITERIA!$AB$104:$AI$105</definedName>
    <definedName name="IT_COMM_UT_PER4">[4]CRITERIA!$AK$104:$AR$105</definedName>
    <definedName name="IT_COMM_UT_PER5">[4]CRITERIA!$AT$104:$BA$105</definedName>
    <definedName name="IT_COMM_UT_PER6">[4]CRITERIA!$BC$104:$BJ$105</definedName>
    <definedName name="IT_COMM_UT_PER7">[4]CRITERIA!$BL$104:$BS$105</definedName>
    <definedName name="IT_COMM_UT_PER8">[4]CRITERIA!$BU$104:$CB$105</definedName>
    <definedName name="IT_COMM_UT_PER9">[4]CRITERIA!$CD$104:$CK$105</definedName>
    <definedName name="JJIONJI">[13]Expenses!$G$372</definedName>
    <definedName name="JurisRORNumber" localSheetId="3">[1]Taxes!$F$42</definedName>
    <definedName name="JurisRORNumber">[2]Taxes!$F$42</definedName>
    <definedName name="MT_FL_UT_PER1">[11]CRITERIA!$J$208:$Q$209</definedName>
    <definedName name="MT_FL_UT_PER10">[11]CRITERIA!$CM$208:$CT$209</definedName>
    <definedName name="MT_FL_UT_PER11">[11]CRITERIA!$CV$208:$DC$209</definedName>
    <definedName name="MT_FL_UT_PER12">[11]CRITERIA!$DE$208:$DL$209</definedName>
    <definedName name="MT_FL_UT_PER2">[11]CRITERIA!$S$208:$Z$209</definedName>
    <definedName name="MT_FL_UT_PER3">[11]CRITERIA!$AB$208:$AI$209</definedName>
    <definedName name="MT_FL_UT_PER4">[11]CRITERIA!$AK$208:$AR$209</definedName>
    <definedName name="MT_FL_UT_PER5">[11]CRITERIA!$AT$208:$BA$209</definedName>
    <definedName name="MT_FL_UT_PER6">[11]CRITERIA!$BC$208:$BJ$209</definedName>
    <definedName name="MT_FL_UT_PER7">[11]CRITERIA!$BL$208:$BS$209</definedName>
    <definedName name="MT_FL_UT_PER8">[11]CRITERIA!$BU$208:$CB$209</definedName>
    <definedName name="MT_FL_UT_PER9">[11]CRITERIA!$CD$208:$CK$209</definedName>
    <definedName name="MT_SNG_UT_PER1">[4]CRITERIA!$J$98:$Q$99</definedName>
    <definedName name="MT_SNG_UT_PER10">[4]CRITERIA!$CM$98:$CT$99</definedName>
    <definedName name="MT_SNG_UT_PER11">[4]CRITERIA!$CV$98:$DC$99</definedName>
    <definedName name="MT_SNG_UT_PER12">[4]CRITERIA!$DE$98:$DL$99</definedName>
    <definedName name="MT_SNG_UT_PER2">[4]CRITERIA!$S$98:$Z$99</definedName>
    <definedName name="MT_SNG_UT_PER3">[4]CRITERIA!$AB$98:$AI$99</definedName>
    <definedName name="MT_SNG_UT_PER4">[4]CRITERIA!$AK$98:$AR$99</definedName>
    <definedName name="MT_SNG_UT_PER5">[4]CRITERIA!$AT$98:$BA$99</definedName>
    <definedName name="MT_SNG_UT_PER6">[4]CRITERIA!$BC$98:$BJ$99</definedName>
    <definedName name="MT_SNG_UT_PER7">[4]CRITERIA!$BL$98:$BS$99</definedName>
    <definedName name="MT_SNG_UT_PER8">[4]CRITERIA!$BU$98:$CB$99</definedName>
    <definedName name="MT_SNG_UT_PER9">[4]CRITERIA!$CD$98:$CK$99</definedName>
    <definedName name="NGV_DATA">'[3]NGV REVENUES'!$BV$6:$IV$34</definedName>
    <definedName name="NGV_DSM" localSheetId="3">'[8]ENERGY EFFICIENCY SERVICES ADJ'!#REF!</definedName>
    <definedName name="NGV_DSM">'[8]ENERGY EFFICIENCY SERVICES ADJ'!#REF!</definedName>
    <definedName name="NGV_per1">[4]CRITERIA!$J$169:$Q$170</definedName>
    <definedName name="NGV_PER10">[4]CRITERIA!$CM$169:$CT$170</definedName>
    <definedName name="NGV_PER11">[4]CRITERIA!$CV$169:$DC$170</definedName>
    <definedName name="NGV_PER12">[4]CRITERIA!$DE$169:$DL$170</definedName>
    <definedName name="NGV_PER2">[4]CRITERIA!$S$169:$Z$170</definedName>
    <definedName name="NGV_PER3">[4]CRITERIA!$AB$169:$AI$170</definedName>
    <definedName name="NGV_PER4">[4]CRITERIA!$AK$169:$AR$170</definedName>
    <definedName name="NGV_PER5">[4]CRITERIA!$AT$169:$BA$170</definedName>
    <definedName name="NGV_PER6">[4]CRITERIA!$BC$169:$BJ$170</definedName>
    <definedName name="NGV_PER7">[4]CRITERIA!$BL$169:$BS$170</definedName>
    <definedName name="NGV_PER8">[4]CRITERIA!$BU$169:$CB$170</definedName>
    <definedName name="NGV_PER9">[4]CRITERIA!$CD$169:$CK$170</definedName>
    <definedName name="NGV_QUERY">'[4]NGV Query'!$A$1:$H$65536</definedName>
    <definedName name="NGVWY_PER1">[4]CRITERIA!$J$172:$Q$174</definedName>
    <definedName name="NGVWY_PER10">[4]CRITERIA!$CM$172:$CT$174</definedName>
    <definedName name="NGVWY_PER11">[4]CRITERIA!$CV$172:$DC$174</definedName>
    <definedName name="NGVWY_PER12">[4]CRITERIA!$DE$172:$DL$174</definedName>
    <definedName name="NGVWY_PER2">[4]CRITERIA!$S$172:$Z$174</definedName>
    <definedName name="NGVWY_PER3">[4]CRITERIA!$AB$172:$AI$174</definedName>
    <definedName name="NGVWY_PER4">[4]CRITERIA!$AK$172:$AR$174</definedName>
    <definedName name="NGVWY_PER5">[4]CRITERIA!$AT$172:$BA$174</definedName>
    <definedName name="NGVWY_PER6">[4]CRITERIA!$BC$172:$BJ$174</definedName>
    <definedName name="NGVWY_PER7">[4]CRITERIA!$BL$172:$BS$174</definedName>
    <definedName name="NGVWY_PER8">[4]CRITERIA!$BU$172:$CB$174</definedName>
    <definedName name="NGVWY_PER9">[4]CRITERIA!$CD$172:$CK$174</definedName>
    <definedName name="_xlnm.Print_Area" localSheetId="3">'Dominion TS RS Illustration'!$A$24:$M$59</definedName>
    <definedName name="_xlnm.Print_Area" localSheetId="0">'Nucor Rate Spread'!$A$1:$K$36</definedName>
    <definedName name="_xlnm.Print_Area" localSheetId="1">'Rate Spread (Dominion COS)'!$A$1:$M$34</definedName>
    <definedName name="Proposed_Admin_Primary" localSheetId="3">[1]rates_curr_prop!$A$124:$C$125</definedName>
    <definedName name="Proposed_Admin_Secondary" localSheetId="3">[1]rates_curr_prop!$A$126:$C$127</definedName>
    <definedName name="Proposed_BSF" localSheetId="3">[1]rates_curr_prop!$A$115:$E$116</definedName>
    <definedName name="range" localSheetId="3">'[1]COS Alloc Factors TS Split'!$C$11:$N$86</definedName>
    <definedName name="range">'[2]COS Alloc Factors TS Split'!$C$11:$N$101</definedName>
    <definedName name="range1">'[14]COS Alloc Factors'!$C$11:$N$80</definedName>
    <definedName name="range2" localSheetId="3">'[1]COS Alloc Factors TS TTL'!$C$11:$N$86</definedName>
    <definedName name="range2">'[2]COS Alloc Factors TS TTL'!$C$11:$N$99</definedName>
    <definedName name="Rate_Amounts" localSheetId="3">[1]rates_curr_prop!$B$2:$M$18</definedName>
    <definedName name="RateBaseScenarios" localSheetId="3">'[1]Rate Base'!$AI$8:$AO$300</definedName>
    <definedName name="RateBaseScenarios">'[2]Rate Base'!$AI$8:$AO$300</definedName>
    <definedName name="RESERVEACCRUALSCENARIO" localSheetId="3">'[1]RESERVE ACCRUAL'!$D$6:$G$73</definedName>
    <definedName name="RESERVEACCRUALSCENARIO">'[2]RESERVE ACCRUAL'!$D$6:$G$73</definedName>
    <definedName name="RevenueScenarios" localSheetId="3">[1]Revenue!$F$8:$P$452</definedName>
    <definedName name="RevenueScenarios">[2]Revenue!$F$8:$P$452</definedName>
    <definedName name="Scenarios" localSheetId="3">'[1]Control Panel'!$H$10:$S$95</definedName>
    <definedName name="Scenarios">'[2]Control Panel'!$H$10:$V$95</definedName>
    <definedName name="se5ry">'[9]QUERY_FOR PIVOT'!$A$1:$H$15062</definedName>
    <definedName name="solver_adj" localSheetId="3" hidden="1">'Dominion TS RS Illustration'!#REF!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'Dominion TS RS Illustration'!#REF!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  <definedName name="taxes" localSheetId="3">[1]Taxes!$C$9:$E$75</definedName>
    <definedName name="taxes">[2]Taxes!$C$9:$E$75</definedName>
    <definedName name="TBF_Inputs_2" localSheetId="3">#REF!</definedName>
    <definedName name="TBF_Inputs_2">#REF!</definedName>
    <definedName name="TBF_Inputs_Kevin" localSheetId="3">#REF!</definedName>
    <definedName name="TBF_Inputs_Kevin">#REF!</definedName>
    <definedName name="TS_COMM_UT_PER1">[9]CRITERIA!$J$89:$Q$90</definedName>
    <definedName name="TS_COMM_UT_PER10">[9]CRITERIA!$CM$89:$CT$90</definedName>
    <definedName name="TS_COMM_UT_PER11">[9]CRITERIA!$CV$89:$DC$90</definedName>
    <definedName name="TS_COMM_UT_PER12">[9]CRITERIA!$DE$89:$DL$90</definedName>
    <definedName name="TS_COMM_UT_PER2">[9]CRITERIA!$S$89:$Z$90</definedName>
    <definedName name="TS_COMM_UT_PER3">[9]CRITERIA!$AB$89:$AI$90</definedName>
    <definedName name="TS_COMM_UT_PER4">[9]CRITERIA!$AK$89:$AR$90</definedName>
    <definedName name="TS_COMM_UT_PER5">[9]CRITERIA!$AT$89:$BA$90</definedName>
    <definedName name="TS_COMM_UT_PER6">[9]CRITERIA!$BC$89:$BJ$90</definedName>
    <definedName name="TS_COMM_UT_PER7">[9]CRITERIA!$BL$89:$BS$90</definedName>
    <definedName name="TS_COMM_UT_PER8">[9]CRITERIA!$BU$89:$CB$90</definedName>
    <definedName name="TS_COMM_UT_PER9">[9]CRITERIA!$CD$89:$CK$90</definedName>
    <definedName name="TS_DNG_UT_PER1">[9]CRITERIA!$J$92:$Q$93</definedName>
    <definedName name="TS_DNG_UT_PER10">[9]CRITERIA!$CM$92:$CT$93</definedName>
    <definedName name="TS_DNG_UT_PER11">[9]CRITERIA!$CV$92:$DC$93</definedName>
    <definedName name="TS_DNG_UT_PER12">[9]CRITERIA!$DE$92:$DL$93</definedName>
    <definedName name="TS_DNG_UT_PER2">[9]CRITERIA!$S$92:$Z$93</definedName>
    <definedName name="TS_DNG_UT_PER3">[9]CRITERIA!$AB$92:$AI$93</definedName>
    <definedName name="TS_DNG_UT_PER4">[9]CRITERIA!$AK$92:$AR$93</definedName>
    <definedName name="TS_DNG_UT_PER5">[9]CRITERIA!$AT$92:$BA$93</definedName>
    <definedName name="TS_DNG_UT_PER6">[9]CRITERIA!$BC$92:$BJ$93</definedName>
    <definedName name="TS_DNG_UT_PER7">[9]CRITERIA!$BL$92:$BS$93</definedName>
    <definedName name="TS_DNG_UT_PER8">[9]CRITERIA!$BU$92:$CB$93</definedName>
    <definedName name="TS_DNG_UT_PER9">[9]CRITERIA!$CD$92:$CK$93</definedName>
    <definedName name="TS_FL_UT_PER1">[11]CRITERIA!$J$205:$Q$206</definedName>
    <definedName name="TS_FL_UT_PER10">[11]CRITERIA!$CM$205:$CT$206</definedName>
    <definedName name="TS_FL_UT_PER11">[11]CRITERIA!$CV$205:$DC$206</definedName>
    <definedName name="TS_FL_UT_PER12">[11]CRITERIA!$DE$205:$DL$206</definedName>
    <definedName name="TS_FL_UT_PER2">[11]CRITERIA!$S$205:$Z$206</definedName>
    <definedName name="TS_FL_UT_PER3">[11]CRITERIA!$AB$205:$AI$206</definedName>
    <definedName name="TS_FL_UT_PER4">[11]CRITERIA!$AK$205:$AR$206</definedName>
    <definedName name="TS_FL_UT_PER5">[11]CRITERIA!$AT$205:$BA$206</definedName>
    <definedName name="TS_FL_UT_PER6">[11]CRITERIA!$BC$205:$BJ$206</definedName>
    <definedName name="TS_FL_UT_PER7">[11]CRITERIA!$BL$205:$BS$206</definedName>
    <definedName name="TS_FL_UT_PER8">[11]CRITERIA!$BU$205:$CB$206</definedName>
    <definedName name="TS_FL_UT_PER9">[11]CRITERIA!$CD$205:$CK$206</definedName>
    <definedName name="TS_Inputs_2" localSheetId="3">#REF!</definedName>
    <definedName name="TS_Inputs_2">#REF!</definedName>
    <definedName name="TS_Inputs_Kevin" localSheetId="3">#REF!</definedName>
    <definedName name="TS_Inputs_Kevin">#REF!</definedName>
    <definedName name="UT_CIS_PER1">[9]CRITERIA!$J$190:$Q$191</definedName>
    <definedName name="UT_CIS_PER10">[9]CRITERIA!$CM$190:$CT$191</definedName>
    <definedName name="UT_CIS_PER11">[9]CRITERIA!$CV$190:$DC$191</definedName>
    <definedName name="UT_CIS_PER12">[9]CRITERIA!$DE$190:$DL$191</definedName>
    <definedName name="UT_CIS_PER2">[9]CRITERIA!$S$190:$Z$191</definedName>
    <definedName name="UT_CIS_PER3">[9]CRITERIA!$AB$190:$AI$191</definedName>
    <definedName name="UT_CIS_PER4">[9]CRITERIA!$AK$190:$AR$191</definedName>
    <definedName name="UT_CIS_PER5">[9]CRITERIA!$AT$190:$BA$191</definedName>
    <definedName name="UT_CIS_PER6">[9]CRITERIA!$BC$190:$BJ$191</definedName>
    <definedName name="UT_CIS_PER7">[9]CRITERIA!$BL$190:$BS$191</definedName>
    <definedName name="UT_CIS_PER8">[9]CRITERIA!$BU$190:$CB$191</definedName>
    <definedName name="UT_CIS_PER9">[9]CRITERIA!$CD$190:$CK$191</definedName>
    <definedName name="UT_F1_SUMMER">[5]Criteria!$E$10:$G$17</definedName>
    <definedName name="UT_F1_WINTER">[5]Criteria!$E$2:$G$7</definedName>
    <definedName name="UT_F1E_SUMMER">[5]Criteria!$E$28:$G$35</definedName>
    <definedName name="UT_F1E_WINTER">[5]Criteria!$E$20:$G$25</definedName>
    <definedName name="UT_GS_SUMMER">[5]Criteria!$A$10:$C$17</definedName>
    <definedName name="UT_GS_WINTER">[5]Criteria!$A$2:$C$7</definedName>
    <definedName name="UT_GSC_SUMMER">[15]Criteria!$E$38:$G$45</definedName>
    <definedName name="UT_GSC_WINTER">[15]Criteria!$A$38:$C$43</definedName>
    <definedName name="UT_GSR_SUMMER">[15]Criteria!$A$10:$C$17</definedName>
    <definedName name="UT_GSR_WINTER">[15]Criteria!$A$2:$C$7</definedName>
    <definedName name="UT_GSS_SUMMER">[5]Criteria!$A$28:$C$35</definedName>
    <definedName name="UT_GSS_WINTER">[5]Criteria!$A$20:$C$25</definedName>
    <definedName name="UT_I2">[5]Criteria!$L$2:$M$3</definedName>
    <definedName name="UT_I4">[5]Criteria!$L$6:$M$7</definedName>
    <definedName name="UT_IS2">[5]Criteria!$L$10:$M$11</definedName>
    <definedName name="UT_IS4">[5]Criteria!$L$14:$M$15</definedName>
    <definedName name="UT_IT2">[5]Criteria!$L$22:$M$23</definedName>
    <definedName name="Utah_Rates">'[4]NGV RATES'!$B$3:$U$6</definedName>
    <definedName name="UTCUSTOMERS">[6]CRITERIA!$B$447:$D$448</definedName>
    <definedName name="UTE1CUSTOMERS">[6]CRITERIA!$B$354:$D$355</definedName>
    <definedName name="UTE1DNG">[7]CRITERIA!$B$285:$D$286</definedName>
    <definedName name="UTE1DTH">[7]CRITERIA!$B$282:$D$283</definedName>
    <definedName name="UTE1GAS">[7]CRITERIA!$B$291:$D$292</definedName>
    <definedName name="UTE1SNG">[7]CRITERIA!$B$288:$D$289</definedName>
    <definedName name="UTF1CUSTOMERS">[6]CRITERIA!$B$61:$D$65</definedName>
    <definedName name="UTF1DNG">[7]CRITERIA!$B$71:$D$72</definedName>
    <definedName name="UTF1DTH">[7]CRITERIA!$B$68:$D$69</definedName>
    <definedName name="UTF1EDNG">[7]CRITERIA!$B$178:$D$179</definedName>
    <definedName name="UTF1EDTH">[7]CRITERIA!$B$175:$D$176</definedName>
    <definedName name="UTF1EGAS">[7]CRITERIA!$B$184:$D$185</definedName>
    <definedName name="UTF1ESNG">[7]CRITERIA!$B$181:$D$182</definedName>
    <definedName name="UTF1GAS">[7]CRITERIA!$B$77:$D$78</definedName>
    <definedName name="UTF1SNG">[7]CRITERIA!$B$74:$D$75</definedName>
    <definedName name="UTF3CUSTOMERS">[6]CRITERIA!$B$106:$D$107</definedName>
    <definedName name="UTF3DNG">[7]CRITERIA!$B$105:$D$106</definedName>
    <definedName name="UTF3DTH">[7]CRITERIA!$B$102:$D$103</definedName>
    <definedName name="UTF3GAS">[7]CRITERIA!$B$111:$D$112</definedName>
    <definedName name="UTF3SNG">[7]CRITERIA!$B$108:$D$109</definedName>
    <definedName name="UTF4CUSTOMERS">[6]CRITERIA!$B$122:$D$123</definedName>
    <definedName name="UTF4DNG">[6]CRITERIA!$B$125:$D$126</definedName>
    <definedName name="UTF4DTH">[6]CRITERIA!$B$119:$D$120</definedName>
    <definedName name="UTF4GAS">[6]CRITERIA!$B$131:$D$132</definedName>
    <definedName name="UTF4SNG">[6]CRITERIA!$B$128:$D$129</definedName>
    <definedName name="UTFS_Winter" localSheetId="3">#REF!</definedName>
    <definedName name="UTFS_Winter">#REF!</definedName>
    <definedName name="UTFT1CUSTOMERS">[6]CRITERIA!$B$254:$D$256</definedName>
    <definedName name="UTFT1DNG">[7]CRITERIA!$B$230:$D$232</definedName>
    <definedName name="UTFT1DTH">[7]CRITERIA!$B$226:$D$228</definedName>
    <definedName name="UTFT1GAS">[7]CRITERIA!$B$238:$D$240</definedName>
    <definedName name="UTFT1LDNG">[6]CRITERIA!$B$277:$D$278</definedName>
    <definedName name="UTFT1LDTH">[6]CRITERIA!$B$271:$D$272</definedName>
    <definedName name="UTFT1LGAS">[6]CRITERIA!$B$283:$D$284</definedName>
    <definedName name="UTFT1LSNG">[6]CRITERIA!$B$280:$D$281</definedName>
    <definedName name="UTFT1SNG">[7]CRITERIA!$B$234:$D$236</definedName>
    <definedName name="UTFT2CCUSTOMERS">[6]CRITERIA!$B$306:$D$307</definedName>
    <definedName name="UTFT2CDNG">[6]CRITERIA!$B$309:$D$310</definedName>
    <definedName name="UTFT2CDTH">[6]CRITERIA!$B$303:$D$304</definedName>
    <definedName name="UTFT2CGAS">[6]CRITERIA!$B$315:$D$316</definedName>
    <definedName name="UTFT2CSNG">[6]CRITERIA!$B$312:$D$313</definedName>
    <definedName name="UTFT2CUSTOMERS">[6]CRITERIA!$B$290:$D$291</definedName>
    <definedName name="UTFT2DNG">[7]CRITERIA!$B$246:$D$247</definedName>
    <definedName name="UTFT2DTH">[7]CRITERIA!$B$243:$D$244</definedName>
    <definedName name="UTFT2GAS">[7]CRITERIA!$B$252:$D$253</definedName>
    <definedName name="UTFT2SNG">[7]CRITERIA!$B$249:$D$250</definedName>
    <definedName name="UTFTECUSTOMERS">[6]CRITERIA!$B$322:$D$323</definedName>
    <definedName name="UTFTEDNG">[7]CRITERIA!$B$259:$D$260</definedName>
    <definedName name="UTFTEDTH">[7]CRITERIA!$B$256:$D$257</definedName>
    <definedName name="UTFTEGAS">[7]CRITERIA!$B$265:$D$266</definedName>
    <definedName name="UTFTESNG">[7]CRITERIA!$B$262:$D$263</definedName>
    <definedName name="UTGSCDNG">[6]CRITERIA!$B$29:$D$30</definedName>
    <definedName name="UTGSCDTH">[6]CRITERIA!$B$23:$D$24</definedName>
    <definedName name="UTGSCGAS">[6]CRITERIA!$B$35:$D$36</definedName>
    <definedName name="UTGSCSNG">[6]CRITERIA!$B$32:$D$33</definedName>
    <definedName name="UTGSCST">[7]CRITERIA!$B$10:$D$11</definedName>
    <definedName name="UTGSCUSTOMERS">[6]CRITERIA!$B$10:$D$11</definedName>
    <definedName name="UTGSDNG">[7]CRITERIA!$B$13:$D$14</definedName>
    <definedName name="UTGSDTH">[7]CRITERIA!$B$7:$D$8</definedName>
    <definedName name="UTGSECST">[7]CRITERIA!$B$31:$D$32</definedName>
    <definedName name="UTGSEDNG">[7]CRITERIA!$B$34:$D$35</definedName>
    <definedName name="UTGSEDTH">[7]CRITERIA!$B$28:$D$29</definedName>
    <definedName name="UTGSEGAS">[7]CRITERIA!$B$40:$D$41</definedName>
    <definedName name="UTGSESIF">[7]CRITERIA!$B$43:$D$44</definedName>
    <definedName name="UTGSESNG">[7]CRITERIA!$B$37:$D$38</definedName>
    <definedName name="UTGSGAS">[7]CRITERIA!$B$19:$D$20</definedName>
    <definedName name="UTGSRDNG">[6]CRITERIA!$F$13:$H$14</definedName>
    <definedName name="UTGSRDTH">[6]CRITERIA!$F$7:$H$8</definedName>
    <definedName name="UTGSRGAS">[6]CRITERIA!$F$19:$H$20</definedName>
    <definedName name="UTGSRSNG">[6]CRITERIA!$F$16:$H$17</definedName>
    <definedName name="UTGSSCST">[7]CRITERIA!$B$51:$D$52</definedName>
    <definedName name="UTGSSCUSTOMERS">[6]CRITERIA!$B$42:$D$43</definedName>
    <definedName name="UTGSSDNG">[7]CRITERIA!$B$54:$D$55</definedName>
    <definedName name="UTGSSDTH">[7]CRITERIA!$B$48:$D$49</definedName>
    <definedName name="UTGSSGAS">[7]CRITERIA!$B$60:$D$61</definedName>
    <definedName name="UTGSSIF">[7]CRITERIA!$B$23:$D$24</definedName>
    <definedName name="UTGSSNG">[7]CRITERIA!$B$16:$D$17</definedName>
    <definedName name="UTGSSSIF">[7]CRITERIA!$B$63:$D$64</definedName>
    <definedName name="UTGSSSNG">[7]CRITERIA!$B$57:$D$58</definedName>
    <definedName name="UTI2CUSTOMERS">[6]CRITERIA!$B$139:$D$140</definedName>
    <definedName name="UTI2DNG">[7]CRITERIA!$B$132:$D$134</definedName>
    <definedName name="UTI2DTH">[7]CRITERIA!$B$128:$D$130</definedName>
    <definedName name="UTI2GAS">[7]CRITERIA!$B$140:$D$142</definedName>
    <definedName name="UTI2SNG">[7]CRITERIA!$B$136:$D$138</definedName>
    <definedName name="UTI4CUSTOMERS">[6]CRITERIA!$B$420:$D$423</definedName>
    <definedName name="UTI4DNG">[7]CRITERIA!$B$342:$D$343</definedName>
    <definedName name="UTI4DTH">[7]CRITERIA!$B$339:$D$340</definedName>
    <definedName name="UTI4GAS">[7]CRITERIA!$B$348:$D$349</definedName>
    <definedName name="UTI4SNG">[7]CRITERIA!$B$345:$D$346</definedName>
    <definedName name="UTIS2CUSTOMERS">[6]CRITERIA!$B$159:$D$161</definedName>
    <definedName name="UTIS2DNG">[7]CRITERIA!$B$149:$D$151</definedName>
    <definedName name="UTIS2DTH">[7]CRITERIA!$B$145:$D$147</definedName>
    <definedName name="UTIS2GAS">[7]CRITERIA!$B$157:$D$159</definedName>
    <definedName name="UTIS2SNG">[7]CRITERIA!$B$153:$D$155</definedName>
    <definedName name="UTIS4CUSTOMERS">[6]CRITERIA!$B$179:$D$180</definedName>
    <definedName name="UTIS4DNG">[7]CRITERIA!$B$165:$D$166</definedName>
    <definedName name="UTIS4DTH">[7]CRITERIA!$B$162:$D$163</definedName>
    <definedName name="UTIS4GAS">[7]CRITERIA!$B$171:$D$172</definedName>
    <definedName name="UTIS4SNG">[7]CRITERIA!$B$168:$D$169</definedName>
    <definedName name="UTITCUSTOMERS">[6]CRITERIA!$B$213:$D$216</definedName>
    <definedName name="UTITDNG">[7]CRITERIA!$B$196:$D$198</definedName>
    <definedName name="UTITDTH">[7]CRITERIA!$B$192:$D$194</definedName>
    <definedName name="UTITGAS">[7]CRITERIA!$B$204:$D$206</definedName>
    <definedName name="UTITSCUSTOMERS">[6]CRITERIA!$B$237:$D$238</definedName>
    <definedName name="UTITSDNG">[7]CRITERIA!$B$213:$D$215</definedName>
    <definedName name="UTITSDTH">[7]CRITERIA!$B$209:$D$211</definedName>
    <definedName name="UTITSGAS">[7]CRITERIA!$B$221:$D$223</definedName>
    <definedName name="UTITSNG">[7]CRITERIA!$B$200:$D$202</definedName>
    <definedName name="UTITSSNG">[7]CRITERIA!$B$217:$D$219</definedName>
    <definedName name="UTMT" localSheetId="3">[1]rates_curr_prop!$A$161:$Q$162</definedName>
    <definedName name="UTMTCUSTOMERS">[6]CRITERIA!$B$338:$D$339</definedName>
    <definedName name="UTMTDNG">[7]CRITERIA!$B$272:$D$273</definedName>
    <definedName name="UTMTDTH">[7]CRITERIA!$B$269:$D$270</definedName>
    <definedName name="UTMTGAS">[7]CRITERIA!$B$278:$D$279</definedName>
    <definedName name="UTMTSNG">[7]CRITERIA!$B$275:$D$276</definedName>
    <definedName name="UTNGVCUSTOMERS">[6]CRITERIA!$B$90:$D$91</definedName>
    <definedName name="UTNGVDNG">[7]CRITERIA!$B$88:$D$89</definedName>
    <definedName name="UTNGVDTH">[7]CRITERIA!$B$85:$D$86</definedName>
    <definedName name="UTNGVGAS">[7]CRITERIA!$B$94:$D$95</definedName>
    <definedName name="UTNGVSNG">[7]CRITERIA!$B$91:$D$92</definedName>
    <definedName name="UTP1CUSTOMERS">[6]CRITERIA!$B$370:$D$371</definedName>
    <definedName name="UTP1DNG">[7]CRITERIA!$B$303:$D$304</definedName>
    <definedName name="UTP1DTH">[7]CRITERIA!$B$300:$D$301</definedName>
    <definedName name="UTP1GAS">[7]CRITERIA!$B$309:$D$310</definedName>
    <definedName name="UTP1SNG">[7]CRITERIA!$B$306:$D$307</definedName>
    <definedName name="WCCNumber" localSheetId="3">'[8]ROR-Model'!#REF!</definedName>
    <definedName name="WCCNumber">'[8]ROR-Model'!#REF!</definedName>
    <definedName name="WEX_ADJ_108_PROD" localSheetId="3">[1]Wexpro!$H$22</definedName>
    <definedName name="WEX_ADJ_108_PROD">[2]Wexpro!$H$22</definedName>
    <definedName name="WEX_ADJ_111_PROD" localSheetId="3">[1]Wexpro!$H$23</definedName>
    <definedName name="WEX_ADJ_111_PROD">[2]Wexpro!$H$23</definedName>
    <definedName name="WY_CET_PER1">[9]CRITERIA!$J$184:$Q$185</definedName>
    <definedName name="WY_CET_PER10">[9]CRITERIA!$CM$184:$CT$185</definedName>
    <definedName name="WY_CET_PER11">[9]CRITERIA!$CV$184:$DC$185</definedName>
    <definedName name="WY_CET_PER12">[9]CRITERIA!$DE$184:$DL$185</definedName>
    <definedName name="WY_CET_PER2">[9]CRITERIA!$S$184:$Z$185</definedName>
    <definedName name="WY_CET_PER3">[9]CRITERIA!$AB$184:$AI$185</definedName>
    <definedName name="WY_CET_PER4">[9]CRITERIA!$AK$184:$AR$185</definedName>
    <definedName name="WY_CET_PER5">[9]CRITERIA!$AT$184:$BA$185</definedName>
    <definedName name="WY_CET_PER6">[9]CRITERIA!$BC$184:$BJ$185</definedName>
    <definedName name="WY_CET_PER7">[9]CRITERIA!$BL$184:$BS$185</definedName>
    <definedName name="WY_CET_PER8">[9]CRITERIA!$BU$184:$CB$185</definedName>
    <definedName name="WY_CET_PER9">[9]CRITERIA!$CD$184:$CK$185</definedName>
    <definedName name="WY_CIS_PER1">[11]CRITERIA!$J$211:$Q$212</definedName>
    <definedName name="WY_CIS_PER10">[11]CRITERIA!$CM$211:$CT$212</definedName>
    <definedName name="WY_CIS_PER11">[11]CRITERIA!$CV$211:$DC$212</definedName>
    <definedName name="WY_CIS_PER12">[11]CRITERIA!$DE$211:$DL$212</definedName>
    <definedName name="WY_CIS_PER2">[11]CRITERIA!$S$211:$Z$212</definedName>
    <definedName name="WY_CIS_PER3">[11]CRITERIA!$AB$211:$AI$212</definedName>
    <definedName name="WY_CIS_PER4">[11]CRITERIA!$AK$211:$AR$212</definedName>
    <definedName name="WY_CIS_PER5">[11]CRITERIA!$AT$211:$BA$212</definedName>
    <definedName name="WY_CIS_PER6">[11]CRITERIA!$BC$211:$BJ$212</definedName>
    <definedName name="WY_CIS_PER7">[11]CRITERIA!$BL$211:$BS$212</definedName>
    <definedName name="WY_CIS_PER8">[11]CRITERIA!$BU$211:$CB$212</definedName>
    <definedName name="WY_CIS_PER9">[11]CRITERIA!$CD$211:$CK$212</definedName>
    <definedName name="WY_DSM_PER1">[9]CRITERIA!$J$187:$Q$188</definedName>
    <definedName name="WY_DSM_PER10">[9]CRITERIA!$CM$187:$CT$188</definedName>
    <definedName name="WY_DSM_PER11">[9]CRITERIA!$CV$187:$DC$188</definedName>
    <definedName name="WY_DSM_PER12">[9]CRITERIA!$DE$187:$DL$188</definedName>
    <definedName name="WY_DSM_PER2">[9]CRITERIA!$S$187:$Z$188</definedName>
    <definedName name="WY_DSM_PER3">[9]CRITERIA!$AB$187:$AI$188</definedName>
    <definedName name="WY_DSM_PER4">[9]CRITERIA!$AK$187:$AR$188</definedName>
    <definedName name="WY_DSM_PER5">[9]CRITERIA!$AT$187:$BA$188</definedName>
    <definedName name="WY_DSM_PER6">[9]CRITERIA!$BC$187:$BJ$188</definedName>
    <definedName name="WY_DSM_PER7">[9]CRITERIA!$BL$187:$BS$188</definedName>
    <definedName name="WY_DSM_PER8">[9]CRITERIA!$BU$187:$CB$188</definedName>
    <definedName name="WY_DSM_PER9">[9]CRITERIA!$CD$187:$CK$188</definedName>
    <definedName name="WY_F1">[5]Criteria!$O$10:$P$11</definedName>
    <definedName name="WY_GS">[5]Criteria!$O$2:$P$3</definedName>
    <definedName name="WY_GSW">[5]Criteria!$O$14:$P$15</definedName>
    <definedName name="WY_I2">[5]Criteria!$Q$2:$R$3</definedName>
    <definedName name="WY_I4">[5]Criteria!$Q$6:$R$7</definedName>
    <definedName name="WY_IC">[5]Criteria!$Q$10:$R$11</definedName>
    <definedName name="WY_IC1">[5]Criteria!$Q$14:$R$15</definedName>
    <definedName name="WY_IC2">[5]Criteria!$Q$18:$R$19</definedName>
    <definedName name="WY_IC3">[5]Criteria!$Q$14:$R$15</definedName>
    <definedName name="WY_IC8">[5]Criteria!$Q$18:$R$19</definedName>
    <definedName name="WY_IT">[5]Criteria!$Q$22:$R$23</definedName>
    <definedName name="WY_NGV">[5]Criteria!$O$6:$P$7</definedName>
    <definedName name="WYCUSTOMERS">[6]CRITERIA!$B$677:$D$678</definedName>
    <definedName name="WYF1CUSTOMERS">[6]CRITERIA!$B$515:$D$519</definedName>
    <definedName name="WYF1DNG">[7]CRITERIA!$B$413:$D$414</definedName>
    <definedName name="WYF1DTH">[7]CRITERIA!$B$410:$D$411</definedName>
    <definedName name="WYF1GAS">[7]CRITERIA!$B$416:$D$417</definedName>
    <definedName name="WYGSCUSTOMERS">[6]CRITERIA!$B$499:$D$500</definedName>
    <definedName name="WYGSDNG">[7]CRITERIA!$B$400:$D$401</definedName>
    <definedName name="WYGSDTH">[7]CRITERIA!$B$397:$D$398</definedName>
    <definedName name="WYGSGAS">[7]CRITERIA!$B$403:$D$404</definedName>
    <definedName name="WYGSSIF">[7]CRITERIA!$B$406:$D$407</definedName>
    <definedName name="WYGSWCUSTOMERS">[6]CRITERIA!$B$550:$D$551</definedName>
    <definedName name="WYGSWDNG">[7]CRITERIA!$B$433:$D$434</definedName>
    <definedName name="WYGSWDTH">[7]CRITERIA!$B$430:$D$431</definedName>
    <definedName name="WYGSWGAS">[7]CRITERIA!$B$436:$D$437</definedName>
    <definedName name="WYI2CUSTOMERS">[6]CRITERIA!$B$589:$D$590</definedName>
    <definedName name="WYI2DNG">[7]CRITERIA!$B$463:$D$464</definedName>
    <definedName name="WYI2DTH">[7]CRITERIA!$B$460:$D$461</definedName>
    <definedName name="WYI2GAS">[7]CRITERIA!$B$469:$D$470</definedName>
    <definedName name="WYI2SNG">[7]CRITERIA!$B$466:$D$467</definedName>
    <definedName name="WYI4CUSTOMERS">[6]CRITERIA!$B$606:$D$608</definedName>
    <definedName name="WYI4DNG">[7]CRITERIA!$B$476:$D$477</definedName>
    <definedName name="WYI4DTH">[7]CRITERIA!$B$473:$D$474</definedName>
    <definedName name="WYI4GAS">[7]CRITERIA!$B$482:$D$483</definedName>
    <definedName name="WYI4SNG">[7]CRITERIA!$B$479:$D$480</definedName>
    <definedName name="WYICCUSTOMERS">[6]CRITERIA!$B$647:$D$652</definedName>
    <definedName name="WYICDNG">[7]CRITERIA!$B$506:$D$511</definedName>
    <definedName name="WYICDTH">[7]CRITERIA!$B$499:$D$504</definedName>
    <definedName name="WYICGAS">[7]CRITERIA!$B$513:$D$520</definedName>
    <definedName name="WYICSDNG">[7]CRITERIA!$B$453:$D$454</definedName>
    <definedName name="WYICSDTH">[7]CRITERIA!$B$450:$D$451</definedName>
    <definedName name="WYICSGAS">[7]CRITERIA!$B$456:$D$457</definedName>
    <definedName name="WYITCUSTOMERS">[6]CRITERIA!$B$627:$D$629</definedName>
    <definedName name="WYITDNG">[7]CRITERIA!$B$490:$D$492</definedName>
    <definedName name="WYITDTH">[7]CRITERIA!$B$486:$D$488</definedName>
    <definedName name="WYITGAS">[7]CRITERIA!$B$494:$D$496</definedName>
    <definedName name="Wym_Rates">'[4]NGV RATES'!$B$11:$U$13</definedName>
    <definedName name="WYNGVCUSTOMERS">[6]CRITERIA!$B$537:$D$538</definedName>
    <definedName name="WYNGVDNG">[7]CRITERIA!$B$423:$D$424</definedName>
    <definedName name="WYNGVDTH">[7]CRITERIA!$B$420:$D$421</definedName>
    <definedName name="WYNGVGAS">[7]CRITERIA!$B$426:$D$427</definedName>
    <definedName name="X">[4]CRITERIA!$J$3:$Q$4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4" l="1"/>
  <c r="M16" i="4"/>
  <c r="M15" i="4"/>
  <c r="M10" i="4"/>
  <c r="M11" i="4"/>
  <c r="M13" i="4"/>
  <c r="M12" i="4"/>
  <c r="C6" i="4"/>
  <c r="C10" i="4"/>
  <c r="E10" i="4"/>
  <c r="G10" i="4"/>
  <c r="I10" i="4"/>
  <c r="C11" i="4"/>
  <c r="E11" i="4"/>
  <c r="G11" i="4"/>
  <c r="I11" i="4"/>
  <c r="K11" i="4"/>
  <c r="C12" i="4"/>
  <c r="G12" i="4" s="1"/>
  <c r="E12" i="4"/>
  <c r="I12" i="4"/>
  <c r="E13" i="4"/>
  <c r="I13" i="4"/>
  <c r="E15" i="4"/>
  <c r="G15" i="4"/>
  <c r="I15" i="4"/>
  <c r="K15" i="4" s="1"/>
  <c r="E16" i="4"/>
  <c r="G16" i="4"/>
  <c r="I16" i="4"/>
  <c r="K16" i="4"/>
  <c r="C18" i="4"/>
  <c r="K18" i="4" s="1"/>
  <c r="E18" i="4"/>
  <c r="G18" i="4"/>
  <c r="I18" i="4"/>
  <c r="P32" i="4"/>
  <c r="P33" i="4"/>
  <c r="I8" i="1"/>
  <c r="H8" i="1"/>
  <c r="J8" i="1"/>
  <c r="G8" i="1"/>
  <c r="F8" i="1"/>
  <c r="E8" i="1"/>
  <c r="C13" i="4" l="1"/>
  <c r="G13" i="4" s="1"/>
  <c r="G20" i="4" s="1"/>
  <c r="K12" i="4"/>
  <c r="K10" i="4"/>
  <c r="K13" i="4"/>
  <c r="K20" i="4" s="1"/>
  <c r="K22" i="4" s="1"/>
  <c r="B24" i="3"/>
  <c r="B24" i="1"/>
  <c r="E9" i="3" l="1"/>
  <c r="E6" i="1" l="1"/>
  <c r="F6" i="1" l="1"/>
  <c r="J6" i="1"/>
  <c r="G6" i="1"/>
  <c r="H6" i="1" l="1"/>
  <c r="I6" i="1"/>
  <c r="K6" i="1" s="1"/>
  <c r="J9" i="1" l="1"/>
  <c r="I9" i="1"/>
  <c r="G9" i="1" l="1"/>
  <c r="F9" i="1"/>
  <c r="H9" i="1"/>
  <c r="E9" i="1" l="1"/>
  <c r="K9" i="1" s="1"/>
  <c r="I9" i="3" l="1"/>
  <c r="F9" i="3"/>
  <c r="J9" i="3"/>
  <c r="H9" i="3"/>
  <c r="K9" i="3"/>
  <c r="G9" i="3"/>
  <c r="L9" i="3"/>
  <c r="M9" i="3" l="1"/>
  <c r="K8" i="1" l="1"/>
  <c r="M33" i="1" s="1"/>
  <c r="M25" i="1" l="1"/>
  <c r="C25" i="1" s="1"/>
  <c r="E13" i="1"/>
  <c r="E14" i="1" s="1"/>
  <c r="E16" i="1" s="1"/>
  <c r="E19" i="1" l="1"/>
  <c r="G17" i="1"/>
  <c r="G19" i="1" s="1"/>
  <c r="I17" i="1"/>
  <c r="I19" i="1" s="1"/>
  <c r="K16" i="1"/>
  <c r="H17" i="1"/>
  <c r="H19" i="1" s="1"/>
  <c r="J17" i="1"/>
  <c r="J19" i="1" s="1"/>
  <c r="F17" i="1"/>
  <c r="H21" i="1" l="1"/>
  <c r="H25" i="1" s="1"/>
  <c r="J21" i="1"/>
  <c r="J25" i="1" s="1"/>
  <c r="F19" i="1"/>
  <c r="K17" i="1"/>
  <c r="G21" i="1"/>
  <c r="G25" i="1" s="1"/>
  <c r="I21" i="1"/>
  <c r="I25" i="1" s="1"/>
  <c r="E21" i="1"/>
  <c r="E25" i="1" s="1"/>
  <c r="E33" i="1" s="1"/>
  <c r="E4" i="2" s="1"/>
  <c r="E29" i="1" l="1"/>
  <c r="E26" i="1"/>
  <c r="J33" i="1"/>
  <c r="J26" i="1"/>
  <c r="J28" i="1" s="1"/>
  <c r="I26" i="1"/>
  <c r="I28" i="1" s="1"/>
  <c r="I33" i="1"/>
  <c r="G33" i="1"/>
  <c r="G26" i="1"/>
  <c r="G28" i="1" s="1"/>
  <c r="F21" i="1"/>
  <c r="F25" i="1" s="1"/>
  <c r="K19" i="1"/>
  <c r="K21" i="1" s="1"/>
  <c r="H26" i="1"/>
  <c r="H28" i="1" s="1"/>
  <c r="H33" i="1"/>
  <c r="G29" i="1" l="1"/>
  <c r="G31" i="1" s="1"/>
  <c r="E6" i="2"/>
  <c r="I29" i="1"/>
  <c r="I31" i="1" s="1"/>
  <c r="E8" i="2"/>
  <c r="J29" i="1"/>
  <c r="J31" i="1" s="1"/>
  <c r="E9" i="2"/>
  <c r="H29" i="1"/>
  <c r="H31" i="1" s="1"/>
  <c r="E7" i="2"/>
  <c r="E28" i="1"/>
  <c r="E31" i="1" s="1"/>
  <c r="F33" i="1"/>
  <c r="F26" i="1"/>
  <c r="F28" i="1" s="1"/>
  <c r="F29" i="1" l="1"/>
  <c r="K29" i="1" s="1"/>
  <c r="E5" i="2"/>
  <c r="K26" i="1"/>
  <c r="F31" i="1"/>
  <c r="K31" i="1" s="1"/>
  <c r="K33" i="1" s="1"/>
  <c r="E10" i="2" l="1"/>
  <c r="L33" i="1"/>
  <c r="K28" i="1"/>
  <c r="M34" i="1" s="1"/>
  <c r="K25" i="1"/>
  <c r="M8" i="3"/>
  <c r="E13" i="3" l="1"/>
  <c r="E14" i="3" s="1"/>
  <c r="O33" i="3"/>
  <c r="E16" i="3"/>
  <c r="M14" i="3"/>
  <c r="O25" i="3"/>
  <c r="C25" i="3" s="1"/>
  <c r="H17" i="3" l="1"/>
  <c r="H19" i="3" s="1"/>
  <c r="F17" i="3"/>
  <c r="I17" i="3"/>
  <c r="I19" i="3" s="1"/>
  <c r="E19" i="3"/>
  <c r="L17" i="3"/>
  <c r="L19" i="3" s="1"/>
  <c r="G17" i="3"/>
  <c r="G19" i="3" s="1"/>
  <c r="M16" i="3"/>
  <c r="K17" i="3"/>
  <c r="K19" i="3" s="1"/>
  <c r="J17" i="3"/>
  <c r="J19" i="3" s="1"/>
  <c r="G21" i="3" l="1"/>
  <c r="G25" i="3" s="1"/>
  <c r="E21" i="3"/>
  <c r="E25" i="3" s="1"/>
  <c r="I21" i="3"/>
  <c r="I25" i="3" s="1"/>
  <c r="L21" i="3"/>
  <c r="L25" i="3" s="1"/>
  <c r="M17" i="3"/>
  <c r="M19" i="3" s="1"/>
  <c r="M21" i="3" s="1"/>
  <c r="F19" i="3"/>
  <c r="K21" i="3"/>
  <c r="K25" i="3" s="1"/>
  <c r="J21" i="3"/>
  <c r="J25" i="3" s="1"/>
  <c r="H21" i="3"/>
  <c r="H25" i="3" s="1"/>
  <c r="L26" i="3" l="1"/>
  <c r="L28" i="3" s="1"/>
  <c r="I26" i="3"/>
  <c r="I28" i="3" s="1"/>
  <c r="G26" i="3"/>
  <c r="G28" i="3" s="1"/>
  <c r="E26" i="3"/>
  <c r="F21" i="3"/>
  <c r="F25" i="3" s="1"/>
  <c r="J26" i="3"/>
  <c r="J28" i="3" s="1"/>
  <c r="K26" i="3"/>
  <c r="K28" i="3" s="1"/>
  <c r="H26" i="3"/>
  <c r="H28" i="3" s="1"/>
  <c r="E28" i="3" l="1"/>
  <c r="F26" i="3"/>
  <c r="F28" i="3" s="1"/>
  <c r="M28" i="3" l="1"/>
  <c r="M26" i="3"/>
  <c r="M25" i="3" s="1"/>
  <c r="K33" i="3"/>
  <c r="F33" i="3"/>
  <c r="H33" i="3"/>
  <c r="L33" i="3"/>
  <c r="J33" i="3"/>
  <c r="G33" i="3"/>
  <c r="E33" i="3"/>
  <c r="I33" i="3"/>
  <c r="H29" i="3" l="1"/>
  <c r="H31" i="3" s="1"/>
  <c r="E18" i="2"/>
  <c r="G29" i="3"/>
  <c r="G31" i="3" s="1"/>
  <c r="E17" i="2"/>
  <c r="K29" i="3"/>
  <c r="K31" i="3" s="1"/>
  <c r="E21" i="2"/>
  <c r="L29" i="3"/>
  <c r="L31" i="3" s="1"/>
  <c r="E22" i="2"/>
  <c r="I29" i="3"/>
  <c r="I31" i="3" s="1"/>
  <c r="E19" i="2"/>
  <c r="J29" i="3"/>
  <c r="J31" i="3" s="1"/>
  <c r="E20" i="2"/>
  <c r="F29" i="3"/>
  <c r="F31" i="3" s="1"/>
  <c r="E16" i="2"/>
  <c r="E29" i="3"/>
  <c r="E31" i="3" s="1"/>
  <c r="E15" i="2"/>
  <c r="M29" i="3" l="1"/>
  <c r="O34" i="3"/>
  <c r="M31" i="3"/>
  <c r="M33" i="3" s="1"/>
  <c r="N33" i="3" l="1"/>
  <c r="E23" i="2"/>
</calcChain>
</file>

<file path=xl/sharedStrings.xml><?xml version="1.0" encoding="utf-8"?>
<sst xmlns="http://schemas.openxmlformats.org/spreadsheetml/2006/main" count="161" uniqueCount="88">
  <si>
    <t>Total</t>
  </si>
  <si>
    <t>GS</t>
  </si>
  <si>
    <t>FS</t>
  </si>
  <si>
    <t>IS</t>
  </si>
  <si>
    <t>TS</t>
  </si>
  <si>
    <t>TSS</t>
  </si>
  <si>
    <t>TSM</t>
  </si>
  <si>
    <t>TSL</t>
  </si>
  <si>
    <t>TBF</t>
  </si>
  <si>
    <t>NGV</t>
  </si>
  <si>
    <t>Base Revenues</t>
  </si>
  <si>
    <t>.</t>
  </si>
  <si>
    <t>Incremental Revenues $</t>
  </si>
  <si>
    <t>Cost of Service Increase %</t>
  </si>
  <si>
    <t>Step 1:  Adjust to GS Class Average</t>
  </si>
  <si>
    <t>Step 1 Increase %</t>
  </si>
  <si>
    <t>GS Increase % Target</t>
  </si>
  <si>
    <t>GS Revenue $ Target</t>
  </si>
  <si>
    <t>Cap of Average</t>
  </si>
  <si>
    <t>Cap Increase %</t>
  </si>
  <si>
    <t/>
  </si>
  <si>
    <t>Revenue $ with Cap</t>
  </si>
  <si>
    <t>Shortfall $</t>
  </si>
  <si>
    <t>Surplus/Shortfall $</t>
  </si>
  <si>
    <t>Surplus/Shortfall $ Allocation</t>
  </si>
  <si>
    <t>Step 1 Revenues $</t>
  </si>
  <si>
    <t>Floor of Average</t>
  </si>
  <si>
    <t>Shortfall $ Allocation</t>
  </si>
  <si>
    <t>Step 2 Revenues $</t>
  </si>
  <si>
    <t>Step 2 Increase %</t>
  </si>
  <si>
    <t>Nucor Rate Spread Model - Starting with Nucor Cost of Service</t>
  </si>
  <si>
    <t>Lower Threshold Increase %</t>
  </si>
  <si>
    <t>&lt;-- Goal Seek to Zero by Changing Floor of Average</t>
  </si>
  <si>
    <t>TOTAL</t>
  </si>
  <si>
    <t>Table 2SR</t>
  </si>
  <si>
    <t>Table 1SR</t>
  </si>
  <si>
    <t>Nucor Rate Spread Model - Starting with Dominion Cost of Service</t>
  </si>
  <si>
    <t>Utah TS and MT Total</t>
  </si>
  <si>
    <t>Lakeside Revenue Allocation</t>
  </si>
  <si>
    <t>TS Total Revenue Collection</t>
  </si>
  <si>
    <t>Utah MT Total</t>
  </si>
  <si>
    <t>Utah TS Total</t>
  </si>
  <si>
    <t>Total Fixed Charges</t>
  </si>
  <si>
    <t>Contract Firm Transportation</t>
  </si>
  <si>
    <t>Revenues</t>
  </si>
  <si>
    <t>Rate</t>
  </si>
  <si>
    <t>Contract Dth</t>
  </si>
  <si>
    <t xml:space="preserve">Annual Demand Charges per Dth of </t>
  </si>
  <si>
    <t>BSF #4</t>
  </si>
  <si>
    <t>BSF #3</t>
  </si>
  <si>
    <t>BSF #2</t>
  </si>
  <si>
    <t>BSF #1</t>
  </si>
  <si>
    <t>BSF</t>
  </si>
  <si>
    <t>Secondary</t>
  </si>
  <si>
    <t>Primary</t>
  </si>
  <si>
    <t>Administrative Fee</t>
  </si>
  <si>
    <t>Prop. Rate</t>
  </si>
  <si>
    <t>Meter Count</t>
  </si>
  <si>
    <t>Curr. Rate</t>
  </si>
  <si>
    <t>Fixed Fee Cost</t>
  </si>
  <si>
    <t>Fixed Charges</t>
  </si>
  <si>
    <t>Total Volumetric Charges</t>
  </si>
  <si>
    <t>Over</t>
  </si>
  <si>
    <t>Block 4</t>
  </si>
  <si>
    <t>Next</t>
  </si>
  <si>
    <t>Block 3</t>
  </si>
  <si>
    <t>Block 2</t>
  </si>
  <si>
    <t>First</t>
  </si>
  <si>
    <t>Block 1</t>
  </si>
  <si>
    <t>Dth</t>
  </si>
  <si>
    <t>Volumetric Rates</t>
  </si>
  <si>
    <t>@ Full Cost of Service</t>
  </si>
  <si>
    <t>From Revenue Run Output</t>
  </si>
  <si>
    <t>Utah TS</t>
  </si>
  <si>
    <t>Dominion Rebuttal Rate Design</t>
  </si>
  <si>
    <t>% Increase</t>
  </si>
  <si>
    <t>Demand</t>
  </si>
  <si>
    <t>Admin Fee</t>
  </si>
  <si>
    <t xml:space="preserve">New Rate </t>
  </si>
  <si>
    <t xml:space="preserve">Current Rev. </t>
  </si>
  <si>
    <t>Current Rate</t>
  </si>
  <si>
    <t>Determinants</t>
  </si>
  <si>
    <t>Rate Element</t>
  </si>
  <si>
    <t>Dominion TS Proposal</t>
  </si>
  <si>
    <t>Throughput</t>
  </si>
  <si>
    <t>LF</t>
  </si>
  <si>
    <t>Usage</t>
  </si>
  <si>
    <t>% Change to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</si>
</sst>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_);_(@_)"/>
    <numFmt numFmtId="166" formatCode="0.0%"/>
    <numFmt numFmtId="167" formatCode="_(&quot;$&quot;* #,##0_);_(&quot;$&quot;* \(#,##0\);_(&quot;$&quot;* &quot;-&quot;??_);_(@_)"/>
    <numFmt numFmtId="168" formatCode="_(* #,##0.0_);_(* \(#,##0.0\);_(* &quot;-&quot;_);_(@_)"/>
    <numFmt numFmtId="169" formatCode="_(* #,##0.00_);_(* \(#,##0.00\);_(* &quot;-&quot;_);_(@_)"/>
    <numFmt numFmtId="170" formatCode="&quot;$&quot;#,##0"/>
    <numFmt numFmtId="171" formatCode="&quot;$&quot;#,##0.00000_);\(&quot;$&quot;#,##0.00000\)"/>
    <numFmt numFmtId="172" formatCode="0.0000000_)"/>
    <numFmt numFmtId="173" formatCode="#,##0.00000_);\(#,##0.00000\)"/>
    <numFmt numFmtId="174" formatCode="_(* #,##0.000_);_(* \(#,##0.000\);_(* &quot;-&quot;??_);_(@_)"/>
    <numFmt numFmtId="175" formatCode="_(* #,##0.00000_);_(* \(#,##0.00000\);_(* &quot;-&quot;??_);_(@_)"/>
    <numFmt numFmtId="176" formatCode="&quot;$&quot;#,##0.0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i/>
      <sz val="10"/>
      <color theme="4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AE3"/>
        <bgColor indexed="64"/>
      </patternFill>
    </fill>
    <fill>
      <patternFill patternType="solid">
        <fgColor rgb="FFE5F1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0" borderId="0" xfId="0" applyFont="1"/>
    <xf numFmtId="37" fontId="1" fillId="0" borderId="0" xfId="0" applyNumberFormat="1" applyFont="1"/>
    <xf numFmtId="43" fontId="1" fillId="0" borderId="0" xfId="1" applyFont="1" applyFill="1"/>
    <xf numFmtId="164" fontId="1" fillId="0" borderId="0" xfId="1" applyNumberFormat="1" applyFont="1" applyFill="1"/>
    <xf numFmtId="2" fontId="1" fillId="0" borderId="0" xfId="0" applyNumberFormat="1" applyFont="1"/>
    <xf numFmtId="41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/>
    <xf numFmtId="2" fontId="1" fillId="0" borderId="0" xfId="3" applyNumberFormat="1" applyFont="1" applyFill="1" applyBorder="1"/>
    <xf numFmtId="166" fontId="1" fillId="0" borderId="0" xfId="0" applyNumberFormat="1" applyFont="1"/>
    <xf numFmtId="41" fontId="1" fillId="0" borderId="0" xfId="1" applyNumberFormat="1" applyFont="1" applyFill="1"/>
    <xf numFmtId="164" fontId="1" fillId="0" borderId="0" xfId="0" applyNumberFormat="1" applyFont="1"/>
    <xf numFmtId="166" fontId="1" fillId="0" borderId="0" xfId="3" applyNumberFormat="1" applyFont="1"/>
    <xf numFmtId="167" fontId="1" fillId="0" borderId="0" xfId="2" applyNumberFormat="1" applyFont="1" applyFill="1" applyBorder="1"/>
    <xf numFmtId="9" fontId="1" fillId="0" borderId="0" xfId="2" applyNumberFormat="1" applyFont="1" applyFill="1" applyBorder="1"/>
    <xf numFmtId="41" fontId="0" fillId="0" borderId="0" xfId="0" applyNumberFormat="1"/>
    <xf numFmtId="43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10" fontId="2" fillId="2" borderId="0" xfId="0" applyNumberFormat="1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0" fontId="2" fillId="2" borderId="4" xfId="0" applyNumberFormat="1" applyFont="1" applyFill="1" applyBorder="1"/>
    <xf numFmtId="0" fontId="3" fillId="2" borderId="0" xfId="0" applyFont="1" applyFill="1"/>
    <xf numFmtId="10" fontId="3" fillId="2" borderId="0" xfId="0" applyNumberFormat="1" applyFont="1" applyFill="1"/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/>
    <xf numFmtId="10" fontId="1" fillId="0" borderId="0" xfId="0" applyNumberFormat="1" applyFont="1"/>
    <xf numFmtId="166" fontId="4" fillId="0" borderId="0" xfId="3" applyNumberFormat="1" applyFont="1"/>
    <xf numFmtId="41" fontId="4" fillId="0" borderId="0" xfId="0" applyNumberFormat="1" applyFont="1"/>
    <xf numFmtId="166" fontId="0" fillId="0" borderId="0" xfId="0" applyNumberFormat="1"/>
    <xf numFmtId="166" fontId="1" fillId="3" borderId="9" xfId="3" applyNumberFormat="1" applyFont="1" applyFill="1" applyBorder="1"/>
    <xf numFmtId="169" fontId="1" fillId="3" borderId="9" xfId="3" applyNumberFormat="1" applyFont="1" applyFill="1" applyBorder="1"/>
    <xf numFmtId="168" fontId="4" fillId="4" borderId="0" xfId="0" applyNumberFormat="1" applyFont="1" applyFill="1"/>
    <xf numFmtId="0" fontId="5" fillId="0" borderId="0" xfId="0" applyFont="1"/>
    <xf numFmtId="166" fontId="5" fillId="0" borderId="0" xfId="3" applyNumberFormat="1" applyFont="1"/>
    <xf numFmtId="166" fontId="5" fillId="0" borderId="0" xfId="3" applyNumberFormat="1" applyFont="1" applyFill="1" applyBorder="1"/>
    <xf numFmtId="41" fontId="6" fillId="0" borderId="0" xfId="0" applyNumberFormat="1" applyFont="1"/>
    <xf numFmtId="0" fontId="5" fillId="0" borderId="4" xfId="0" applyFont="1" applyBorder="1" applyAlignment="1">
      <alignment horizontal="center"/>
    </xf>
    <xf numFmtId="0" fontId="2" fillId="2" borderId="0" xfId="0" applyFont="1" applyFill="1" applyBorder="1"/>
    <xf numFmtId="0" fontId="4" fillId="0" borderId="0" xfId="0" applyFont="1"/>
    <xf numFmtId="169" fontId="7" fillId="3" borderId="9" xfId="3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41" fontId="0" fillId="0" borderId="0" xfId="0" applyNumberFormat="1" applyFill="1" applyBorder="1"/>
    <xf numFmtId="0" fontId="1" fillId="0" borderId="0" xfId="4"/>
    <xf numFmtId="170" fontId="1" fillId="0" borderId="0" xfId="4" applyNumberFormat="1"/>
    <xf numFmtId="3" fontId="1" fillId="0" borderId="0" xfId="4" applyNumberFormat="1" applyAlignment="1">
      <alignment horizontal="center"/>
    </xf>
    <xf numFmtId="5" fontId="1" fillId="0" borderId="0" xfId="4" applyNumberFormat="1"/>
    <xf numFmtId="37" fontId="1" fillId="0" borderId="0" xfId="4" applyNumberFormat="1"/>
    <xf numFmtId="0" fontId="5" fillId="0" borderId="0" xfId="4" applyFont="1"/>
    <xf numFmtId="37" fontId="1" fillId="0" borderId="10" xfId="4" applyNumberFormat="1" applyBorder="1"/>
    <xf numFmtId="0" fontId="1" fillId="0" borderId="11" xfId="4" applyBorder="1"/>
    <xf numFmtId="37" fontId="1" fillId="0" borderId="11" xfId="4" applyNumberFormat="1" applyBorder="1"/>
    <xf numFmtId="3" fontId="1" fillId="0" borderId="11" xfId="4" applyNumberFormat="1" applyBorder="1" applyAlignment="1">
      <alignment horizontal="center"/>
    </xf>
    <xf numFmtId="0" fontId="1" fillId="0" borderId="12" xfId="4" applyBorder="1"/>
    <xf numFmtId="37" fontId="1" fillId="0" borderId="13" xfId="4" applyNumberFormat="1" applyBorder="1"/>
    <xf numFmtId="0" fontId="5" fillId="0" borderId="14" xfId="4" applyFont="1" applyBorder="1" applyAlignment="1">
      <alignment horizontal="left"/>
    </xf>
    <xf numFmtId="42" fontId="1" fillId="0" borderId="15" xfId="4" applyNumberFormat="1" applyBorder="1"/>
    <xf numFmtId="42" fontId="1" fillId="0" borderId="4" xfId="4" applyNumberFormat="1" applyBorder="1"/>
    <xf numFmtId="0" fontId="1" fillId="0" borderId="14" xfId="4" applyBorder="1"/>
    <xf numFmtId="167" fontId="1" fillId="0" borderId="13" xfId="4" applyNumberFormat="1" applyBorder="1"/>
    <xf numFmtId="167" fontId="1" fillId="0" borderId="7" xfId="4" applyNumberFormat="1" applyBorder="1"/>
    <xf numFmtId="0" fontId="5" fillId="0" borderId="14" xfId="4" quotePrefix="1" applyFont="1" applyBorder="1" applyAlignment="1">
      <alignment horizontal="left"/>
    </xf>
    <xf numFmtId="0" fontId="1" fillId="0" borderId="13" xfId="4" applyBorder="1" applyAlignment="1">
      <alignment horizontal="right"/>
    </xf>
    <xf numFmtId="0" fontId="1" fillId="0" borderId="0" xfId="4" applyAlignment="1">
      <alignment horizontal="right"/>
    </xf>
    <xf numFmtId="5" fontId="1" fillId="0" borderId="16" xfId="4" applyNumberFormat="1" applyBorder="1"/>
    <xf numFmtId="5" fontId="1" fillId="0" borderId="17" xfId="4" applyNumberFormat="1" applyBorder="1"/>
    <xf numFmtId="37" fontId="1" fillId="0" borderId="18" xfId="4" applyNumberFormat="1" applyBorder="1"/>
    <xf numFmtId="171" fontId="1" fillId="0" borderId="7" xfId="4" applyNumberFormat="1" applyBorder="1"/>
    <xf numFmtId="37" fontId="1" fillId="0" borderId="7" xfId="4" applyNumberFormat="1" applyBorder="1"/>
    <xf numFmtId="172" fontId="1" fillId="0" borderId="0" xfId="4" applyNumberFormat="1"/>
    <xf numFmtId="0" fontId="1" fillId="0" borderId="0" xfId="4" quotePrefix="1" applyAlignment="1">
      <alignment horizontal="left"/>
    </xf>
    <xf numFmtId="0" fontId="5" fillId="0" borderId="14" xfId="4" applyFont="1" applyBorder="1"/>
    <xf numFmtId="43" fontId="1" fillId="0" borderId="0" xfId="4" applyNumberFormat="1"/>
    <xf numFmtId="0" fontId="1" fillId="0" borderId="14" xfId="4" applyBorder="1" applyAlignment="1">
      <alignment horizontal="left"/>
    </xf>
    <xf numFmtId="0" fontId="5" fillId="0" borderId="10" xfId="4" quotePrefix="1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1" xfId="4" quotePrefix="1" applyFont="1" applyBorder="1" applyAlignment="1">
      <alignment horizontal="center"/>
    </xf>
    <xf numFmtId="171" fontId="1" fillId="0" borderId="0" xfId="4" applyNumberFormat="1"/>
    <xf numFmtId="39" fontId="1" fillId="0" borderId="7" xfId="4" applyNumberFormat="1" applyBorder="1"/>
    <xf numFmtId="39" fontId="1" fillId="0" borderId="0" xfId="4" applyNumberFormat="1"/>
    <xf numFmtId="0" fontId="5" fillId="0" borderId="13" xfId="4" quotePrefix="1" applyFont="1" applyBorder="1" applyAlignment="1">
      <alignment horizontal="center"/>
    </xf>
    <xf numFmtId="0" fontId="5" fillId="0" borderId="0" xfId="4" quotePrefix="1" applyFont="1" applyAlignment="1">
      <alignment horizontal="center"/>
    </xf>
    <xf numFmtId="0" fontId="5" fillId="0" borderId="0" xfId="4" applyFont="1" applyAlignment="1">
      <alignment horizontal="center"/>
    </xf>
    <xf numFmtId="3" fontId="5" fillId="0" borderId="11" xfId="4" applyNumberFormat="1" applyFont="1" applyBorder="1" applyAlignment="1">
      <alignment horizontal="center"/>
    </xf>
    <xf numFmtId="0" fontId="5" fillId="0" borderId="12" xfId="4" applyFont="1" applyBorder="1" applyAlignment="1">
      <alignment horizontal="left"/>
    </xf>
    <xf numFmtId="3" fontId="1" fillId="0" borderId="0" xfId="4" quotePrefix="1" applyNumberFormat="1" applyAlignment="1">
      <alignment horizontal="center"/>
    </xf>
    <xf numFmtId="173" fontId="1" fillId="0" borderId="0" xfId="4" applyNumberFormat="1"/>
    <xf numFmtId="174" fontId="1" fillId="0" borderId="0" xfId="4" applyNumberFormat="1"/>
    <xf numFmtId="164" fontId="1" fillId="0" borderId="0" xfId="1" quotePrefix="1" applyNumberFormat="1" applyFont="1" applyFill="1" applyBorder="1" applyProtection="1"/>
    <xf numFmtId="0" fontId="1" fillId="0" borderId="0" xfId="4" applyAlignment="1">
      <alignment horizontal="left"/>
    </xf>
    <xf numFmtId="175" fontId="1" fillId="0" borderId="0" xfId="1" quotePrefix="1" applyNumberFormat="1" applyFont="1" applyFill="1" applyBorder="1" applyProtection="1"/>
    <xf numFmtId="0" fontId="1" fillId="0" borderId="14" xfId="4" quotePrefix="1" applyBorder="1" applyAlignment="1">
      <alignment horizontal="left"/>
    </xf>
    <xf numFmtId="170" fontId="1" fillId="0" borderId="0" xfId="4" applyNumberFormat="1" applyAlignment="1">
      <alignment horizontal="center"/>
    </xf>
    <xf numFmtId="0" fontId="5" fillId="0" borderId="11" xfId="4" applyFont="1" applyBorder="1"/>
    <xf numFmtId="0" fontId="5" fillId="0" borderId="12" xfId="4" applyFont="1" applyBorder="1"/>
    <xf numFmtId="3" fontId="1" fillId="0" borderId="20" xfId="4" applyNumberFormat="1" applyBorder="1" applyAlignment="1">
      <alignment horizontal="center"/>
    </xf>
    <xf numFmtId="0" fontId="1" fillId="0" borderId="20" xfId="4" applyBorder="1"/>
    <xf numFmtId="0" fontId="5" fillId="0" borderId="20" xfId="4" applyFont="1" applyBorder="1" applyAlignment="1">
      <alignment horizontal="center"/>
    </xf>
    <xf numFmtId="0" fontId="5" fillId="0" borderId="21" xfId="4" quotePrefix="1" applyFont="1" applyBorder="1" applyAlignment="1">
      <alignment horizontal="left"/>
    </xf>
    <xf numFmtId="0" fontId="5" fillId="0" borderId="0" xfId="4" quotePrefix="1" applyFont="1" applyAlignment="1">
      <alignment horizontal="left"/>
    </xf>
    <xf numFmtId="166" fontId="1" fillId="0" borderId="0" xfId="4" applyNumberFormat="1"/>
    <xf numFmtId="176" fontId="1" fillId="0" borderId="0" xfId="4" applyNumberFormat="1"/>
    <xf numFmtId="37" fontId="8" fillId="0" borderId="0" xfId="4" applyNumberFormat="1" applyFont="1"/>
    <xf numFmtId="0" fontId="5" fillId="0" borderId="4" xfId="4" applyFont="1" applyBorder="1"/>
    <xf numFmtId="170" fontId="5" fillId="0" borderId="0" xfId="4" applyNumberFormat="1" applyFont="1"/>
    <xf numFmtId="37" fontId="5" fillId="0" borderId="4" xfId="4" applyNumberFormat="1" applyFont="1" applyBorder="1"/>
    <xf numFmtId="37" fontId="5" fillId="0" borderId="0" xfId="4" applyNumberFormat="1" applyFont="1"/>
    <xf numFmtId="3" fontId="5" fillId="0" borderId="0" xfId="4" applyNumberFormat="1" applyFont="1" applyAlignment="1">
      <alignment horizontal="center"/>
    </xf>
    <xf numFmtId="9" fontId="1" fillId="0" borderId="0" xfId="4" applyNumberFormat="1"/>
    <xf numFmtId="0" fontId="8" fillId="0" borderId="0" xfId="4" applyFont="1"/>
    <xf numFmtId="166" fontId="5" fillId="0" borderId="0" xfId="4" applyNumberFormat="1" applyFont="1"/>
    <xf numFmtId="0" fontId="5" fillId="0" borderId="20" xfId="4" quotePrefix="1" applyFont="1" applyBorder="1" applyAlignment="1">
      <alignment horizontal="center"/>
    </xf>
    <xf numFmtId="0" fontId="5" fillId="0" borderId="19" xfId="4" quotePrefix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2" xfId="4"/>
    <cellStyle name="Percent" xfId="3" builtinId="5"/>
  </cellStyles>
  <dxfs count="0"/>
  <tableStyles count="0" defaultTableStyle="TableStyleMedium2" defaultPivotStyle="PivotStyleLight16"/>
  <colors>
    <mruColors>
      <color rgb="FFE5F1D7"/>
      <color rgb="FFED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MT Itterate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st082\Downloads\325484UAEmodel9-15-2022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8-12-31\Accounting%20Inputs\BOOKED%20REV%20DEC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RooExcel\ROO2011-12\ROO-12-31-2011\BOOKED%20REV%20June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22\JLI\2022%20Utah%20Rate%20Case%20Model%20JLI%20LNG%20BREAKOUT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rk\17_qst\DM01%20-%20UT%2022-057-03\s.reb\exh\Exhibit%203.2%20-%20Nucor%20Cost%20of%20Service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Filings%20General\2007%20Rate%20Case\Dec%202008%20Test%20Year\Live%20Rebuttal\NEW%20WORKING_UNIVER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STAND%20ALONE%20MODELS\2018_UTAH_RESULTS_ELECTRONIC_CO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RooExcel\ROO2011-12\ROO-12-31-2011\BOOKED%20REV%20June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E Adjustments"/>
      <sheetName val="Control Panel"/>
      <sheetName val="Report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8_111 Projection"/>
      <sheetName val="101_106 PROJECTION"/>
      <sheetName val="PROJECTED ACC 252 (CONTR)"/>
      <sheetName val="190_255_282 FORECAST"/>
      <sheetName val="EDIT Amort Adj"/>
      <sheetName val="LNG O&amp;M"/>
      <sheetName val="Prepayments"/>
      <sheetName val="Labor Forecast"/>
      <sheetName val="ENERGY EFFICIENCY &amp; STEP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21 Rev"/>
      <sheetName val="YE Projected Rev 2022"/>
      <sheetName val="YE Proj Rev 2022 with CET "/>
      <sheetName val="AVG Projected Rev 2022 adj HDD"/>
      <sheetName val="YE Projected Rev 2023"/>
      <sheetName val="AVG Proj Rev 2022"/>
      <sheetName val="AVG Proj Rev 2022 with CET"/>
      <sheetName val="AVG Projected Rev 2023 adj HDD"/>
      <sheetName val="YE Proj Rev 2023 with CET"/>
      <sheetName val="AVG Proj Rev 2023"/>
      <sheetName val="AVG Proj Rev 2023 with CET"/>
      <sheetName val="Other Rev"/>
      <sheetName val="Utah Bad Debt"/>
      <sheetName val="Capital Str"/>
      <sheetName val="Utah Allocation"/>
      <sheetName val="ALLOCATIONS&amp;PRETAX"/>
      <sheetName val="Envision Tomorrow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Labor Adjustment ROO"/>
      <sheetName val="COS Input"/>
      <sheetName val="TS Inputs"/>
      <sheetName val="TBF Inputs"/>
      <sheetName val="Dist Plant"/>
      <sheetName val="COS Alloc Factors TS Split"/>
      <sheetName val="COS Alloc Factors TS TTL"/>
      <sheetName val="COS Detail TS Split"/>
      <sheetName val="COS Detail TS TTL"/>
      <sheetName val="Allocator Sum"/>
      <sheetName val=" COS Pie"/>
      <sheetName val="Taxes by Class"/>
      <sheetName val="COS Sum TS Split"/>
      <sheetName val="COS Sum TS TTL"/>
      <sheetName val="Classification"/>
      <sheetName val="Rev Neutral"/>
      <sheetName val="Rules"/>
      <sheetName val="Rate Design"/>
      <sheetName val="Rate Design - DEU As Filed"/>
      <sheetName val="Minimum DNG Rates"/>
      <sheetName val="Sum-Win &amp; Demand Charge"/>
      <sheetName val="rates_curr_prop"/>
      <sheetName val="Proposed Block Out"/>
      <sheetName val="Current TS Blockout"/>
      <sheetName val="Typical GS 70 Dths"/>
      <sheetName val="Typical GS 80 Dths"/>
      <sheetName val="Typical TS Small"/>
      <sheetName val="Typical TS Med"/>
      <sheetName val="Typical TS Large"/>
      <sheetName val="CET Calculation"/>
    </sheetNames>
    <sheetDataSet>
      <sheetData sheetId="0"/>
      <sheetData sheetId="1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S10">
            <v>1</v>
          </cell>
        </row>
        <row r="11">
          <cell r="H11" t="str">
            <v>Utah</v>
          </cell>
          <cell r="J11" t="str">
            <v>Utah</v>
          </cell>
          <cell r="L11" t="str">
            <v>Utah</v>
          </cell>
          <cell r="N11" t="str">
            <v>Utah</v>
          </cell>
          <cell r="P11" t="str">
            <v>Utah</v>
          </cell>
          <cell r="S11">
            <v>2</v>
          </cell>
        </row>
        <row r="12">
          <cell r="H12">
            <v>44561</v>
          </cell>
          <cell r="J12">
            <v>44561</v>
          </cell>
          <cell r="L12">
            <v>44926</v>
          </cell>
          <cell r="N12">
            <v>45291</v>
          </cell>
          <cell r="P12">
            <v>45291</v>
          </cell>
          <cell r="S12">
            <v>3</v>
          </cell>
        </row>
        <row r="13">
          <cell r="S13">
            <v>4</v>
          </cell>
        </row>
        <row r="14">
          <cell r="S14">
            <v>5</v>
          </cell>
        </row>
        <row r="15">
          <cell r="S15">
            <v>6</v>
          </cell>
        </row>
        <row r="16">
          <cell r="H16" t="str">
            <v>Dec 2021 Unadjusted Avg Results</v>
          </cell>
          <cell r="J16" t="str">
            <v>DEC 2021 Adjusted Avg  Results</v>
          </cell>
          <cell r="L16" t="str">
            <v>DEC 2022 Adjusted Avg  Results</v>
          </cell>
          <cell r="N16" t="str">
            <v>DEC 2023 Adjusted Avg  Results</v>
          </cell>
          <cell r="P16" t="str">
            <v>DEC 2023 Adjusted Avg  Results CET</v>
          </cell>
          <cell r="S16">
            <v>7</v>
          </cell>
        </row>
        <row r="17">
          <cell r="S17">
            <v>8</v>
          </cell>
        </row>
        <row r="18">
          <cell r="S18">
            <v>9</v>
          </cell>
        </row>
        <row r="19">
          <cell r="H19">
            <v>9.5000000000000001E-2</v>
          </cell>
          <cell r="J19">
            <v>9.5000000000000001E-2</v>
          </cell>
          <cell r="L19">
            <v>0.10299999999999999</v>
          </cell>
          <cell r="N19">
            <v>0.10299999999999999</v>
          </cell>
          <cell r="P19">
            <v>9.5000000000000001E-2</v>
          </cell>
          <cell r="S19">
            <v>10</v>
          </cell>
        </row>
        <row r="20">
          <cell r="S20">
            <v>11</v>
          </cell>
        </row>
        <row r="21">
          <cell r="H21">
            <v>-0.90500000000000003</v>
          </cell>
          <cell r="J21">
            <v>-0.90500000000000003</v>
          </cell>
          <cell r="L21">
            <v>8.35</v>
          </cell>
          <cell r="N21">
            <v>8.35</v>
          </cell>
          <cell r="P21">
            <v>8.35</v>
          </cell>
          <cell r="S21">
            <v>12</v>
          </cell>
        </row>
        <row r="22">
          <cell r="H22">
            <v>1.9768530394393999E-3</v>
          </cell>
          <cell r="J22">
            <v>1.9768530394393999E-3</v>
          </cell>
          <cell r="L22">
            <v>1.9768530394393999E-3</v>
          </cell>
          <cell r="N22">
            <v>1.9768530394393999E-3</v>
          </cell>
          <cell r="P22">
            <v>1.9768530394393999E-3</v>
          </cell>
          <cell r="S22">
            <v>13</v>
          </cell>
        </row>
        <row r="23">
          <cell r="S23">
            <v>14</v>
          </cell>
        </row>
        <row r="24">
          <cell r="S24">
            <v>15</v>
          </cell>
        </row>
        <row r="25">
          <cell r="B25" t="str">
            <v>Adjustments</v>
          </cell>
          <cell r="C25" t="str">
            <v>Go To Adjustment</v>
          </cell>
          <cell r="S25">
            <v>16</v>
          </cell>
        </row>
        <row r="26">
          <cell r="S26">
            <v>17</v>
          </cell>
        </row>
        <row r="27">
          <cell r="A27">
            <v>1</v>
          </cell>
          <cell r="B27" t="str">
            <v>AVG RB DEC 2023</v>
          </cell>
          <cell r="C27" t="str">
            <v>RATE BASE</v>
          </cell>
          <cell r="E27" t="str">
            <v>Y</v>
          </cell>
          <cell r="F27" t="str">
            <v>AVG RB DEC 2023</v>
          </cell>
          <cell r="H27" t="str">
            <v>AVG RB DEC 2021</v>
          </cell>
          <cell r="I27" t="str">
            <v>Y</v>
          </cell>
          <cell r="J27" t="str">
            <v>AVG RB DEC 2021</v>
          </cell>
          <cell r="K27" t="str">
            <v>Y</v>
          </cell>
          <cell r="L27" t="str">
            <v>AVG RB DEC 2022</v>
          </cell>
          <cell r="M27" t="str">
            <v>Y</v>
          </cell>
          <cell r="N27" t="str">
            <v>AVG RB DEC 2023</v>
          </cell>
          <cell r="O27" t="str">
            <v>Y</v>
          </cell>
          <cell r="P27" t="str">
            <v>AVG RB DEC 2023</v>
          </cell>
          <cell r="Q27" t="str">
            <v>Y</v>
          </cell>
          <cell r="S27">
            <v>18</v>
          </cell>
        </row>
        <row r="28">
          <cell r="A28">
            <v>2</v>
          </cell>
          <cell r="B28" t="str">
            <v>Expense Dec 2023</v>
          </cell>
          <cell r="C28" t="str">
            <v>Expense Adjustment</v>
          </cell>
          <cell r="E28" t="str">
            <v>Y</v>
          </cell>
          <cell r="F28" t="str">
            <v>Expense Dec 2023</v>
          </cell>
          <cell r="H28" t="str">
            <v>Expense Dec 2021</v>
          </cell>
          <cell r="I28" t="str">
            <v>N</v>
          </cell>
          <cell r="J28" t="str">
            <v>Expense Dec 2021</v>
          </cell>
          <cell r="K28" t="str">
            <v>N</v>
          </cell>
          <cell r="L28" t="str">
            <v>Expense Dec 2022</v>
          </cell>
          <cell r="M28" t="str">
            <v>Y</v>
          </cell>
          <cell r="N28" t="str">
            <v>Expense Dec 2023</v>
          </cell>
          <cell r="O28" t="str">
            <v>Y</v>
          </cell>
          <cell r="P28" t="str">
            <v>Expense Dec 2023</v>
          </cell>
          <cell r="Q28" t="str">
            <v>Y</v>
          </cell>
          <cell r="S28">
            <v>19</v>
          </cell>
        </row>
        <row r="29">
          <cell r="A29">
            <v>3</v>
          </cell>
          <cell r="B29" t="str">
            <v>AVG Projected Rev 2023 with CET</v>
          </cell>
          <cell r="C29" t="str">
            <v>REVENUE  ADJUSTMENT</v>
          </cell>
          <cell r="E29" t="str">
            <v>Y</v>
          </cell>
          <cell r="F29" t="str">
            <v>AVG Projected Rev 2023 with CET</v>
          </cell>
          <cell r="H29" t="str">
            <v>Booked Rev DEC 2021</v>
          </cell>
          <cell r="I29" t="str">
            <v>Y</v>
          </cell>
          <cell r="J29" t="str">
            <v>Booked Rev DEC 2021</v>
          </cell>
          <cell r="K29" t="str">
            <v>Y</v>
          </cell>
          <cell r="L29" t="str">
            <v>AVG Projected Rev 2022 with CET</v>
          </cell>
          <cell r="M29" t="str">
            <v>Y</v>
          </cell>
          <cell r="N29" t="str">
            <v>AVG Proj Rev 2023</v>
          </cell>
          <cell r="O29" t="str">
            <v>Y</v>
          </cell>
          <cell r="P29" t="str">
            <v>AVG Projected Rev 2023 with CET</v>
          </cell>
          <cell r="Q29" t="str">
            <v>Y</v>
          </cell>
          <cell r="S29">
            <v>20</v>
          </cell>
        </row>
        <row r="30">
          <cell r="A30">
            <v>4</v>
          </cell>
          <cell r="B30" t="str">
            <v>Underground Storage</v>
          </cell>
          <cell r="C30" t="str">
            <v>Underground Storage</v>
          </cell>
          <cell r="E30" t="str">
            <v>Y</v>
          </cell>
          <cell r="F30" t="str">
            <v>Underground Storage</v>
          </cell>
          <cell r="H30" t="str">
            <v>Underground Storage</v>
          </cell>
          <cell r="I30" t="str">
            <v>Y</v>
          </cell>
          <cell r="J30" t="str">
            <v>Underground Storage</v>
          </cell>
          <cell r="K30" t="str">
            <v>Y</v>
          </cell>
          <cell r="L30" t="str">
            <v>Underground Storage</v>
          </cell>
          <cell r="M30" t="str">
            <v>Y</v>
          </cell>
          <cell r="N30" t="str">
            <v>Underground Storage</v>
          </cell>
          <cell r="O30" t="str">
            <v>Y</v>
          </cell>
          <cell r="P30" t="str">
            <v>Underground Storage</v>
          </cell>
          <cell r="Q30" t="str">
            <v>Y</v>
          </cell>
          <cell r="S30">
            <v>21</v>
          </cell>
        </row>
        <row r="31">
          <cell r="A31">
            <v>5</v>
          </cell>
          <cell r="B31" t="str">
            <v>Wexpro</v>
          </cell>
          <cell r="C31" t="str">
            <v>Wexpro</v>
          </cell>
          <cell r="E31" t="str">
            <v>Y</v>
          </cell>
          <cell r="F31" t="str">
            <v>Wexpro</v>
          </cell>
          <cell r="H31" t="str">
            <v>Wexpro</v>
          </cell>
          <cell r="I31" t="str">
            <v>Y</v>
          </cell>
          <cell r="J31" t="str">
            <v>Wexpro</v>
          </cell>
          <cell r="K31" t="str">
            <v>Y</v>
          </cell>
          <cell r="L31" t="str">
            <v>Wexpro</v>
          </cell>
          <cell r="M31" t="str">
            <v>Y</v>
          </cell>
          <cell r="N31" t="str">
            <v>Wexpro</v>
          </cell>
          <cell r="O31" t="str">
            <v>Y</v>
          </cell>
          <cell r="P31" t="str">
            <v>Wexpro</v>
          </cell>
          <cell r="Q31" t="str">
            <v>Y</v>
          </cell>
          <cell r="S31">
            <v>22</v>
          </cell>
        </row>
        <row r="32">
          <cell r="A32">
            <v>6</v>
          </cell>
          <cell r="B32" t="str">
            <v>Energy Efficiency &amp; STEP 2023</v>
          </cell>
          <cell r="C32" t="str">
            <v>Energy Efficiency</v>
          </cell>
          <cell r="E32" t="str">
            <v>Y</v>
          </cell>
          <cell r="F32" t="str">
            <v>Energy Efficiency &amp; STEP 2023</v>
          </cell>
          <cell r="H32" t="str">
            <v>Energy Efficiency &amp; STEP 2021</v>
          </cell>
          <cell r="I32" t="str">
            <v>Y</v>
          </cell>
          <cell r="J32" t="str">
            <v>Energy Efficiency &amp; STEP 2021</v>
          </cell>
          <cell r="K32" t="str">
            <v>Y</v>
          </cell>
          <cell r="L32" t="str">
            <v>Energy Efficiency &amp; STEP 2022</v>
          </cell>
          <cell r="M32" t="str">
            <v>Y</v>
          </cell>
          <cell r="N32" t="str">
            <v>Energy Efficiency &amp; STEP 2023</v>
          </cell>
          <cell r="O32" t="str">
            <v>Y</v>
          </cell>
          <cell r="P32" t="str">
            <v>Energy Efficiency &amp; STEP 2023</v>
          </cell>
          <cell r="Q32" t="str">
            <v>Y</v>
          </cell>
          <cell r="S32">
            <v>23</v>
          </cell>
        </row>
        <row r="33">
          <cell r="A33">
            <v>7</v>
          </cell>
          <cell r="B33" t="str">
            <v>Utah Bad Debt 2023</v>
          </cell>
          <cell r="C33" t="str">
            <v>Utah Bad Debt</v>
          </cell>
          <cell r="E33" t="str">
            <v>Y</v>
          </cell>
          <cell r="F33" t="str">
            <v>Utah Bad Debt 2023</v>
          </cell>
          <cell r="H33" t="str">
            <v>Utah Bad Debt 2021</v>
          </cell>
          <cell r="I33" t="str">
            <v>N</v>
          </cell>
          <cell r="J33" t="str">
            <v>Utah Bad Debt 2021</v>
          </cell>
          <cell r="K33" t="str">
            <v>Y</v>
          </cell>
          <cell r="L33" t="str">
            <v>Utah Bad Debt 2022</v>
          </cell>
          <cell r="M33" t="str">
            <v>Y</v>
          </cell>
          <cell r="N33" t="str">
            <v>Utah Bad Debt 2023</v>
          </cell>
          <cell r="O33" t="str">
            <v>Y</v>
          </cell>
          <cell r="P33" t="str">
            <v>Utah Bad Debt 2023</v>
          </cell>
          <cell r="Q33" t="str">
            <v>Y</v>
          </cell>
          <cell r="S33">
            <v>24</v>
          </cell>
        </row>
        <row r="34">
          <cell r="A34">
            <v>8</v>
          </cell>
          <cell r="B34" t="str">
            <v>Incentives 2023</v>
          </cell>
          <cell r="C34" t="str">
            <v>Incentives</v>
          </cell>
          <cell r="E34" t="str">
            <v>Y</v>
          </cell>
          <cell r="F34" t="str">
            <v>Incentives 2023</v>
          </cell>
          <cell r="H34" t="str">
            <v>Incentives 2021</v>
          </cell>
          <cell r="I34" t="str">
            <v>N</v>
          </cell>
          <cell r="J34" t="str">
            <v>Incentives 2021</v>
          </cell>
          <cell r="K34" t="str">
            <v>Y</v>
          </cell>
          <cell r="L34" t="str">
            <v>Incentives 2022</v>
          </cell>
          <cell r="M34" t="str">
            <v>Y</v>
          </cell>
          <cell r="N34" t="str">
            <v>Incentives 2023</v>
          </cell>
          <cell r="O34" t="str">
            <v>Y</v>
          </cell>
          <cell r="P34" t="str">
            <v>Incentives 2023</v>
          </cell>
          <cell r="Q34" t="str">
            <v>Y</v>
          </cell>
          <cell r="S34">
            <v>25</v>
          </cell>
        </row>
        <row r="35">
          <cell r="A35">
            <v>9</v>
          </cell>
          <cell r="B35" t="str">
            <v>Sporting Events DEC 2023</v>
          </cell>
          <cell r="C35" t="str">
            <v>Sporting Events</v>
          </cell>
          <cell r="E35" t="str">
            <v>Y</v>
          </cell>
          <cell r="F35" t="str">
            <v>Sporting Events DEC 2023</v>
          </cell>
          <cell r="H35" t="str">
            <v>Sporting Events DEC 2021</v>
          </cell>
          <cell r="I35" t="str">
            <v>N</v>
          </cell>
          <cell r="J35" t="str">
            <v>Sporting Events DEC 2021</v>
          </cell>
          <cell r="K35" t="str">
            <v>Y</v>
          </cell>
          <cell r="L35" t="str">
            <v>Sporting Events DEC 2022</v>
          </cell>
          <cell r="M35" t="str">
            <v>Y</v>
          </cell>
          <cell r="N35" t="str">
            <v>Sporting Events DEC 2023</v>
          </cell>
          <cell r="O35" t="str">
            <v>Y</v>
          </cell>
          <cell r="P35" t="str">
            <v>Sporting Events DEC 2023</v>
          </cell>
          <cell r="Q35" t="str">
            <v>Y</v>
          </cell>
          <cell r="S35">
            <v>26</v>
          </cell>
        </row>
        <row r="36">
          <cell r="A36">
            <v>10</v>
          </cell>
          <cell r="B36" t="str">
            <v>Advertising DEC 2023</v>
          </cell>
          <cell r="C36" t="str">
            <v>Advertising</v>
          </cell>
          <cell r="E36" t="str">
            <v>Y</v>
          </cell>
          <cell r="F36" t="str">
            <v>Advertising DEC 2023</v>
          </cell>
          <cell r="H36" t="str">
            <v>Advertising DEC 2021</v>
          </cell>
          <cell r="I36" t="str">
            <v>N</v>
          </cell>
          <cell r="J36" t="str">
            <v>Advertising DEC 2021</v>
          </cell>
          <cell r="K36" t="str">
            <v>Y</v>
          </cell>
          <cell r="L36" t="str">
            <v>Advertising DEC 2022</v>
          </cell>
          <cell r="M36" t="str">
            <v>Y</v>
          </cell>
          <cell r="N36" t="str">
            <v>Advertising DEC 2023</v>
          </cell>
          <cell r="O36" t="str">
            <v>Y</v>
          </cell>
          <cell r="P36" t="str">
            <v>Advertising DEC 2023</v>
          </cell>
          <cell r="Q36" t="str">
            <v>Y</v>
          </cell>
          <cell r="S36">
            <v>27</v>
          </cell>
        </row>
        <row r="37">
          <cell r="A37">
            <v>11</v>
          </cell>
          <cell r="B37" t="str">
            <v>Don &amp; Membership DEC 2023</v>
          </cell>
          <cell r="C37" t="str">
            <v>Donations</v>
          </cell>
          <cell r="E37" t="str">
            <v>Y</v>
          </cell>
          <cell r="F37" t="str">
            <v>Don &amp; Membership DEC 2023</v>
          </cell>
          <cell r="H37" t="str">
            <v>Don &amp; Membership DEC 2021</v>
          </cell>
          <cell r="I37" t="str">
            <v>N</v>
          </cell>
          <cell r="J37" t="str">
            <v>Don &amp; Membership DEC 2021</v>
          </cell>
          <cell r="K37" t="str">
            <v>Y</v>
          </cell>
          <cell r="L37" t="str">
            <v>Don &amp; Membership DEC 2022</v>
          </cell>
          <cell r="M37" t="str">
            <v>Y</v>
          </cell>
          <cell r="N37" t="str">
            <v>Don &amp; Membership DEC 2023</v>
          </cell>
          <cell r="O37" t="str">
            <v>Y</v>
          </cell>
          <cell r="P37" t="str">
            <v>Don &amp; Membership DEC 2023</v>
          </cell>
          <cell r="Q37" t="str">
            <v>Y</v>
          </cell>
          <cell r="S37">
            <v>28</v>
          </cell>
        </row>
        <row r="38">
          <cell r="A38">
            <v>12</v>
          </cell>
          <cell r="B38" t="str">
            <v>Reserve Accrual Dec 2023</v>
          </cell>
          <cell r="C38" t="str">
            <v>RESERVE ACCRUAL</v>
          </cell>
          <cell r="E38" t="str">
            <v>Y</v>
          </cell>
          <cell r="F38" t="str">
            <v>Reserve Accrual Dec 2023</v>
          </cell>
          <cell r="H38" t="str">
            <v>Reserve Accrual Dec 2021</v>
          </cell>
          <cell r="I38" t="str">
            <v>N</v>
          </cell>
          <cell r="J38" t="str">
            <v>Reserve Accrual Dec 2021</v>
          </cell>
          <cell r="K38" t="str">
            <v>Y</v>
          </cell>
          <cell r="L38" t="str">
            <v>Reserve Accrual Dec 2022</v>
          </cell>
          <cell r="M38" t="str">
            <v>Y</v>
          </cell>
          <cell r="N38" t="str">
            <v>Reserve Accrual Dec 2023</v>
          </cell>
          <cell r="O38" t="str">
            <v>Y</v>
          </cell>
          <cell r="P38" t="str">
            <v>Reserve Accrual Dec 2023</v>
          </cell>
          <cell r="Q38" t="str">
            <v>Y</v>
          </cell>
          <cell r="S38">
            <v>29</v>
          </cell>
        </row>
        <row r="39">
          <cell r="A39">
            <v>13</v>
          </cell>
          <cell r="B39" t="str">
            <v>Pipeline Integrity 2023</v>
          </cell>
          <cell r="C39" t="str">
            <v>Pipeline Integrity</v>
          </cell>
          <cell r="E39" t="str">
            <v>Y</v>
          </cell>
          <cell r="F39" t="str">
            <v>Pipeline Integrity 2023</v>
          </cell>
          <cell r="H39" t="str">
            <v>Pipeline Integrity 2021</v>
          </cell>
          <cell r="I39" t="str">
            <v>N</v>
          </cell>
          <cell r="J39" t="str">
            <v>Pipeline Integrity 2021</v>
          </cell>
          <cell r="K39" t="str">
            <v>N</v>
          </cell>
          <cell r="L39" t="str">
            <v>Pipeline Integrity 2022</v>
          </cell>
          <cell r="M39" t="str">
            <v>Y</v>
          </cell>
          <cell r="N39" t="str">
            <v>Pipeline Integrity 2023</v>
          </cell>
          <cell r="O39" t="str">
            <v>Y</v>
          </cell>
          <cell r="P39" t="str">
            <v>Pipeline Integrity 2023</v>
          </cell>
          <cell r="Q39" t="str">
            <v>Y</v>
          </cell>
          <cell r="S39">
            <v>30</v>
          </cell>
        </row>
        <row r="40">
          <cell r="A40">
            <v>14</v>
          </cell>
          <cell r="B40" t="str">
            <v>2023 EDIT Adjustment</v>
          </cell>
          <cell r="C40" t="str">
            <v>Edit Amort 2020</v>
          </cell>
          <cell r="E40" t="str">
            <v>Y</v>
          </cell>
          <cell r="F40" t="str">
            <v>2023 EDIT Adjustment</v>
          </cell>
          <cell r="H40" t="str">
            <v>2023 EDIT Adjustment</v>
          </cell>
          <cell r="I40" t="str">
            <v>N</v>
          </cell>
          <cell r="J40" t="str">
            <v>2023 EDIT Adjustment</v>
          </cell>
          <cell r="K40" t="str">
            <v>N</v>
          </cell>
          <cell r="L40" t="str">
            <v>2022 EDIT Adjustment</v>
          </cell>
          <cell r="M40" t="str">
            <v>Y</v>
          </cell>
          <cell r="N40" t="str">
            <v>2023 EDIT Adjustment</v>
          </cell>
          <cell r="O40" t="str">
            <v>Y</v>
          </cell>
          <cell r="P40" t="str">
            <v>2023 EDIT Adjustment</v>
          </cell>
          <cell r="Q40" t="str">
            <v>Y</v>
          </cell>
          <cell r="S40">
            <v>31</v>
          </cell>
        </row>
        <row r="41">
          <cell r="A41">
            <v>15</v>
          </cell>
          <cell r="B41" t="str">
            <v>Envision Tomorrow - Savings</v>
          </cell>
          <cell r="C41" t="str">
            <v>Envision Tomorrow Savings</v>
          </cell>
          <cell r="E41" t="str">
            <v>Y</v>
          </cell>
          <cell r="F41" t="str">
            <v>Envision Tomorrow - Savings</v>
          </cell>
          <cell r="H41" t="str">
            <v>Envision Tomorrow - Savings</v>
          </cell>
          <cell r="I41" t="str">
            <v>N</v>
          </cell>
          <cell r="J41" t="str">
            <v>Envision Tomorrow - Savings</v>
          </cell>
          <cell r="K41" t="str">
            <v>N</v>
          </cell>
          <cell r="L41" t="str">
            <v>Envision Tomorrow - Savings</v>
          </cell>
          <cell r="M41" t="str">
            <v>Y</v>
          </cell>
          <cell r="N41" t="str">
            <v>Envision Tomorrow - Savings</v>
          </cell>
          <cell r="O41" t="str">
            <v>Y</v>
          </cell>
          <cell r="P41" t="str">
            <v>Envision Tomorrow - Savings</v>
          </cell>
          <cell r="Q41" t="str">
            <v>Y</v>
          </cell>
          <cell r="S41">
            <v>32</v>
          </cell>
        </row>
        <row r="42">
          <cell r="A42">
            <v>16</v>
          </cell>
          <cell r="B42" t="str">
            <v>Pension 2023</v>
          </cell>
          <cell r="C42" t="str">
            <v>Pension</v>
          </cell>
          <cell r="E42" t="str">
            <v>Y</v>
          </cell>
          <cell r="F42" t="str">
            <v>Pension 2023</v>
          </cell>
          <cell r="H42" t="str">
            <v>Pension 2021</v>
          </cell>
          <cell r="I42" t="str">
            <v>Y</v>
          </cell>
          <cell r="J42" t="str">
            <v>Pension 2021</v>
          </cell>
          <cell r="K42" t="str">
            <v>Y</v>
          </cell>
          <cell r="L42" t="str">
            <v>Pension 2022</v>
          </cell>
          <cell r="M42" t="str">
            <v>Y</v>
          </cell>
          <cell r="N42" t="str">
            <v>Pension 2023</v>
          </cell>
          <cell r="O42" t="str">
            <v>Y</v>
          </cell>
          <cell r="P42" t="str">
            <v>Pension 2023</v>
          </cell>
          <cell r="Q42" t="str">
            <v>Y</v>
          </cell>
          <cell r="S42">
            <v>33</v>
          </cell>
        </row>
        <row r="43">
          <cell r="A43">
            <v>17</v>
          </cell>
          <cell r="B43" t="str">
            <v>Optional Adjustment 1</v>
          </cell>
          <cell r="C43" t="str">
            <v>Optional Adjustment 1</v>
          </cell>
          <cell r="E43" t="str">
            <v>Y</v>
          </cell>
          <cell r="F43" t="str">
            <v>Optional Adjustment 1</v>
          </cell>
          <cell r="H43" t="str">
            <v>Optional Adjustment 1</v>
          </cell>
          <cell r="I43" t="str">
            <v>N</v>
          </cell>
          <cell r="J43" t="str">
            <v>Optional Adjustment 1</v>
          </cell>
          <cell r="K43" t="str">
            <v>N</v>
          </cell>
          <cell r="L43" t="str">
            <v>Optional Adjustment 1</v>
          </cell>
          <cell r="M43" t="str">
            <v>N</v>
          </cell>
          <cell r="N43" t="str">
            <v>Optional Adjustment 1</v>
          </cell>
          <cell r="O43" t="str">
            <v>Y</v>
          </cell>
          <cell r="P43" t="str">
            <v>Optional Adjustment 1</v>
          </cell>
          <cell r="Q43" t="str">
            <v>Y</v>
          </cell>
          <cell r="S43">
            <v>34</v>
          </cell>
        </row>
        <row r="44">
          <cell r="A44">
            <v>18</v>
          </cell>
          <cell r="B44" t="str">
            <v>Optional Adjustment 2</v>
          </cell>
          <cell r="C44" t="str">
            <v>Optional Adjustment 2</v>
          </cell>
          <cell r="E44" t="str">
            <v>Y</v>
          </cell>
          <cell r="F44" t="str">
            <v>Optional Adjustment 2</v>
          </cell>
          <cell r="H44" t="str">
            <v>Optional Adjustment 2</v>
          </cell>
          <cell r="I44" t="str">
            <v>N</v>
          </cell>
          <cell r="J44" t="str">
            <v>Optional Adjustment 2</v>
          </cell>
          <cell r="K44" t="str">
            <v>N</v>
          </cell>
          <cell r="L44" t="str">
            <v>Optional Adjustment 2</v>
          </cell>
          <cell r="M44" t="str">
            <v>N</v>
          </cell>
          <cell r="N44" t="str">
            <v>Optional Adjustment 2</v>
          </cell>
          <cell r="O44" t="str">
            <v>Y</v>
          </cell>
          <cell r="P44" t="str">
            <v>Optional Adjustment 2</v>
          </cell>
          <cell r="Q44" t="str">
            <v>Y</v>
          </cell>
          <cell r="S44">
            <v>35</v>
          </cell>
        </row>
        <row r="45">
          <cell r="A45">
            <v>19</v>
          </cell>
          <cell r="B45" t="str">
            <v>Optional Adjustment 3</v>
          </cell>
          <cell r="C45" t="str">
            <v>Optional Adjustment 3</v>
          </cell>
          <cell r="E45" t="str">
            <v>Y</v>
          </cell>
          <cell r="F45" t="str">
            <v>Optional Adjustment 3</v>
          </cell>
          <cell r="H45" t="str">
            <v>Optional Adjustment 3</v>
          </cell>
          <cell r="I45" t="str">
            <v>N</v>
          </cell>
          <cell r="J45" t="str">
            <v>Optional Adjustment 3</v>
          </cell>
          <cell r="K45" t="str">
            <v>N</v>
          </cell>
          <cell r="L45" t="str">
            <v>Optional Adjustment 3</v>
          </cell>
          <cell r="M45" t="str">
            <v>N</v>
          </cell>
          <cell r="N45" t="str">
            <v>Optional Adjustment 3</v>
          </cell>
          <cell r="O45" t="str">
            <v>Y</v>
          </cell>
          <cell r="P45" t="str">
            <v>Optional Adjustment 3</v>
          </cell>
          <cell r="Q45" t="str">
            <v>Y</v>
          </cell>
          <cell r="S45">
            <v>36</v>
          </cell>
        </row>
        <row r="46">
          <cell r="A46">
            <v>20</v>
          </cell>
          <cell r="B46" t="str">
            <v>Optional Adjustment 4</v>
          </cell>
          <cell r="C46" t="str">
            <v>Optional Adjustment 4</v>
          </cell>
          <cell r="E46" t="str">
            <v>Y</v>
          </cell>
          <cell r="F46" t="str">
            <v>Optional Adjustment 4</v>
          </cell>
          <cell r="H46" t="str">
            <v>Optional Adjustment 4</v>
          </cell>
          <cell r="I46" t="str">
            <v>N</v>
          </cell>
          <cell r="J46" t="str">
            <v>Optional Adjustment 4</v>
          </cell>
          <cell r="K46" t="str">
            <v>N</v>
          </cell>
          <cell r="L46" t="str">
            <v>Optional Adjustment 4</v>
          </cell>
          <cell r="M46" t="str">
            <v>N</v>
          </cell>
          <cell r="N46" t="str">
            <v>Optional Adjustment 4</v>
          </cell>
          <cell r="O46" t="str">
            <v>Y</v>
          </cell>
          <cell r="P46" t="str">
            <v>Optional Adjustment 4</v>
          </cell>
          <cell r="Q46" t="str">
            <v>Y</v>
          </cell>
          <cell r="S46">
            <v>37</v>
          </cell>
        </row>
        <row r="47">
          <cell r="A47">
            <v>21</v>
          </cell>
          <cell r="B47" t="str">
            <v>Optional Adjustment 5</v>
          </cell>
          <cell r="C47" t="str">
            <v>Optional Adjustment 5</v>
          </cell>
          <cell r="E47" t="str">
            <v>Y</v>
          </cell>
          <cell r="F47" t="str">
            <v>Optional Adjustment 5</v>
          </cell>
          <cell r="H47" t="str">
            <v>Optional Adjustment 5</v>
          </cell>
          <cell r="I47" t="str">
            <v>N</v>
          </cell>
          <cell r="J47" t="str">
            <v>Optional Adjustment 5</v>
          </cell>
          <cell r="K47" t="str">
            <v>N</v>
          </cell>
          <cell r="L47" t="str">
            <v>Optional Adjustment 5</v>
          </cell>
          <cell r="M47" t="str">
            <v>N</v>
          </cell>
          <cell r="N47" t="str">
            <v>Optional Adjustment 5</v>
          </cell>
          <cell r="O47" t="str">
            <v>Y</v>
          </cell>
          <cell r="P47" t="str">
            <v>Optional Adjustment 5</v>
          </cell>
          <cell r="Q47" t="str">
            <v>Y</v>
          </cell>
          <cell r="S47">
            <v>38</v>
          </cell>
        </row>
        <row r="48">
          <cell r="A48">
            <v>22</v>
          </cell>
          <cell r="B48" t="str">
            <v>Optional Adjustment 6</v>
          </cell>
          <cell r="C48" t="str">
            <v>Optional Adjustment 6</v>
          </cell>
          <cell r="E48" t="str">
            <v>Y</v>
          </cell>
          <cell r="F48" t="str">
            <v>Optional Adjustment 6</v>
          </cell>
          <cell r="H48" t="str">
            <v>Optional Adjustment 6</v>
          </cell>
          <cell r="I48" t="str">
            <v>N</v>
          </cell>
          <cell r="J48" t="str">
            <v>Optional Adjustment 6</v>
          </cell>
          <cell r="K48" t="str">
            <v>N</v>
          </cell>
          <cell r="L48" t="str">
            <v>Optional Adjustment 6</v>
          </cell>
          <cell r="M48" t="str">
            <v>N</v>
          </cell>
          <cell r="N48" t="str">
            <v>Optional Adjustment 6</v>
          </cell>
          <cell r="O48" t="str">
            <v>Y</v>
          </cell>
          <cell r="P48" t="str">
            <v>Optional Adjustment 6</v>
          </cell>
          <cell r="Q48" t="str">
            <v>Y</v>
          </cell>
          <cell r="S48">
            <v>39</v>
          </cell>
        </row>
        <row r="49">
          <cell r="A49">
            <v>23</v>
          </cell>
          <cell r="B49" t="str">
            <v>Optional Adjustment 7</v>
          </cell>
          <cell r="C49" t="str">
            <v>Optional Adjustment 7</v>
          </cell>
          <cell r="E49" t="str">
            <v>Y</v>
          </cell>
          <cell r="F49" t="str">
            <v>Optional Adjustment 7</v>
          </cell>
          <cell r="H49" t="str">
            <v>Optional Adjustment 7</v>
          </cell>
          <cell r="I49" t="str">
            <v>N</v>
          </cell>
          <cell r="J49" t="str">
            <v>Optional Adjustment 7</v>
          </cell>
          <cell r="K49" t="str">
            <v>N</v>
          </cell>
          <cell r="L49" t="str">
            <v>Optional Adjustment 7</v>
          </cell>
          <cell r="M49" t="str">
            <v>N</v>
          </cell>
          <cell r="N49" t="str">
            <v>Optional Adjustment 7</v>
          </cell>
          <cell r="O49" t="str">
            <v>Y</v>
          </cell>
          <cell r="P49" t="str">
            <v>Optional Adjustment 7</v>
          </cell>
          <cell r="Q49" t="str">
            <v>Y</v>
          </cell>
          <cell r="S49">
            <v>40</v>
          </cell>
        </row>
        <row r="50">
          <cell r="A50">
            <v>24</v>
          </cell>
          <cell r="B50" t="str">
            <v>Optional Adjustment 8</v>
          </cell>
          <cell r="C50" t="str">
            <v>Optional Adjustment 8</v>
          </cell>
          <cell r="E50" t="str">
            <v>Y</v>
          </cell>
          <cell r="F50" t="str">
            <v>Optional Adjustment 8</v>
          </cell>
          <cell r="H50" t="str">
            <v>Optional Adjustment 8</v>
          </cell>
          <cell r="I50" t="str">
            <v>N</v>
          </cell>
          <cell r="J50" t="str">
            <v>Optional Adjustment 8</v>
          </cell>
          <cell r="K50" t="str">
            <v>N</v>
          </cell>
          <cell r="L50" t="str">
            <v>Optional Adjustment 8</v>
          </cell>
          <cell r="M50" t="str">
            <v>N</v>
          </cell>
          <cell r="N50" t="str">
            <v>Optional Adjustment 8</v>
          </cell>
          <cell r="O50" t="str">
            <v>Y</v>
          </cell>
          <cell r="P50" t="str">
            <v>Optional Adjustment 8</v>
          </cell>
          <cell r="Q50" t="str">
            <v>Y</v>
          </cell>
          <cell r="S50">
            <v>41</v>
          </cell>
        </row>
        <row r="51">
          <cell r="A51">
            <v>25</v>
          </cell>
          <cell r="B51" t="str">
            <v>Optional Adjustment 9</v>
          </cell>
          <cell r="C51" t="str">
            <v>Optional Adjustment 9</v>
          </cell>
          <cell r="E51" t="str">
            <v>Y</v>
          </cell>
          <cell r="F51" t="str">
            <v>Optional Adjustment 9</v>
          </cell>
          <cell r="H51" t="str">
            <v>Optional Adjustment 9</v>
          </cell>
          <cell r="I51" t="str">
            <v>N</v>
          </cell>
          <cell r="J51" t="str">
            <v>Optional Adjustment 9</v>
          </cell>
          <cell r="K51" t="str">
            <v>N</v>
          </cell>
          <cell r="L51" t="str">
            <v>Optional Adjustment 9</v>
          </cell>
          <cell r="M51" t="str">
            <v>N</v>
          </cell>
          <cell r="N51" t="str">
            <v>Optional Adjustment 9</v>
          </cell>
          <cell r="O51" t="str">
            <v>Y</v>
          </cell>
          <cell r="P51" t="str">
            <v>Optional Adjustment 9</v>
          </cell>
          <cell r="Q51" t="str">
            <v>Y</v>
          </cell>
          <cell r="S51">
            <v>42</v>
          </cell>
        </row>
        <row r="52">
          <cell r="A52">
            <v>26</v>
          </cell>
          <cell r="B52" t="str">
            <v>Optional Adjustment 10</v>
          </cell>
          <cell r="C52" t="str">
            <v>Optional Adjustment 10</v>
          </cell>
          <cell r="E52" t="str">
            <v>Y</v>
          </cell>
          <cell r="F52" t="str">
            <v>Optional Adjustment 10</v>
          </cell>
          <cell r="H52" t="str">
            <v>Optional Adjustment 10</v>
          </cell>
          <cell r="I52" t="str">
            <v>N</v>
          </cell>
          <cell r="J52" t="str">
            <v>Optional Adjustment 10</v>
          </cell>
          <cell r="K52" t="str">
            <v>N</v>
          </cell>
          <cell r="L52" t="str">
            <v>Optional Adjustment 10</v>
          </cell>
          <cell r="M52" t="str">
            <v>N</v>
          </cell>
          <cell r="N52" t="str">
            <v>Optional Adjustment 10</v>
          </cell>
          <cell r="O52" t="str">
            <v>Y</v>
          </cell>
          <cell r="P52" t="str">
            <v>Optional Adjustment 10</v>
          </cell>
          <cell r="Q52" t="str">
            <v>Y</v>
          </cell>
          <cell r="S52">
            <v>43</v>
          </cell>
        </row>
        <row r="53">
          <cell r="A53">
            <v>27</v>
          </cell>
          <cell r="B53" t="str">
            <v>Optional Adjustment 11</v>
          </cell>
          <cell r="C53" t="str">
            <v>Optional Adjustment 11</v>
          </cell>
          <cell r="E53" t="str">
            <v>Y</v>
          </cell>
          <cell r="F53" t="str">
            <v>Optional Adjustment 11</v>
          </cell>
          <cell r="H53" t="str">
            <v>Optional Adjustment 11</v>
          </cell>
          <cell r="I53" t="str">
            <v>N</v>
          </cell>
          <cell r="J53" t="str">
            <v>Optional Adjustment 11</v>
          </cell>
          <cell r="K53" t="str">
            <v>N</v>
          </cell>
          <cell r="L53" t="str">
            <v>Optional Adjustment 11</v>
          </cell>
          <cell r="M53" t="str">
            <v>N</v>
          </cell>
          <cell r="N53" t="str">
            <v>Optional Adjustment 11</v>
          </cell>
          <cell r="O53" t="str">
            <v>Y</v>
          </cell>
          <cell r="P53" t="str">
            <v>Optional Adjustment 11</v>
          </cell>
          <cell r="Q53" t="str">
            <v>Y</v>
          </cell>
          <cell r="S53">
            <v>44</v>
          </cell>
        </row>
        <row r="54">
          <cell r="A54">
            <v>28</v>
          </cell>
          <cell r="B54" t="str">
            <v>Optional Adjustment 12</v>
          </cell>
          <cell r="C54" t="str">
            <v>Optional Adjustment 12</v>
          </cell>
          <cell r="E54" t="str">
            <v>Y</v>
          </cell>
          <cell r="F54" t="str">
            <v>Optional Adjustment 12</v>
          </cell>
          <cell r="H54" t="str">
            <v>Optional Adjustment 12</v>
          </cell>
          <cell r="I54" t="str">
            <v>N</v>
          </cell>
          <cell r="J54" t="str">
            <v>Optional Adjustment 12</v>
          </cell>
          <cell r="K54" t="str">
            <v>N</v>
          </cell>
          <cell r="L54" t="str">
            <v>Optional Adjustment 12</v>
          </cell>
          <cell r="M54" t="str">
            <v>N</v>
          </cell>
          <cell r="N54" t="str">
            <v>Optional Adjustment 12</v>
          </cell>
          <cell r="O54" t="str">
            <v>Y</v>
          </cell>
          <cell r="P54" t="str">
            <v>Optional Adjustment 12</v>
          </cell>
          <cell r="Q54" t="str">
            <v>Y</v>
          </cell>
          <cell r="S54">
            <v>45</v>
          </cell>
        </row>
        <row r="55">
          <cell r="A55">
            <v>29</v>
          </cell>
          <cell r="B55" t="str">
            <v>Optional Adjustment 13</v>
          </cell>
          <cell r="C55" t="str">
            <v>Optional Adjustment 13</v>
          </cell>
          <cell r="E55" t="str">
            <v>Y</v>
          </cell>
          <cell r="F55" t="str">
            <v>Optional Adjustment 13</v>
          </cell>
          <cell r="H55" t="str">
            <v>Optional Adjustment 13</v>
          </cell>
          <cell r="I55" t="str">
            <v>N</v>
          </cell>
          <cell r="J55" t="str">
            <v>Optional Adjustment 13</v>
          </cell>
          <cell r="K55" t="str">
            <v>N</v>
          </cell>
          <cell r="L55" t="str">
            <v>Optional Adjustment 13</v>
          </cell>
          <cell r="M55" t="str">
            <v>N</v>
          </cell>
          <cell r="N55" t="str">
            <v>Optional Adjustment 13</v>
          </cell>
          <cell r="O55" t="str">
            <v>Y</v>
          </cell>
          <cell r="P55" t="str">
            <v>Optional Adjustment 13</v>
          </cell>
          <cell r="Q55" t="str">
            <v>Y</v>
          </cell>
          <cell r="S55">
            <v>46</v>
          </cell>
        </row>
        <row r="56">
          <cell r="A56">
            <v>30</v>
          </cell>
          <cell r="B56" t="str">
            <v>Optional Adjustment 14</v>
          </cell>
          <cell r="C56" t="str">
            <v>Optional Adjustment 14</v>
          </cell>
          <cell r="E56" t="str">
            <v>Y</v>
          </cell>
          <cell r="F56" t="str">
            <v>Optional Adjustment 14</v>
          </cell>
          <cell r="H56" t="str">
            <v>Optional Adjustment 14</v>
          </cell>
          <cell r="I56" t="str">
            <v>N</v>
          </cell>
          <cell r="J56" t="str">
            <v>Optional Adjustment 14</v>
          </cell>
          <cell r="K56" t="str">
            <v>N</v>
          </cell>
          <cell r="L56" t="str">
            <v>Optional Adjustment 14</v>
          </cell>
          <cell r="M56" t="str">
            <v>N</v>
          </cell>
          <cell r="N56" t="str">
            <v>Optional Adjustment 14</v>
          </cell>
          <cell r="O56" t="str">
            <v>Y</v>
          </cell>
          <cell r="P56" t="str">
            <v>Optional Adjustment 14</v>
          </cell>
          <cell r="Q56" t="str">
            <v>Y</v>
          </cell>
          <cell r="S56">
            <v>47</v>
          </cell>
        </row>
        <row r="57">
          <cell r="A57">
            <v>31</v>
          </cell>
          <cell r="B57" t="str">
            <v>Optional Adjustment 15</v>
          </cell>
          <cell r="C57" t="str">
            <v>Optional Adjustment 15</v>
          </cell>
          <cell r="E57" t="str">
            <v>Y</v>
          </cell>
          <cell r="F57" t="str">
            <v>Optional Adjustment 15</v>
          </cell>
          <cell r="H57" t="str">
            <v>Optional Adjustment 15</v>
          </cell>
          <cell r="I57" t="str">
            <v>N</v>
          </cell>
          <cell r="J57" t="str">
            <v>Optional Adjustment 15</v>
          </cell>
          <cell r="K57" t="str">
            <v>N</v>
          </cell>
          <cell r="L57" t="str">
            <v>Optional Adjustment 15</v>
          </cell>
          <cell r="M57" t="str">
            <v>N</v>
          </cell>
          <cell r="N57" t="str">
            <v>Optional Adjustment 15</v>
          </cell>
          <cell r="O57" t="str">
            <v>Y</v>
          </cell>
          <cell r="P57" t="str">
            <v>Optional Adjustment 15</v>
          </cell>
          <cell r="Q57" t="str">
            <v>Y</v>
          </cell>
          <cell r="S57">
            <v>48</v>
          </cell>
        </row>
        <row r="58">
          <cell r="A58">
            <v>32</v>
          </cell>
          <cell r="B58" t="str">
            <v>Optional Adjustment 16</v>
          </cell>
          <cell r="C58" t="str">
            <v>Optional Adjustment 16</v>
          </cell>
          <cell r="E58" t="str">
            <v>Y</v>
          </cell>
          <cell r="F58" t="str">
            <v>Optional Adjustment 16</v>
          </cell>
          <cell r="H58" t="str">
            <v>Optional Adjustment 16</v>
          </cell>
          <cell r="I58" t="str">
            <v>N</v>
          </cell>
          <cell r="J58" t="str">
            <v>Optional Adjustment 16</v>
          </cell>
          <cell r="K58" t="str">
            <v>N</v>
          </cell>
          <cell r="L58" t="str">
            <v>Optional Adjustment 16</v>
          </cell>
          <cell r="M58" t="str">
            <v>N</v>
          </cell>
          <cell r="N58" t="str">
            <v>Optional Adjustment 16</v>
          </cell>
          <cell r="O58" t="str">
            <v>Y</v>
          </cell>
          <cell r="P58" t="str">
            <v>Optional Adjustment 16</v>
          </cell>
          <cell r="Q58" t="str">
            <v>Y</v>
          </cell>
          <cell r="S58">
            <v>49</v>
          </cell>
        </row>
        <row r="59">
          <cell r="A59">
            <v>33</v>
          </cell>
          <cell r="B59" t="str">
            <v>Optional Adjustment 17</v>
          </cell>
          <cell r="C59" t="str">
            <v>Optional Adjustment 17</v>
          </cell>
          <cell r="E59" t="str">
            <v>Y</v>
          </cell>
          <cell r="F59" t="str">
            <v>Optional Adjustment 17</v>
          </cell>
          <cell r="H59" t="str">
            <v>Optional Adjustment 17</v>
          </cell>
          <cell r="I59" t="str">
            <v>N</v>
          </cell>
          <cell r="J59" t="str">
            <v>Optional Adjustment 17</v>
          </cell>
          <cell r="K59" t="str">
            <v>N</v>
          </cell>
          <cell r="L59" t="str">
            <v>Optional Adjustment 17</v>
          </cell>
          <cell r="M59" t="str">
            <v>N</v>
          </cell>
          <cell r="N59" t="str">
            <v>Optional Adjustment 17</v>
          </cell>
          <cell r="O59" t="str">
            <v>Y</v>
          </cell>
          <cell r="P59" t="str">
            <v>Optional Adjustment 17</v>
          </cell>
          <cell r="Q59" t="str">
            <v>Y</v>
          </cell>
          <cell r="S59">
            <v>50</v>
          </cell>
        </row>
        <row r="60">
          <cell r="A60">
            <v>34</v>
          </cell>
          <cell r="B60" t="str">
            <v>Optional Adjustment 18</v>
          </cell>
          <cell r="C60" t="str">
            <v>Optional Adjustment 18</v>
          </cell>
          <cell r="E60" t="str">
            <v>Y</v>
          </cell>
          <cell r="F60" t="str">
            <v>Optional Adjustment 18</v>
          </cell>
          <cell r="H60" t="str">
            <v>Optional Adjustment 18</v>
          </cell>
          <cell r="I60" t="str">
            <v>N</v>
          </cell>
          <cell r="J60" t="str">
            <v>Optional Adjustment 18</v>
          </cell>
          <cell r="K60" t="str">
            <v>N</v>
          </cell>
          <cell r="L60" t="str">
            <v>Optional Adjustment 18</v>
          </cell>
          <cell r="M60" t="str">
            <v>N</v>
          </cell>
          <cell r="N60" t="str">
            <v>Optional Adjustment 18</v>
          </cell>
          <cell r="O60" t="str">
            <v>Y</v>
          </cell>
          <cell r="P60" t="str">
            <v>Optional Adjustment 18</v>
          </cell>
          <cell r="Q60" t="str">
            <v>Y</v>
          </cell>
          <cell r="S60">
            <v>51</v>
          </cell>
        </row>
        <row r="61">
          <cell r="A61">
            <v>35</v>
          </cell>
          <cell r="B61" t="str">
            <v>Optional Adjustment 19</v>
          </cell>
          <cell r="C61" t="str">
            <v>Optional Adjustment 19</v>
          </cell>
          <cell r="E61" t="str">
            <v>Y</v>
          </cell>
          <cell r="F61" t="str">
            <v>Optional Adjustment 19</v>
          </cell>
          <cell r="H61" t="str">
            <v>Optional Adjustment 19</v>
          </cell>
          <cell r="I61" t="str">
            <v>N</v>
          </cell>
          <cell r="J61" t="str">
            <v>Optional Adjustment 19</v>
          </cell>
          <cell r="K61" t="str">
            <v>N</v>
          </cell>
          <cell r="L61" t="str">
            <v>Optional Adjustment 19</v>
          </cell>
          <cell r="M61" t="str">
            <v>N</v>
          </cell>
          <cell r="N61" t="str">
            <v>Optional Adjustment 19</v>
          </cell>
          <cell r="O61" t="str">
            <v>Y</v>
          </cell>
          <cell r="P61" t="str">
            <v>Optional Adjustment 19</v>
          </cell>
          <cell r="Q61" t="str">
            <v>Y</v>
          </cell>
          <cell r="S61">
            <v>52</v>
          </cell>
        </row>
        <row r="62">
          <cell r="A62">
            <v>36</v>
          </cell>
          <cell r="B62" t="str">
            <v>Optional Adjustment 20</v>
          </cell>
          <cell r="C62" t="str">
            <v>Optional Adjustment 20</v>
          </cell>
          <cell r="E62" t="str">
            <v>Y</v>
          </cell>
          <cell r="F62" t="str">
            <v>Optional Adjustment 20</v>
          </cell>
          <cell r="H62" t="str">
            <v>Optional Adjustment 20</v>
          </cell>
          <cell r="I62" t="str">
            <v>N</v>
          </cell>
          <cell r="J62" t="str">
            <v>Optional Adjustment 20</v>
          </cell>
          <cell r="K62" t="str">
            <v>N</v>
          </cell>
          <cell r="L62" t="str">
            <v>Optional Adjustment 20</v>
          </cell>
          <cell r="M62" t="str">
            <v>N</v>
          </cell>
          <cell r="N62" t="str">
            <v>Optional Adjustment 20</v>
          </cell>
          <cell r="O62" t="str">
            <v>Y</v>
          </cell>
          <cell r="P62" t="str">
            <v>Optional Adjustment 20</v>
          </cell>
          <cell r="Q62" t="str">
            <v>Y</v>
          </cell>
          <cell r="S62">
            <v>53</v>
          </cell>
        </row>
        <row r="63">
          <cell r="A63">
            <v>37</v>
          </cell>
          <cell r="B63" t="str">
            <v>Optional Adjustment 21</v>
          </cell>
          <cell r="C63" t="str">
            <v>Optional Adjustment 21</v>
          </cell>
          <cell r="E63" t="str">
            <v>Y</v>
          </cell>
          <cell r="F63" t="str">
            <v>Optional Adjustment 21</v>
          </cell>
          <cell r="H63" t="str">
            <v>Optional Adjustment 21</v>
          </cell>
          <cell r="I63" t="str">
            <v>N</v>
          </cell>
          <cell r="J63" t="str">
            <v>Optional Adjustment 21</v>
          </cell>
          <cell r="K63" t="str">
            <v>N</v>
          </cell>
          <cell r="L63" t="str">
            <v>Optional Adjustment 21</v>
          </cell>
          <cell r="M63" t="str">
            <v>N</v>
          </cell>
          <cell r="N63" t="str">
            <v>Optional Adjustment 21</v>
          </cell>
          <cell r="O63" t="str">
            <v>Y</v>
          </cell>
          <cell r="P63" t="str">
            <v>Optional Adjustment 21</v>
          </cell>
          <cell r="Q63" t="str">
            <v>Y</v>
          </cell>
          <cell r="S63">
            <v>54</v>
          </cell>
        </row>
        <row r="64">
          <cell r="A64">
            <v>38</v>
          </cell>
          <cell r="B64" t="str">
            <v>Optional Adjustment 22</v>
          </cell>
          <cell r="C64" t="str">
            <v>Optional Adjustment 22</v>
          </cell>
          <cell r="E64" t="str">
            <v>Y</v>
          </cell>
          <cell r="F64" t="str">
            <v>Optional Adjustment 22</v>
          </cell>
          <cell r="H64" t="str">
            <v>Optional Adjustment 22</v>
          </cell>
          <cell r="I64" t="str">
            <v>N</v>
          </cell>
          <cell r="J64" t="str">
            <v>Optional Adjustment 22</v>
          </cell>
          <cell r="K64" t="str">
            <v>N</v>
          </cell>
          <cell r="L64" t="str">
            <v>Optional Adjustment 22</v>
          </cell>
          <cell r="M64" t="str">
            <v>N</v>
          </cell>
          <cell r="N64" t="str">
            <v>Optional Adjustment 22</v>
          </cell>
          <cell r="O64" t="str">
            <v>Y</v>
          </cell>
          <cell r="P64" t="str">
            <v>Optional Adjustment 22</v>
          </cell>
          <cell r="Q64" t="str">
            <v>Y</v>
          </cell>
          <cell r="S64">
            <v>55</v>
          </cell>
        </row>
        <row r="65">
          <cell r="A65">
            <v>39</v>
          </cell>
          <cell r="B65" t="str">
            <v>LNG O&amp;M 2023</v>
          </cell>
          <cell r="C65" t="str">
            <v>LNG O&amp;M</v>
          </cell>
          <cell r="E65" t="str">
            <v>Y</v>
          </cell>
          <cell r="F65" t="str">
            <v>LNG O&amp;M 2023</v>
          </cell>
          <cell r="H65" t="str">
            <v>LNG O&amp;M 2022</v>
          </cell>
          <cell r="I65" t="str">
            <v>N</v>
          </cell>
          <cell r="J65" t="str">
            <v>LNG O&amp;M 2022</v>
          </cell>
          <cell r="K65" t="str">
            <v>N</v>
          </cell>
          <cell r="L65" t="str">
            <v>LNG O&amp;M 2022</v>
          </cell>
          <cell r="M65" t="str">
            <v>N</v>
          </cell>
          <cell r="N65" t="str">
            <v>LNG O&amp;M 2023</v>
          </cell>
          <cell r="O65" t="str">
            <v>Y</v>
          </cell>
          <cell r="P65" t="str">
            <v>LNG O&amp;M 2023</v>
          </cell>
          <cell r="Q65" t="str">
            <v>Y</v>
          </cell>
          <cell r="S65">
            <v>56</v>
          </cell>
        </row>
        <row r="66">
          <cell r="A66">
            <v>40</v>
          </cell>
          <cell r="B66" t="str">
            <v>Labor Adjustment-ROO</v>
          </cell>
          <cell r="C66" t="str">
            <v>Labor Adjustment ROO</v>
          </cell>
          <cell r="E66" t="str">
            <v>N</v>
          </cell>
          <cell r="F66" t="str">
            <v>Labor Adjustment-ROO</v>
          </cell>
          <cell r="H66" t="str">
            <v>Labor Adjustment-ROO</v>
          </cell>
          <cell r="I66" t="str">
            <v>N</v>
          </cell>
          <cell r="J66" t="str">
            <v>Labor Adjustment-ROO</v>
          </cell>
          <cell r="K66" t="str">
            <v>Y</v>
          </cell>
          <cell r="L66" t="str">
            <v>Labor Adjustment-ROO</v>
          </cell>
          <cell r="M66" t="str">
            <v>N</v>
          </cell>
          <cell r="N66" t="str">
            <v>Labor Adjustment-ROO</v>
          </cell>
          <cell r="O66" t="str">
            <v>N</v>
          </cell>
          <cell r="P66" t="str">
            <v>Labor Adjustment-ROO</v>
          </cell>
          <cell r="Q66" t="str">
            <v>N</v>
          </cell>
          <cell r="S66">
            <v>57</v>
          </cell>
        </row>
        <row r="67">
          <cell r="A67">
            <v>41</v>
          </cell>
          <cell r="S67">
            <v>58</v>
          </cell>
        </row>
        <row r="68">
          <cell r="A68">
            <v>42</v>
          </cell>
          <cell r="S68">
            <v>59</v>
          </cell>
        </row>
        <row r="69">
          <cell r="A69">
            <v>43</v>
          </cell>
          <cell r="B69" t="str">
            <v>AVG CAP STR DEC 23</v>
          </cell>
          <cell r="C69" t="str">
            <v>Capital Structure</v>
          </cell>
          <cell r="F69" t="str">
            <v>AVG CAP STR DEC 23</v>
          </cell>
          <cell r="H69" t="str">
            <v>AVG CAP STR DEC 21</v>
          </cell>
          <cell r="J69" t="str">
            <v>AVG CAP STR DEC 21</v>
          </cell>
          <cell r="L69" t="str">
            <v>AVG CAP STR DEC 22</v>
          </cell>
          <cell r="N69" t="str">
            <v>AVG CAP STR DEC 23</v>
          </cell>
          <cell r="P69" t="str">
            <v>AVG CAP STR DEC 23</v>
          </cell>
          <cell r="S69">
            <v>60</v>
          </cell>
        </row>
        <row r="70">
          <cell r="A70">
            <v>44</v>
          </cell>
        </row>
      </sheetData>
      <sheetData sheetId="2"/>
      <sheetData sheetId="3"/>
      <sheetData sheetId="4"/>
      <sheetData sheetId="5"/>
      <sheetData sheetId="6"/>
      <sheetData sheetId="7">
        <row r="388">
          <cell r="G388">
            <v>833622.6399999999</v>
          </cell>
        </row>
        <row r="389">
          <cell r="G389">
            <v>2408685.5700000003</v>
          </cell>
        </row>
        <row r="390">
          <cell r="G390">
            <v>73350145.979999989</v>
          </cell>
        </row>
        <row r="391">
          <cell r="G391">
            <v>7178595.4300000006</v>
          </cell>
        </row>
      </sheetData>
      <sheetData sheetId="8">
        <row r="8">
          <cell r="AI8" t="str">
            <v>YE RB DEC 2021</v>
          </cell>
          <cell r="AJ8" t="str">
            <v>AVG RB DEC 2021</v>
          </cell>
          <cell r="AK8" t="str">
            <v>AVG RB DEC 2022</v>
          </cell>
          <cell r="AL8" t="str">
            <v>YE RB DEC 2022</v>
          </cell>
          <cell r="AM8" t="str">
            <v>AVG RB DEC 2023</v>
          </cell>
          <cell r="AN8" t="str">
            <v>YE RB DEC 2023</v>
          </cell>
        </row>
        <row r="15">
          <cell r="AI15">
            <v>10883.08</v>
          </cell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</row>
        <row r="16">
          <cell r="AI16">
            <v>2110492.0699999998</v>
          </cell>
          <cell r="AJ16">
            <v>642121.98375000001</v>
          </cell>
          <cell r="AK16">
            <v>2110492.0699999998</v>
          </cell>
          <cell r="AL16">
            <v>2110492.0699999998</v>
          </cell>
          <cell r="AM16">
            <v>2110492.0699999998</v>
          </cell>
          <cell r="AN16">
            <v>2110492.0699999998</v>
          </cell>
        </row>
        <row r="18">
          <cell r="AI18">
            <v>2121375.15</v>
          </cell>
          <cell r="AJ18">
            <v>653005.06374999997</v>
          </cell>
          <cell r="AK18">
            <v>2121375.15</v>
          </cell>
          <cell r="AL18">
            <v>2121375.15</v>
          </cell>
          <cell r="AM18">
            <v>2121375.15</v>
          </cell>
          <cell r="AN18">
            <v>2121375.15</v>
          </cell>
        </row>
        <row r="21">
          <cell r="AI21">
            <v>6266764.3399999999</v>
          </cell>
          <cell r="AJ21">
            <v>6266764.3400000008</v>
          </cell>
          <cell r="AK21">
            <v>6266764.3400000008</v>
          </cell>
          <cell r="AL21">
            <v>6266764.3399999999</v>
          </cell>
          <cell r="AM21">
            <v>6266764.3400000008</v>
          </cell>
          <cell r="AN21">
            <v>6266764.3399999999</v>
          </cell>
        </row>
        <row r="22">
          <cell r="AI22">
            <v>1437704.3400000003</v>
          </cell>
          <cell r="AJ22">
            <v>1437704.34</v>
          </cell>
          <cell r="AK22">
            <v>1437704.34</v>
          </cell>
          <cell r="AL22">
            <v>1437704.3400000003</v>
          </cell>
          <cell r="AM22">
            <v>1437704.34</v>
          </cell>
          <cell r="AN22">
            <v>1437704.3400000003</v>
          </cell>
        </row>
        <row r="23">
          <cell r="AI23">
            <v>52175293.810000002</v>
          </cell>
          <cell r="AJ23">
            <v>52175293.810000002</v>
          </cell>
          <cell r="AK23">
            <v>52175293.810000002</v>
          </cell>
          <cell r="AL23">
            <v>52175293.810000002</v>
          </cell>
          <cell r="AM23">
            <v>52175293.810000002</v>
          </cell>
          <cell r="AN23">
            <v>52175293.810000002</v>
          </cell>
        </row>
        <row r="24">
          <cell r="AI24">
            <v>17216356.050000001</v>
          </cell>
          <cell r="AJ24">
            <v>17216356.050000004</v>
          </cell>
          <cell r="AK24">
            <v>17216356.050000004</v>
          </cell>
          <cell r="AL24">
            <v>17216356.050000001</v>
          </cell>
          <cell r="AM24">
            <v>17216356.050000004</v>
          </cell>
          <cell r="AN24">
            <v>17216356.050000001</v>
          </cell>
        </row>
        <row r="25">
          <cell r="AI25">
            <v>2693816.12</v>
          </cell>
          <cell r="AJ25">
            <v>2754474.6233333335</v>
          </cell>
          <cell r="AK25">
            <v>2693816.1200000006</v>
          </cell>
          <cell r="AL25">
            <v>2693816.12</v>
          </cell>
          <cell r="AM25">
            <v>2693816.1200000006</v>
          </cell>
          <cell r="AN25">
            <v>2693816.12</v>
          </cell>
        </row>
        <row r="26">
          <cell r="AI26">
            <v>57014.71</v>
          </cell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</row>
        <row r="27">
          <cell r="AI27">
            <v>121186.63</v>
          </cell>
          <cell r="AJ27">
            <v>121186.62999999996</v>
          </cell>
          <cell r="AK27">
            <v>121186.62999999996</v>
          </cell>
          <cell r="AL27">
            <v>121186.62999999999</v>
          </cell>
          <cell r="AM27">
            <v>121186.62999999996</v>
          </cell>
          <cell r="AN27">
            <v>121186.62999999999</v>
          </cell>
        </row>
        <row r="29">
          <cell r="AI29">
            <v>79968136</v>
          </cell>
          <cell r="AJ29">
            <v>80028794.50333333</v>
          </cell>
          <cell r="AK29">
            <v>79968136</v>
          </cell>
          <cell r="AL29">
            <v>79968136</v>
          </cell>
          <cell r="AM29">
            <v>79968136</v>
          </cell>
          <cell r="AN29">
            <v>79968136</v>
          </cell>
        </row>
        <row r="33"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AI34">
            <v>0</v>
          </cell>
          <cell r="AJ34">
            <v>0</v>
          </cell>
          <cell r="AK34">
            <v>39360037.75</v>
          </cell>
          <cell r="AL34">
            <v>188928181.19999999</v>
          </cell>
          <cell r="AM34">
            <v>189428181.20000005</v>
          </cell>
          <cell r="AN34">
            <v>189928181.20000011</v>
          </cell>
        </row>
        <row r="35">
          <cell r="AI35">
            <v>0</v>
          </cell>
          <cell r="AJ35">
            <v>0</v>
          </cell>
          <cell r="AK35">
            <v>39360037.75</v>
          </cell>
          <cell r="AL35">
            <v>188928181.19999999</v>
          </cell>
          <cell r="AM35">
            <v>189428181.20000005</v>
          </cell>
          <cell r="AN35">
            <v>189928181.20000011</v>
          </cell>
        </row>
        <row r="38"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  <cell r="AL39">
            <v>14458145.210000001</v>
          </cell>
          <cell r="AM39">
            <v>14458145.210000003</v>
          </cell>
          <cell r="AN39">
            <v>14458145.210000001</v>
          </cell>
        </row>
        <row r="40">
          <cell r="AI40">
            <v>0</v>
          </cell>
          <cell r="AJ40">
            <v>0</v>
          </cell>
          <cell r="AK40">
            <v>3012113.5854166672</v>
          </cell>
          <cell r="AL40">
            <v>14458145.210000001</v>
          </cell>
          <cell r="AM40">
            <v>14458145.210000003</v>
          </cell>
          <cell r="AN40">
            <v>14458145.210000001</v>
          </cell>
        </row>
        <row r="43">
          <cell r="AI43">
            <v>451318.04000000004</v>
          </cell>
          <cell r="AJ43">
            <v>451318.04000000004</v>
          </cell>
          <cell r="AK43">
            <v>461358.33954361134</v>
          </cell>
          <cell r="AL43">
            <v>468786.78221096651</v>
          </cell>
          <cell r="AM43">
            <v>479503.42998119252</v>
          </cell>
          <cell r="AN43">
            <v>487432.27744252316</v>
          </cell>
        </row>
        <row r="44">
          <cell r="AI44">
            <v>23753887.260000002</v>
          </cell>
          <cell r="AJ44">
            <v>23303418.15666667</v>
          </cell>
          <cell r="AK44">
            <v>24282330.890162837</v>
          </cell>
          <cell r="AL44">
            <v>24673306.596867856</v>
          </cell>
          <cell r="AM44">
            <v>25237347.96100007</v>
          </cell>
          <cell r="AN44">
            <v>25654661.101636298</v>
          </cell>
        </row>
        <row r="45">
          <cell r="AI45">
            <v>24205205.300000001</v>
          </cell>
          <cell r="AJ45">
            <v>23754736.196666669</v>
          </cell>
          <cell r="AK45">
            <v>24743689.229706448</v>
          </cell>
          <cell r="AL45">
            <v>25142093.37907882</v>
          </cell>
          <cell r="AM45">
            <v>25716851.390981261</v>
          </cell>
          <cell r="AN45">
            <v>26142093.37907882</v>
          </cell>
        </row>
        <row r="48">
          <cell r="AI48">
            <v>1745114.8900000001</v>
          </cell>
          <cell r="AJ48">
            <v>1727958.9670833331</v>
          </cell>
          <cell r="AK48">
            <v>1763224.6988483013</v>
          </cell>
          <cell r="AL48">
            <v>1762125.3084536176</v>
          </cell>
          <cell r="AM48">
            <v>1762125.3084536176</v>
          </cell>
          <cell r="AN48">
            <v>1762125.3084536176</v>
          </cell>
        </row>
        <row r="49">
          <cell r="AI49">
            <v>18625619.699999988</v>
          </cell>
          <cell r="AJ49">
            <v>18613276.857916657</v>
          </cell>
          <cell r="AK49">
            <v>18818905.777828448</v>
          </cell>
          <cell r="AL49">
            <v>18807171.978804354</v>
          </cell>
          <cell r="AM49">
            <v>18807171.978804354</v>
          </cell>
          <cell r="AN49">
            <v>18807171.978804354</v>
          </cell>
        </row>
        <row r="50">
          <cell r="AI50">
            <v>20370734.589999989</v>
          </cell>
          <cell r="AJ50">
            <v>20341235.824999988</v>
          </cell>
          <cell r="AK50">
            <v>20582130.476676747</v>
          </cell>
          <cell r="AL50">
            <v>20569297.287257969</v>
          </cell>
          <cell r="AM50">
            <v>20569297.287257969</v>
          </cell>
          <cell r="AN50">
            <v>20569297.287257969</v>
          </cell>
        </row>
        <row r="56">
          <cell r="AI56">
            <v>60653809.600000001</v>
          </cell>
          <cell r="AJ56">
            <v>56327902.149583332</v>
          </cell>
          <cell r="AK56">
            <v>65707899.514610797</v>
          </cell>
          <cell r="AL56">
            <v>71546331.034489095</v>
          </cell>
          <cell r="AM56">
            <v>74503640.403359994</v>
          </cell>
          <cell r="AN56">
            <v>77919893.086821988</v>
          </cell>
        </row>
        <row r="60">
          <cell r="AI60">
            <v>1968966496.5999994</v>
          </cell>
          <cell r="AJ60">
            <v>1870372495.1816661</v>
          </cell>
          <cell r="AK60">
            <v>2133034240.7087328</v>
          </cell>
          <cell r="AL60">
            <v>2322563573.3449755</v>
          </cell>
          <cell r="AM60">
            <v>2418564848.5458021</v>
          </cell>
          <cell r="AN60">
            <v>2529464512.0956497</v>
          </cell>
        </row>
        <row r="61">
          <cell r="AI61">
            <v>2029620306.1999993</v>
          </cell>
          <cell r="AJ61">
            <v>1926700397.3312495</v>
          </cell>
          <cell r="AK61">
            <v>2198742140.2233438</v>
          </cell>
          <cell r="AL61">
            <v>2394109904.3794646</v>
          </cell>
          <cell r="AM61">
            <v>2493068488.949162</v>
          </cell>
          <cell r="AN61">
            <v>2607384405.1824718</v>
          </cell>
        </row>
        <row r="64"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I65">
            <v>16267682.99</v>
          </cell>
          <cell r="AJ65">
            <v>15967049.126249999</v>
          </cell>
          <cell r="AK65">
            <v>16297434.946632728</v>
          </cell>
          <cell r="AL65">
            <v>16311288.634305673</v>
          </cell>
          <cell r="AM65">
            <v>16418815.990008542</v>
          </cell>
          <cell r="AN65">
            <v>16468884.979439879</v>
          </cell>
        </row>
        <row r="66">
          <cell r="AI66">
            <v>16267682.99</v>
          </cell>
          <cell r="AJ66">
            <v>15967049.126249999</v>
          </cell>
          <cell r="AK66">
            <v>16297434.946632728</v>
          </cell>
          <cell r="AL66">
            <v>16311288.634305673</v>
          </cell>
          <cell r="AM66">
            <v>16418815.990008542</v>
          </cell>
          <cell r="AN66">
            <v>16468884.979439879</v>
          </cell>
        </row>
        <row r="69">
          <cell r="AI69">
            <v>8558201.0299999993</v>
          </cell>
          <cell r="AJ69">
            <v>8330781.4620833322</v>
          </cell>
          <cell r="AK69">
            <v>9179079.2924782131</v>
          </cell>
          <cell r="AL69">
            <v>10639479.980977438</v>
          </cell>
          <cell r="AM69">
            <v>10989923.346411968</v>
          </cell>
          <cell r="AN69">
            <v>11814219.771475701</v>
          </cell>
        </row>
        <row r="70">
          <cell r="AI70">
            <v>131731779.01999998</v>
          </cell>
          <cell r="AJ70">
            <v>121750414.19666666</v>
          </cell>
          <cell r="AK70">
            <v>141288623.71018615</v>
          </cell>
          <cell r="AL70">
            <v>163767784.93854025</v>
          </cell>
          <cell r="AM70">
            <v>169161970.9143804</v>
          </cell>
          <cell r="AN70">
            <v>181849921.82051519</v>
          </cell>
        </row>
        <row r="71">
          <cell r="AI71">
            <v>140289980.04999998</v>
          </cell>
          <cell r="AJ71">
            <v>130081195.65875</v>
          </cell>
          <cell r="AK71">
            <v>150467703.00266436</v>
          </cell>
          <cell r="AL71">
            <v>174407264.9195177</v>
          </cell>
          <cell r="AM71">
            <v>180151894.26079237</v>
          </cell>
          <cell r="AN71">
            <v>193664141.59199089</v>
          </cell>
        </row>
        <row r="74">
          <cell r="AI74">
            <v>22506439.300000001</v>
          </cell>
          <cell r="AJ74">
            <v>21470150.9175</v>
          </cell>
          <cell r="AK74">
            <v>22690151.595259745</v>
          </cell>
          <cell r="AL74">
            <v>24160867.357938763</v>
          </cell>
          <cell r="AM74">
            <v>24223946.357849125</v>
          </cell>
          <cell r="AN74">
            <v>24728927.689289276</v>
          </cell>
        </row>
        <row r="75">
          <cell r="AI75">
            <v>419628791.87000006</v>
          </cell>
          <cell r="AJ75">
            <v>420220709.03875011</v>
          </cell>
          <cell r="AK75">
            <v>423054076.85106379</v>
          </cell>
          <cell r="AL75">
            <v>450475325.96340829</v>
          </cell>
          <cell r="AM75">
            <v>451651423.35366726</v>
          </cell>
          <cell r="AN75">
            <v>461066715.71531308</v>
          </cell>
        </row>
        <row r="76">
          <cell r="AI76">
            <v>442135231.17000008</v>
          </cell>
          <cell r="AJ76">
            <v>441690859.95625013</v>
          </cell>
          <cell r="AK76">
            <v>445744228.44632351</v>
          </cell>
          <cell r="AL76">
            <v>474636193.32134706</v>
          </cell>
          <cell r="AM76">
            <v>475875369.71151638</v>
          </cell>
          <cell r="AN76">
            <v>485795643.40460235</v>
          </cell>
        </row>
        <row r="79">
          <cell r="AI79">
            <v>11137953.870000001</v>
          </cell>
          <cell r="AJ79">
            <v>10434383.595416669</v>
          </cell>
          <cell r="AK79">
            <v>11594670.320580972</v>
          </cell>
          <cell r="AL79">
            <v>12768991.733935652</v>
          </cell>
          <cell r="AM79">
            <v>13005030.356368899</v>
          </cell>
          <cell r="AN79">
            <v>13611939.10325004</v>
          </cell>
        </row>
        <row r="80">
          <cell r="AI80">
            <v>399038297.06957299</v>
          </cell>
          <cell r="AJ80">
            <v>361161813.30040628</v>
          </cell>
          <cell r="AK80">
            <v>415401029.11269754</v>
          </cell>
          <cell r="AL80">
            <v>457473318.37397331</v>
          </cell>
          <cell r="AM80">
            <v>465929849.17287588</v>
          </cell>
          <cell r="AN80">
            <v>487673504.7543906</v>
          </cell>
        </row>
        <row r="81">
          <cell r="AI81">
            <v>410176250.93957299</v>
          </cell>
          <cell r="AJ81">
            <v>371596196.89582294</v>
          </cell>
          <cell r="AK81">
            <v>426995699.4332785</v>
          </cell>
          <cell r="AL81">
            <v>470242310.10790896</v>
          </cell>
          <cell r="AM81">
            <v>478934879.52924478</v>
          </cell>
          <cell r="AN81">
            <v>501285443.85764062</v>
          </cell>
        </row>
        <row r="84">
          <cell r="AI84">
            <v>440052.27</v>
          </cell>
          <cell r="AJ84">
            <v>440052.27</v>
          </cell>
          <cell r="AK84">
            <v>440053.73722564708</v>
          </cell>
          <cell r="AL84">
            <v>440053.94682931091</v>
          </cell>
          <cell r="AM84">
            <v>440053.94682931103</v>
          </cell>
          <cell r="AN84">
            <v>440053.94682931091</v>
          </cell>
        </row>
        <row r="85">
          <cell r="AI85">
            <v>14227918.720000001</v>
          </cell>
          <cell r="AJ85">
            <v>14225466.823750002</v>
          </cell>
          <cell r="AK85">
            <v>14227966.1588355</v>
          </cell>
          <cell r="AL85">
            <v>14227972.935812004</v>
          </cell>
          <cell r="AM85">
            <v>14227972.935811998</v>
          </cell>
          <cell r="AN85">
            <v>14227972.935812004</v>
          </cell>
        </row>
        <row r="86">
          <cell r="AI86">
            <v>14667970.99</v>
          </cell>
          <cell r="AJ86">
            <v>14665519.093750002</v>
          </cell>
          <cell r="AK86">
            <v>14668019.896061148</v>
          </cell>
          <cell r="AL86">
            <v>14668026.882641315</v>
          </cell>
          <cell r="AM86">
            <v>14668026.88264131</v>
          </cell>
          <cell r="AN86">
            <v>14668026.882641315</v>
          </cell>
        </row>
        <row r="89">
          <cell r="AI89">
            <v>813274.52</v>
          </cell>
          <cell r="AJ89">
            <v>227938.19541666668</v>
          </cell>
          <cell r="AK89">
            <v>867730.53400753066</v>
          </cell>
          <cell r="AL89">
            <v>1072279.0421247387</v>
          </cell>
          <cell r="AM89">
            <v>1072279.0421247387</v>
          </cell>
          <cell r="AN89">
            <v>1072279.0421247387</v>
          </cell>
        </row>
        <row r="90">
          <cell r="AI90">
            <v>2817532.6700000004</v>
          </cell>
          <cell r="AJ90">
            <v>3119148.4325000006</v>
          </cell>
          <cell r="AK90">
            <v>3006191.7202604152</v>
          </cell>
          <cell r="AL90">
            <v>3714835.7144433311</v>
          </cell>
          <cell r="AM90">
            <v>3714835.7144433302</v>
          </cell>
          <cell r="AN90">
            <v>3714835.7144433311</v>
          </cell>
        </row>
        <row r="91">
          <cell r="AI91">
            <v>3630807.1900000004</v>
          </cell>
          <cell r="AJ91">
            <v>3347086.6279166671</v>
          </cell>
          <cell r="AK91">
            <v>3873922.2542679459</v>
          </cell>
          <cell r="AL91">
            <v>4787114.7565680696</v>
          </cell>
          <cell r="AM91">
            <v>4787114.7565680686</v>
          </cell>
          <cell r="AN91">
            <v>4787114.7565680696</v>
          </cell>
        </row>
        <row r="94"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8">
          <cell r="AI98">
            <v>3101364169.4195728</v>
          </cell>
          <cell r="AJ98">
            <v>2948144276.7116556</v>
          </cell>
          <cell r="AK98">
            <v>3344487119.2443719</v>
          </cell>
          <cell r="AL98">
            <v>3798259820.0780907</v>
          </cell>
          <cell r="AM98">
            <v>3914077065.1681728</v>
          </cell>
          <cell r="AN98">
            <v>4075151377.7316923</v>
          </cell>
        </row>
        <row r="102">
          <cell r="AI102">
            <v>11584.02</v>
          </cell>
          <cell r="AJ102">
            <v>11584.020000000004</v>
          </cell>
          <cell r="AK102">
            <v>12068.931879722744</v>
          </cell>
          <cell r="AL102">
            <v>12838.190588382171</v>
          </cell>
          <cell r="AM102">
            <v>12838.190588382175</v>
          </cell>
          <cell r="AN102">
            <v>12838.190588382171</v>
          </cell>
        </row>
        <row r="103">
          <cell r="AI103">
            <v>7799843.3200000003</v>
          </cell>
          <cell r="AJ103">
            <v>5412969.2075000005</v>
          </cell>
          <cell r="AK103">
            <v>8126347.9950475292</v>
          </cell>
          <cell r="AL103">
            <v>8644311.3100356832</v>
          </cell>
          <cell r="AM103">
            <v>8644311.3100356814</v>
          </cell>
          <cell r="AN103">
            <v>8644311.3100356832</v>
          </cell>
        </row>
        <row r="104">
          <cell r="AI104">
            <v>7811427.3399999999</v>
          </cell>
          <cell r="AJ104">
            <v>5424553.2275</v>
          </cell>
          <cell r="AK104">
            <v>8138416.9269272517</v>
          </cell>
          <cell r="AL104">
            <v>8657149.5006240662</v>
          </cell>
          <cell r="AM104">
            <v>8657149.5006240644</v>
          </cell>
          <cell r="AN104">
            <v>8657149.5006240662</v>
          </cell>
        </row>
        <row r="107">
          <cell r="AI107">
            <v>6303175.4400000004</v>
          </cell>
          <cell r="AJ107">
            <v>5925855.8208333328</v>
          </cell>
          <cell r="AK107">
            <v>6328393.8034816692</v>
          </cell>
          <cell r="AL107">
            <v>6704404.7904820843</v>
          </cell>
          <cell r="AM107">
            <v>6727722.6079755388</v>
          </cell>
          <cell r="AN107">
            <v>7075396.063343985</v>
          </cell>
        </row>
        <row r="108">
          <cell r="AI108">
            <v>42729487.719999932</v>
          </cell>
          <cell r="AJ108">
            <v>41228608.73583331</v>
          </cell>
          <cell r="AK108">
            <v>42900444.05192595</v>
          </cell>
          <cell r="AL108">
            <v>45449438.127143882</v>
          </cell>
          <cell r="AM108">
            <v>45607510.578994244</v>
          </cell>
          <cell r="AN108">
            <v>47964403.352033727</v>
          </cell>
        </row>
        <row r="109">
          <cell r="AI109">
            <v>53849849.990000062</v>
          </cell>
          <cell r="AJ109">
            <v>53849849.99000001</v>
          </cell>
          <cell r="AK109">
            <v>54065297.759685062</v>
          </cell>
          <cell r="AL109">
            <v>57277668.323904052</v>
          </cell>
          <cell r="AM109">
            <v>57476879.179776527</v>
          </cell>
          <cell r="AN109">
            <v>60447154.01907178</v>
          </cell>
        </row>
        <row r="110">
          <cell r="AI110">
            <v>102882513.14999999</v>
          </cell>
          <cell r="AJ110">
            <v>101004314.54666665</v>
          </cell>
          <cell r="AK110">
            <v>103294135.61509268</v>
          </cell>
          <cell r="AL110">
            <v>109431511.24153002</v>
          </cell>
          <cell r="AM110">
            <v>109812112.36674631</v>
          </cell>
          <cell r="AN110">
            <v>115486953.43444949</v>
          </cell>
        </row>
        <row r="113">
          <cell r="AI113">
            <v>131774.12</v>
          </cell>
          <cell r="AJ113">
            <v>88828.04833333334</v>
          </cell>
          <cell r="AK113">
            <v>131551.77960794102</v>
          </cell>
          <cell r="AL113">
            <v>129829.83897126029</v>
          </cell>
          <cell r="AM113">
            <v>129731.94211735949</v>
          </cell>
          <cell r="AN113">
            <v>128973.76871767298</v>
          </cell>
        </row>
        <row r="114">
          <cell r="AI114">
            <v>13897427.259999996</v>
          </cell>
          <cell r="AJ114">
            <v>10056433.433333322</v>
          </cell>
          <cell r="AK114">
            <v>13873978.350414412</v>
          </cell>
          <cell r="AL114">
            <v>13692375.583920443</v>
          </cell>
          <cell r="AM114">
            <v>13682050.989029817</v>
          </cell>
          <cell r="AN114">
            <v>13602090.981157176</v>
          </cell>
        </row>
        <row r="115">
          <cell r="AI115">
            <v>31969020.839999989</v>
          </cell>
          <cell r="AJ115">
            <v>35441316.207083337</v>
          </cell>
          <cell r="AK115">
            <v>31915080.015904125</v>
          </cell>
          <cell r="AL115">
            <v>31497329.124459814</v>
          </cell>
          <cell r="AM115">
            <v>31473578.887595966</v>
          </cell>
          <cell r="AN115">
            <v>31289642.457476672</v>
          </cell>
        </row>
        <row r="116">
          <cell r="AI116">
            <v>45998222.219999984</v>
          </cell>
          <cell r="AJ116">
            <v>45586577.688749991</v>
          </cell>
          <cell r="AK116">
            <v>45920610.145926476</v>
          </cell>
          <cell r="AL116">
            <v>45319534.547351517</v>
          </cell>
          <cell r="AM116">
            <v>45285361.81874314</v>
          </cell>
          <cell r="AN116">
            <v>45020707.207351521</v>
          </cell>
        </row>
        <row r="119">
          <cell r="AI119">
            <v>2563729.13</v>
          </cell>
          <cell r="AJ119">
            <v>2562356.5587499999</v>
          </cell>
          <cell r="AK119">
            <v>2454509.6948180343</v>
          </cell>
          <cell r="AL119">
            <v>3384063.4251983212</v>
          </cell>
          <cell r="AM119">
            <v>3337438.6026013042</v>
          </cell>
          <cell r="AN119">
            <v>3734256.9683177094</v>
          </cell>
        </row>
        <row r="120">
          <cell r="AI120">
            <v>49188998.610000007</v>
          </cell>
          <cell r="AJ120">
            <v>46937927.713750005</v>
          </cell>
          <cell r="AK120">
            <v>47093459.505464941</v>
          </cell>
          <cell r="AL120">
            <v>64928345.654921852</v>
          </cell>
          <cell r="AM120">
            <v>64033778.320534162</v>
          </cell>
          <cell r="AN120">
            <v>71647335.389118358</v>
          </cell>
        </row>
        <row r="121"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2">
          <cell r="AI122">
            <v>51752727.74000001</v>
          </cell>
          <cell r="AJ122">
            <v>49500284.272500001</v>
          </cell>
          <cell r="AK122">
            <v>49547969.200282976</v>
          </cell>
          <cell r="AL122">
            <v>68312409.080120176</v>
          </cell>
          <cell r="AM122">
            <v>67371216.923135459</v>
          </cell>
          <cell r="AN122">
            <v>75381592.357436061</v>
          </cell>
        </row>
        <row r="125">
          <cell r="AI125">
            <v>12371.89</v>
          </cell>
          <cell r="AJ125">
            <v>12371.89</v>
          </cell>
          <cell r="AK125">
            <v>12371.89</v>
          </cell>
          <cell r="AL125">
            <v>12371.89</v>
          </cell>
          <cell r="AM125">
            <v>12371.89</v>
          </cell>
          <cell r="AN125">
            <v>12371.89</v>
          </cell>
        </row>
        <row r="126">
          <cell r="AI126">
            <v>52487.310000000005</v>
          </cell>
          <cell r="AJ126">
            <v>52487.309999999859</v>
          </cell>
          <cell r="AK126">
            <v>52487.310000000019</v>
          </cell>
          <cell r="AL126">
            <v>52487.310000000005</v>
          </cell>
          <cell r="AM126">
            <v>52487.310000000019</v>
          </cell>
          <cell r="AN126">
            <v>52487.310000000005</v>
          </cell>
        </row>
        <row r="127">
          <cell r="AI127">
            <v>64859.200000000004</v>
          </cell>
          <cell r="AJ127">
            <v>64859.199999999859</v>
          </cell>
          <cell r="AK127">
            <v>64859.200000000019</v>
          </cell>
          <cell r="AL127">
            <v>64859.200000000004</v>
          </cell>
          <cell r="AM127">
            <v>64859.200000000019</v>
          </cell>
          <cell r="AN127">
            <v>64859.200000000004</v>
          </cell>
        </row>
        <row r="130">
          <cell r="AI130">
            <v>2513731.9</v>
          </cell>
          <cell r="AJ130">
            <v>2106477.7237499994</v>
          </cell>
          <cell r="AK130">
            <v>4096360.0157658127</v>
          </cell>
          <cell r="AL130">
            <v>3347457.1640554368</v>
          </cell>
          <cell r="AM130">
            <v>3936958.4111356847</v>
          </cell>
          <cell r="AN130">
            <v>3658005.2188934279</v>
          </cell>
        </row>
        <row r="131">
          <cell r="AI131">
            <v>27236031.220000003</v>
          </cell>
          <cell r="AJ131">
            <v>26834341.734999999</v>
          </cell>
          <cell r="AK131">
            <v>44383646.990260728</v>
          </cell>
          <cell r="AL131">
            <v>36269360.239978872</v>
          </cell>
          <cell r="AM131">
            <v>42656546.705530979</v>
          </cell>
          <cell r="AN131">
            <v>39634117.045140877</v>
          </cell>
        </row>
        <row r="132"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I133">
            <v>29749763.120000001</v>
          </cell>
          <cell r="AJ133">
            <v>28940819.458749998</v>
          </cell>
          <cell r="AK133">
            <v>48480007.006026544</v>
          </cell>
          <cell r="AL133">
            <v>39616817.404034309</v>
          </cell>
          <cell r="AM133">
            <v>46593505.11666666</v>
          </cell>
          <cell r="AN133">
            <v>43292122.264034308</v>
          </cell>
        </row>
        <row r="136"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I137">
            <v>3.637978807091713E-12</v>
          </cell>
          <cell r="AJ137">
            <v>2.8800665556142726E-12</v>
          </cell>
          <cell r="AK137">
            <v>3.637978807091713E-12</v>
          </cell>
          <cell r="AL137">
            <v>3.637978807091713E-12</v>
          </cell>
          <cell r="AM137">
            <v>3.637978807091713E-12</v>
          </cell>
          <cell r="AN137">
            <v>3.637978807091713E-12</v>
          </cell>
        </row>
        <row r="138"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I139">
            <v>3.637978807091713E-12</v>
          </cell>
          <cell r="AJ139">
            <v>2.8800665556142726E-12</v>
          </cell>
          <cell r="AK139">
            <v>3.637978807091713E-12</v>
          </cell>
          <cell r="AL139">
            <v>3.637978807091713E-12</v>
          </cell>
          <cell r="AM139">
            <v>3.637978807091713E-12</v>
          </cell>
          <cell r="AN139">
            <v>3.637978807091713E-12</v>
          </cell>
        </row>
        <row r="142">
          <cell r="AI142">
            <v>1291000.1099999999</v>
          </cell>
          <cell r="AJ142">
            <v>1335919.9045833333</v>
          </cell>
          <cell r="AK142">
            <v>1290921.1594905537</v>
          </cell>
          <cell r="AL142">
            <v>1285643.4986224794</v>
          </cell>
          <cell r="AM142">
            <v>1285552.5253585242</v>
          </cell>
          <cell r="AN142">
            <v>1279471.170867143</v>
          </cell>
        </row>
        <row r="143">
          <cell r="AI143">
            <v>15390703.180000002</v>
          </cell>
          <cell r="AJ143">
            <v>15077893.3825</v>
          </cell>
          <cell r="AK143">
            <v>15389761.968727142</v>
          </cell>
          <cell r="AL143">
            <v>15326844.149219573</v>
          </cell>
          <cell r="AM143">
            <v>15325759.608256325</v>
          </cell>
          <cell r="AN143">
            <v>15253260.526974911</v>
          </cell>
        </row>
        <row r="144"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</row>
        <row r="145">
          <cell r="AI145">
            <v>16681703.290000001</v>
          </cell>
          <cell r="AJ145">
            <v>16413813.287083333</v>
          </cell>
          <cell r="AK145">
            <v>16680683.128217695</v>
          </cell>
          <cell r="AL145">
            <v>16612487.647842051</v>
          </cell>
          <cell r="AM145">
            <v>16611312.133614849</v>
          </cell>
          <cell r="AN145">
            <v>16532731.697842054</v>
          </cell>
        </row>
        <row r="146">
          <cell r="AI146">
            <v>0</v>
          </cell>
          <cell r="AJ146">
            <v>0</v>
          </cell>
        </row>
        <row r="147">
          <cell r="AI147">
            <v>0</v>
          </cell>
          <cell r="AJ147">
            <v>0</v>
          </cell>
        </row>
        <row r="148">
          <cell r="AI148">
            <v>3108904.31</v>
          </cell>
          <cell r="AJ148">
            <v>3108904.31</v>
          </cell>
          <cell r="AK148">
            <v>3120997.0940279136</v>
          </cell>
          <cell r="AL148">
            <v>3399131.1266699266</v>
          </cell>
          <cell r="AM148">
            <v>3416339.9552363777</v>
          </cell>
          <cell r="AN148">
            <v>3812143.0122647351</v>
          </cell>
        </row>
        <row r="149">
          <cell r="AI149">
            <v>13435153.300000003</v>
          </cell>
          <cell r="AJ149">
            <v>12045368.88916667</v>
          </cell>
          <cell r="AK149">
            <v>13487412.35690189</v>
          </cell>
          <cell r="AL149">
            <v>14689370.665645285</v>
          </cell>
          <cell r="AM149">
            <v>14763738.747403219</v>
          </cell>
          <cell r="AN149">
            <v>16474204.627835749</v>
          </cell>
        </row>
        <row r="150">
          <cell r="AI150">
            <v>16544057.610000003</v>
          </cell>
          <cell r="AJ150">
            <v>15154273.19916667</v>
          </cell>
          <cell r="AK150">
            <v>16608409.450929804</v>
          </cell>
          <cell r="AL150">
            <v>18088501.792315211</v>
          </cell>
          <cell r="AM150">
            <v>18180078.702639598</v>
          </cell>
          <cell r="AN150">
            <v>20286347.640100483</v>
          </cell>
        </row>
        <row r="153">
          <cell r="AI153">
            <v>18705.5</v>
          </cell>
          <cell r="AJ153">
            <v>18705.5</v>
          </cell>
          <cell r="AK153">
            <v>19037.799724791879</v>
          </cell>
          <cell r="AL153">
            <v>27342.581209921998</v>
          </cell>
          <cell r="AM153">
            <v>27341.081202519079</v>
          </cell>
          <cell r="AN153">
            <v>27303.593257817447</v>
          </cell>
        </row>
        <row r="154">
          <cell r="AI154">
            <v>5897671.7899999991</v>
          </cell>
          <cell r="AJ154">
            <v>5219606.7091666656</v>
          </cell>
          <cell r="AK154">
            <v>6002442.8312835721</v>
          </cell>
          <cell r="AL154">
            <v>8620863.9099484663</v>
          </cell>
          <cell r="AM154">
            <v>8620390.9714359958</v>
          </cell>
          <cell r="AN154">
            <v>8608571.3679005727</v>
          </cell>
        </row>
        <row r="155"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I156">
            <v>5916377.2899999991</v>
          </cell>
          <cell r="AJ156">
            <v>5238312.2091666656</v>
          </cell>
          <cell r="AK156">
            <v>6021480.6310083643</v>
          </cell>
          <cell r="AL156">
            <v>8648206.4911583886</v>
          </cell>
          <cell r="AM156">
            <v>8647732.052638514</v>
          </cell>
          <cell r="AN156">
            <v>8635874.9611583911</v>
          </cell>
        </row>
        <row r="159"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3">
          <cell r="AI163">
            <v>277401650.95999998</v>
          </cell>
          <cell r="AJ163">
            <v>267327807.08958331</v>
          </cell>
          <cell r="AK163">
            <v>294756571.30441183</v>
          </cell>
          <cell r="AL163">
            <v>314751476.90497571</v>
          </cell>
          <cell r="AM163">
            <v>321223327.81480861</v>
          </cell>
          <cell r="AN163">
            <v>333358338.26299638</v>
          </cell>
        </row>
        <row r="166">
          <cell r="AI166">
            <v>79968136</v>
          </cell>
          <cell r="AJ166">
            <v>80028794.50333333</v>
          </cell>
          <cell r="AK166">
            <v>79968136</v>
          </cell>
          <cell r="AL166">
            <v>79968136</v>
          </cell>
          <cell r="AM166">
            <v>79968136</v>
          </cell>
          <cell r="AN166">
            <v>79968136</v>
          </cell>
        </row>
        <row r="167">
          <cell r="AI167">
            <v>106317046.59999999</v>
          </cell>
          <cell r="AJ167">
            <v>99421368.677083328</v>
          </cell>
          <cell r="AK167">
            <v>112715051.11255483</v>
          </cell>
          <cell r="AL167">
            <v>122869798.26695958</v>
          </cell>
          <cell r="AM167">
            <v>126487385.27137883</v>
          </cell>
          <cell r="AN167">
            <v>131847753.30568719</v>
          </cell>
        </row>
        <row r="168">
          <cell r="AI168">
            <v>2997168497.9695721</v>
          </cell>
          <cell r="AJ168">
            <v>2849375913.0983224</v>
          </cell>
          <cell r="AK168">
            <v>3230881329.6964002</v>
          </cell>
          <cell r="AL168">
            <v>3677511396.9611306</v>
          </cell>
          <cell r="AM168">
            <v>3789711055.0467939</v>
          </cell>
          <cell r="AN168">
            <v>3945424999.5760045</v>
          </cell>
        </row>
        <row r="169">
          <cell r="AI169">
            <v>277401650.95999998</v>
          </cell>
          <cell r="AJ169">
            <v>267327807.08958331</v>
          </cell>
          <cell r="AK169">
            <v>294756571.30441183</v>
          </cell>
          <cell r="AL169">
            <v>314751476.90497571</v>
          </cell>
          <cell r="AM169">
            <v>321223327.81480861</v>
          </cell>
          <cell r="AN169">
            <v>333358338.26299638</v>
          </cell>
        </row>
        <row r="170">
          <cell r="AI170">
            <v>3460855331.529572</v>
          </cell>
          <cell r="AJ170">
            <v>3296153883.3683224</v>
          </cell>
          <cell r="AK170">
            <v>3718321088.1133671</v>
          </cell>
          <cell r="AL170">
            <v>4195100808.1330662</v>
          </cell>
          <cell r="AM170">
            <v>4317389904.1329813</v>
          </cell>
          <cell r="AN170">
            <v>4490599227.1446886</v>
          </cell>
        </row>
        <row r="173">
          <cell r="AI173">
            <v>0</v>
          </cell>
          <cell r="AJ173">
            <v>0</v>
          </cell>
          <cell r="AK173">
            <v>4826.9620833333347</v>
          </cell>
          <cell r="AL173">
            <v>5036.83</v>
          </cell>
          <cell r="AM173">
            <v>5036.8300000000008</v>
          </cell>
          <cell r="AN173">
            <v>5036.83</v>
          </cell>
        </row>
        <row r="174">
          <cell r="AI174">
            <v>0</v>
          </cell>
          <cell r="AJ174">
            <v>0</v>
          </cell>
          <cell r="AK174">
            <v>4826.9620833333347</v>
          </cell>
          <cell r="AL174">
            <v>5036.83</v>
          </cell>
          <cell r="AM174">
            <v>5036.8300000000008</v>
          </cell>
          <cell r="AN174">
            <v>5036.83</v>
          </cell>
        </row>
        <row r="177"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</row>
        <row r="178">
          <cell r="AI178">
            <v>3134024.2</v>
          </cell>
          <cell r="AJ178">
            <v>2500786.2541666669</v>
          </cell>
          <cell r="AK178">
            <v>130584.34166666667</v>
          </cell>
          <cell r="AL178">
            <v>0</v>
          </cell>
          <cell r="AM178">
            <v>0</v>
          </cell>
          <cell r="AN178">
            <v>0</v>
          </cell>
        </row>
        <row r="179">
          <cell r="AI179">
            <v>206640270.82000002</v>
          </cell>
          <cell r="AJ179">
            <v>215846133.69291666</v>
          </cell>
          <cell r="AK179">
            <v>8610011.2841666676</v>
          </cell>
          <cell r="AL179">
            <v>0</v>
          </cell>
          <cell r="AM179">
            <v>0</v>
          </cell>
          <cell r="AN179">
            <v>0</v>
          </cell>
        </row>
        <row r="180">
          <cell r="AI180">
            <v>18782504.52</v>
          </cell>
          <cell r="AJ180">
            <v>6531370.4595833346</v>
          </cell>
          <cell r="AK180">
            <v>782604.35499999998</v>
          </cell>
          <cell r="AL180">
            <v>0</v>
          </cell>
          <cell r="AM180">
            <v>0</v>
          </cell>
          <cell r="AN180">
            <v>0</v>
          </cell>
        </row>
        <row r="181">
          <cell r="AI181">
            <v>228556799.54000002</v>
          </cell>
          <cell r="AJ181">
            <v>224878290.40666667</v>
          </cell>
          <cell r="AK181">
            <v>9523199.9808333348</v>
          </cell>
          <cell r="AL181">
            <v>0</v>
          </cell>
          <cell r="AM181">
            <v>0</v>
          </cell>
          <cell r="AN181">
            <v>0</v>
          </cell>
        </row>
        <row r="184">
          <cell r="AI184">
            <v>-71988400.25</v>
          </cell>
          <cell r="AJ184">
            <v>-71576657.856250003</v>
          </cell>
          <cell r="AK184">
            <v>-72405211.569999963</v>
          </cell>
          <cell r="AL184">
            <v>-72822022.889999926</v>
          </cell>
          <cell r="AM184">
            <v>-73238834.209999904</v>
          </cell>
          <cell r="AN184">
            <v>-73655645.529999852</v>
          </cell>
        </row>
        <row r="185">
          <cell r="AI185">
            <v>-34967074.590000004</v>
          </cell>
          <cell r="AJ185">
            <v>-34166943.598333336</v>
          </cell>
          <cell r="AK185">
            <v>-36542190.387301229</v>
          </cell>
          <cell r="AL185">
            <v>-37839573.187925451</v>
          </cell>
          <cell r="AM185">
            <v>-39704871.742510542</v>
          </cell>
          <cell r="AN185">
            <v>-41241835.767755158</v>
          </cell>
        </row>
        <row r="186">
          <cell r="AI186">
            <v>-662612593.79999995</v>
          </cell>
          <cell r="AJ186">
            <v>-640205089.96708333</v>
          </cell>
          <cell r="AK186">
            <v>-692460431.40788436</v>
          </cell>
          <cell r="AL186">
            <v>-717045335.71437669</v>
          </cell>
          <cell r="AM186">
            <v>-752392024.79137754</v>
          </cell>
          <cell r="AN186">
            <v>-781516901.01524878</v>
          </cell>
        </row>
        <row r="187">
          <cell r="AI187">
            <v>-131023257.56999999</v>
          </cell>
          <cell r="AJ187">
            <v>-132311757.13708334</v>
          </cell>
          <cell r="AK187">
            <v>-136925289.84556791</v>
          </cell>
          <cell r="AL187">
            <v>-141786643.6432828</v>
          </cell>
          <cell r="AM187">
            <v>-148776004.22971991</v>
          </cell>
          <cell r="AN187">
            <v>-154535080.03793862</v>
          </cell>
        </row>
        <row r="188">
          <cell r="AI188">
            <v>-900591326.21000004</v>
          </cell>
          <cell r="AJ188">
            <v>-878260448.55875003</v>
          </cell>
          <cell r="AK188">
            <v>-938333123.21075344</v>
          </cell>
          <cell r="AL188">
            <v>-969493575.4355849</v>
          </cell>
          <cell r="AM188">
            <v>-1014111734.9736079</v>
          </cell>
          <cell r="AN188">
            <v>-1050949462.3509424</v>
          </cell>
        </row>
        <row r="191">
          <cell r="AI191">
            <v>-6150276.6600000001</v>
          </cell>
          <cell r="AJ191">
            <v>-6150276.6599999992</v>
          </cell>
          <cell r="AK191">
            <v>-6150276.6599999992</v>
          </cell>
          <cell r="AL191">
            <v>-6150276.6600000001</v>
          </cell>
          <cell r="AM191">
            <v>-6150276.6599999992</v>
          </cell>
          <cell r="AN191">
            <v>-6150276.6600000001</v>
          </cell>
        </row>
        <row r="192">
          <cell r="AI192">
            <v>-10883.08</v>
          </cell>
          <cell r="AJ192">
            <v>-10883.08</v>
          </cell>
          <cell r="AK192">
            <v>-10883.08</v>
          </cell>
          <cell r="AL192">
            <v>-10883.08</v>
          </cell>
          <cell r="AM192">
            <v>-10883.08</v>
          </cell>
          <cell r="AN192">
            <v>-10883.08</v>
          </cell>
        </row>
        <row r="193">
          <cell r="AI193">
            <v>-58742.89</v>
          </cell>
          <cell r="AJ193">
            <v>-58742.889999999992</v>
          </cell>
          <cell r="AK193">
            <v>-58742.889999999992</v>
          </cell>
          <cell r="AL193">
            <v>-58742.89</v>
          </cell>
          <cell r="AM193">
            <v>-58742.889999999992</v>
          </cell>
          <cell r="AN193">
            <v>-58742.89</v>
          </cell>
        </row>
        <row r="194">
          <cell r="AI194">
            <v>-77263.33</v>
          </cell>
          <cell r="AJ194">
            <v>-18552.477916666667</v>
          </cell>
          <cell r="AK194">
            <v>-77263.33</v>
          </cell>
          <cell r="AL194">
            <v>-77263.33</v>
          </cell>
          <cell r="AM194">
            <v>-77263.33</v>
          </cell>
          <cell r="AN194">
            <v>-77263.33</v>
          </cell>
        </row>
        <row r="195">
          <cell r="AI195">
            <v>-6297165.96</v>
          </cell>
          <cell r="AJ195">
            <v>-6238455.1079166671</v>
          </cell>
          <cell r="AK195">
            <v>-6297165.959999999</v>
          </cell>
          <cell r="AL195">
            <v>-6297165.96</v>
          </cell>
          <cell r="AM195">
            <v>-6297165.959999999</v>
          </cell>
          <cell r="AN195">
            <v>-6297165.96</v>
          </cell>
        </row>
        <row r="198">
          <cell r="AI198">
            <v>27718.61</v>
          </cell>
          <cell r="AJ198">
            <v>4965.1495833333347</v>
          </cell>
          <cell r="AK198">
            <v>27858.03006085927</v>
          </cell>
          <cell r="AL198">
            <v>28519.517699105225</v>
          </cell>
          <cell r="AM198">
            <v>28679.569302432752</v>
          </cell>
          <cell r="AN198">
            <v>29438.944649352736</v>
          </cell>
        </row>
        <row r="199">
          <cell r="AI199">
            <v>-6567428.0899999999</v>
          </cell>
          <cell r="AJ199">
            <v>-6463634.9316666657</v>
          </cell>
          <cell r="AK199">
            <v>-6600461.1758580813</v>
          </cell>
          <cell r="AL199">
            <v>-6757188.8218909912</v>
          </cell>
          <cell r="AM199">
            <v>-6795110.1821447266</v>
          </cell>
          <cell r="AN199">
            <v>-6975030.5671934625</v>
          </cell>
        </row>
        <row r="200">
          <cell r="AI200">
            <v>-173080221.69999999</v>
          </cell>
          <cell r="AJ200">
            <v>-171504066.57166669</v>
          </cell>
          <cell r="AK200">
            <v>-173950786.82007453</v>
          </cell>
          <cell r="AL200">
            <v>-178081240.22590616</v>
          </cell>
          <cell r="AM200">
            <v>-179080632.58314809</v>
          </cell>
          <cell r="AN200">
            <v>-183822315.2793014</v>
          </cell>
        </row>
        <row r="201">
          <cell r="AI201">
            <v>-245606164.88999999</v>
          </cell>
          <cell r="AJ201">
            <v>-235789512.1229167</v>
          </cell>
          <cell r="AK201">
            <v>-246841523.60590875</v>
          </cell>
          <cell r="AL201">
            <v>-252702764.1930714</v>
          </cell>
          <cell r="AM201">
            <v>-254120932.72597301</v>
          </cell>
          <cell r="AN201">
            <v>-260849526.49994031</v>
          </cell>
        </row>
        <row r="202">
          <cell r="AI202">
            <v>-425226096.06999993</v>
          </cell>
          <cell r="AJ202">
            <v>-413752248.47666669</v>
          </cell>
          <cell r="AK202">
            <v>-427364913.5717805</v>
          </cell>
          <cell r="AL202">
            <v>-437512673.72316945</v>
          </cell>
          <cell r="AM202">
            <v>-439967995.92196339</v>
          </cell>
          <cell r="AN202">
            <v>-451617433.40178585</v>
          </cell>
          <cell r="AO202">
            <v>176749473.47272819</v>
          </cell>
        </row>
        <row r="206">
          <cell r="AI206">
            <v>1857177.7</v>
          </cell>
          <cell r="AJ206">
            <v>2306825.1366666611</v>
          </cell>
          <cell r="AK206">
            <v>1440505.8000608969</v>
          </cell>
          <cell r="AL206">
            <v>1024355.967699179</v>
          </cell>
          <cell r="AM206">
            <v>607704.69930252945</v>
          </cell>
          <cell r="AN206">
            <v>191652.75464950042</v>
          </cell>
        </row>
        <row r="207">
          <cell r="AI207">
            <v>67905685.039999992</v>
          </cell>
          <cell r="AJ207">
            <v>61280693.321249984</v>
          </cell>
          <cell r="AK207">
            <v>69692100.811062202</v>
          </cell>
          <cell r="AL207">
            <v>78262153.177143127</v>
          </cell>
          <cell r="AM207">
            <v>79976520.266723558</v>
          </cell>
          <cell r="AN207">
            <v>83620003.890738577</v>
          </cell>
        </row>
        <row r="208">
          <cell r="AI208">
            <v>2368057210.3995724</v>
          </cell>
          <cell r="AJ208">
            <v>2253454147.3624887</v>
          </cell>
          <cell r="AK208">
            <v>2373026206.8246913</v>
          </cell>
          <cell r="AL208">
            <v>2782331114.9608479</v>
          </cell>
          <cell r="AM208">
            <v>2858184691.6122684</v>
          </cell>
          <cell r="AN208">
            <v>2980032077.2214546</v>
          </cell>
        </row>
        <row r="209">
          <cell r="AI209">
            <v>-80522530.310000002</v>
          </cell>
          <cell r="AJ209">
            <v>-94260644.188750058</v>
          </cell>
          <cell r="AK209">
            <v>-88304901.122064859</v>
          </cell>
          <cell r="AL209">
            <v>-79815194.261378497</v>
          </cell>
          <cell r="AM209">
            <v>-81750872.470884323</v>
          </cell>
          <cell r="AN209">
            <v>-82103531.604882568</v>
          </cell>
        </row>
        <row r="212">
          <cell r="AI212">
            <v>2357297542.8295722</v>
          </cell>
          <cell r="AJ212">
            <v>2222781021.6316552</v>
          </cell>
          <cell r="AK212">
            <v>2355853912.3137493</v>
          </cell>
          <cell r="AL212">
            <v>2781802429.8443117</v>
          </cell>
          <cell r="AM212">
            <v>2857018044.1074104</v>
          </cell>
          <cell r="AN212">
            <v>2981740202.26196</v>
          </cell>
        </row>
        <row r="218"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</row>
        <row r="219">
          <cell r="AI219">
            <v>20939896.84</v>
          </cell>
          <cell r="AJ219">
            <v>22087178.220833328</v>
          </cell>
          <cell r="AK219">
            <v>22179010.152499992</v>
          </cell>
          <cell r="AL219">
            <v>20939896.84</v>
          </cell>
          <cell r="AM219">
            <v>22179010.152499992</v>
          </cell>
          <cell r="AN219">
            <v>20939896.84</v>
          </cell>
        </row>
        <row r="220">
          <cell r="AI220">
            <v>20939896.84</v>
          </cell>
          <cell r="AJ220">
            <v>22087178.220833328</v>
          </cell>
          <cell r="AK220">
            <v>22179010.152499992</v>
          </cell>
          <cell r="AL220">
            <v>20939896.84</v>
          </cell>
          <cell r="AM220">
            <v>22179010.152499992</v>
          </cell>
          <cell r="AN220">
            <v>20939896.84</v>
          </cell>
        </row>
        <row r="223">
          <cell r="AI223">
            <v>44932895.700000003</v>
          </cell>
          <cell r="AJ223">
            <v>44932895.700000003</v>
          </cell>
          <cell r="AK223">
            <v>44932895.699999996</v>
          </cell>
          <cell r="AL223">
            <v>44932895.700000003</v>
          </cell>
          <cell r="AM223">
            <v>44932895.699999996</v>
          </cell>
          <cell r="AN223">
            <v>44932895.700000003</v>
          </cell>
        </row>
        <row r="224">
          <cell r="AI224">
            <v>44932895.700000003</v>
          </cell>
          <cell r="AJ224">
            <v>44932895.700000003</v>
          </cell>
          <cell r="AK224">
            <v>44932895.699999996</v>
          </cell>
          <cell r="AL224">
            <v>44932895.700000003</v>
          </cell>
          <cell r="AM224">
            <v>44932895.699999996</v>
          </cell>
          <cell r="AN224">
            <v>44932895.700000003</v>
          </cell>
        </row>
        <row r="227">
          <cell r="AI227">
            <v>3911968.42</v>
          </cell>
          <cell r="AJ227">
            <v>3265892.1137499996</v>
          </cell>
          <cell r="AK227">
            <v>3911968.4200000013</v>
          </cell>
          <cell r="AL227">
            <v>3911968.42</v>
          </cell>
          <cell r="AM227">
            <v>3911968.4200000013</v>
          </cell>
          <cell r="AN227">
            <v>3911968.42</v>
          </cell>
        </row>
        <row r="228">
          <cell r="AI228">
            <v>0</v>
          </cell>
          <cell r="AJ228">
            <v>0</v>
          </cell>
          <cell r="AK228">
            <v>4400424.5802690974</v>
          </cell>
          <cell r="AL228">
            <v>4536237.6660416676</v>
          </cell>
          <cell r="AM228">
            <v>4478204.7747916682</v>
          </cell>
          <cell r="AN228">
            <v>4420171.8835416688</v>
          </cell>
        </row>
        <row r="229">
          <cell r="AI229">
            <v>3911968.42</v>
          </cell>
          <cell r="AJ229">
            <v>3265892.1137499996</v>
          </cell>
          <cell r="AK229">
            <v>8312393.0002690982</v>
          </cell>
          <cell r="AL229">
            <v>8448206.0860416666</v>
          </cell>
          <cell r="AM229">
            <v>8390173.194791669</v>
          </cell>
          <cell r="AN229">
            <v>8332140.3035416687</v>
          </cell>
        </row>
        <row r="232"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</row>
        <row r="233"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</row>
        <row r="234"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</row>
        <row r="235">
          <cell r="AI235">
            <v>47392886.539999999</v>
          </cell>
          <cell r="AJ235">
            <v>49950195.457083337</v>
          </cell>
          <cell r="AK235">
            <v>47392886.540000014</v>
          </cell>
          <cell r="AL235">
            <v>47392886.539999999</v>
          </cell>
          <cell r="AM235">
            <v>47392886.540000014</v>
          </cell>
          <cell r="AN235">
            <v>47392886.539999999</v>
          </cell>
        </row>
        <row r="236">
          <cell r="AI236">
            <v>47392886.539999999</v>
          </cell>
          <cell r="AJ236">
            <v>49950195.457083337</v>
          </cell>
          <cell r="AK236">
            <v>47392886.540000014</v>
          </cell>
          <cell r="AL236">
            <v>47392886.539999999</v>
          </cell>
          <cell r="AM236">
            <v>47392886.540000014</v>
          </cell>
          <cell r="AN236">
            <v>47392886.539999999</v>
          </cell>
        </row>
        <row r="239"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</row>
        <row r="240"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</row>
        <row r="241"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</row>
        <row r="242">
          <cell r="AI242">
            <v>11091091.1</v>
          </cell>
          <cell r="AJ242">
            <v>11631446.391666666</v>
          </cell>
          <cell r="AK242">
            <v>11091091.099999998</v>
          </cell>
          <cell r="AL242">
            <v>11091091.1</v>
          </cell>
          <cell r="AM242">
            <v>11091091.099999998</v>
          </cell>
          <cell r="AN242">
            <v>11091091.1</v>
          </cell>
        </row>
        <row r="243">
          <cell r="AI243">
            <v>11091091.1</v>
          </cell>
          <cell r="AJ243">
            <v>11631446.391666666</v>
          </cell>
          <cell r="AK243">
            <v>11091091.099999998</v>
          </cell>
          <cell r="AL243">
            <v>11091091.1</v>
          </cell>
          <cell r="AM243">
            <v>11091091.099999998</v>
          </cell>
          <cell r="AN243">
            <v>11091091.1</v>
          </cell>
        </row>
        <row r="246">
          <cell r="AI246">
            <v>-135735.85999999999</v>
          </cell>
          <cell r="AJ246">
            <v>-128291.27374999999</v>
          </cell>
          <cell r="AK246">
            <v>-128797.94749999999</v>
          </cell>
          <cell r="AL246">
            <v>-135735.85999999999</v>
          </cell>
          <cell r="AM246">
            <v>-128797.94749999999</v>
          </cell>
          <cell r="AN246">
            <v>-135735.85999999999</v>
          </cell>
        </row>
        <row r="247">
          <cell r="AI247">
            <v>-3805423.97</v>
          </cell>
          <cell r="AJ247">
            <v>-3996977.5483333338</v>
          </cell>
          <cell r="AK247">
            <v>-3993927.9008333334</v>
          </cell>
          <cell r="AL247">
            <v>-3805423.97</v>
          </cell>
          <cell r="AM247">
            <v>-3993927.9008333334</v>
          </cell>
          <cell r="AN247">
            <v>-3805423.97</v>
          </cell>
        </row>
        <row r="248">
          <cell r="AI248">
            <v>-3941159.83</v>
          </cell>
          <cell r="AJ248">
            <v>-4125268.8220833335</v>
          </cell>
          <cell r="AK248">
            <v>-4122725.8483333332</v>
          </cell>
          <cell r="AL248">
            <v>-3941159.83</v>
          </cell>
          <cell r="AM248">
            <v>-4122725.8483333332</v>
          </cell>
          <cell r="AN248">
            <v>-3941159.83</v>
          </cell>
        </row>
        <row r="251"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6">
          <cell r="AI256">
            <v>-102616.39999999997</v>
          </cell>
          <cell r="AJ256">
            <v>-106847.74958333334</v>
          </cell>
          <cell r="AK256">
            <v>-106819.66916666667</v>
          </cell>
          <cell r="AL256">
            <v>-102616.39999999997</v>
          </cell>
          <cell r="AM256">
            <v>-106819.66916666667</v>
          </cell>
          <cell r="AN256">
            <v>-102616.39999999997</v>
          </cell>
        </row>
        <row r="257">
          <cell r="AI257">
            <v>-102616.39999999997</v>
          </cell>
          <cell r="AJ257">
            <v>-106847.74958333334</v>
          </cell>
          <cell r="AK257">
            <v>-106819.66916666667</v>
          </cell>
          <cell r="AL257">
            <v>-102616.39999999997</v>
          </cell>
          <cell r="AM257">
            <v>-106819.66916666667</v>
          </cell>
          <cell r="AN257">
            <v>-102616.39999999997</v>
          </cell>
        </row>
        <row r="260"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</row>
        <row r="262"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7">
          <cell r="AI267">
            <v>-33930377.859999999</v>
          </cell>
          <cell r="AJ267">
            <v>-30759928.877083331</v>
          </cell>
          <cell r="AK267">
            <v>-34515849.118439563</v>
          </cell>
          <cell r="AL267">
            <v>-35101320.376879141</v>
          </cell>
          <cell r="AM267">
            <v>-35667816.090427622</v>
          </cell>
          <cell r="AN267">
            <v>-35882747.307850182</v>
          </cell>
        </row>
        <row r="268">
          <cell r="AI268">
            <v>-8486889.9900000002</v>
          </cell>
          <cell r="AJ268">
            <v>-8486889.9900000002</v>
          </cell>
          <cell r="AK268">
            <v>-8633331.9242214616</v>
          </cell>
          <cell r="AL268">
            <v>-8779773.8584429231</v>
          </cell>
          <cell r="AM268">
            <v>-8921469.5041716564</v>
          </cell>
          <cell r="AN268">
            <v>-8975229.5184340551</v>
          </cell>
        </row>
        <row r="269">
          <cell r="AI269">
            <v>-257559818.18000001</v>
          </cell>
          <cell r="AJ269">
            <v>-257559818.18000004</v>
          </cell>
          <cell r="AK269">
            <v>-262004032.49130249</v>
          </cell>
          <cell r="AL269">
            <v>-266448246.80260491</v>
          </cell>
          <cell r="AM269">
            <v>-270748420.92926276</v>
          </cell>
          <cell r="AN269">
            <v>-272379927.81990135</v>
          </cell>
        </row>
        <row r="270">
          <cell r="AI270">
            <v>19238365.809999999</v>
          </cell>
          <cell r="AJ270">
            <v>18009514.884166665</v>
          </cell>
          <cell r="AK270">
            <v>19570325.27969927</v>
          </cell>
          <cell r="AL270">
            <v>19902284.749398541</v>
          </cell>
          <cell r="AM270">
            <v>20223485.173750151</v>
          </cell>
          <cell r="AN270">
            <v>20345350.170415528</v>
          </cell>
        </row>
        <row r="271">
          <cell r="AI271">
            <v>-280738720.22000003</v>
          </cell>
          <cell r="AJ271">
            <v>-278797122.16291672</v>
          </cell>
          <cell r="AK271">
            <v>-285582888.25426424</v>
          </cell>
          <cell r="AL271">
            <v>-290427056.28852844</v>
          </cell>
          <cell r="AM271">
            <v>-295114221.35011184</v>
          </cell>
          <cell r="AN271">
            <v>-296892554.47577006</v>
          </cell>
        </row>
        <row r="274">
          <cell r="AI274">
            <v>-700755.31</v>
          </cell>
          <cell r="AJ274">
            <v>-700755.31000000017</v>
          </cell>
          <cell r="AK274">
            <v>-712596.21839082905</v>
          </cell>
          <cell r="AL274">
            <v>-724437.12678165769</v>
          </cell>
          <cell r="AM274">
            <v>-732339.14071078447</v>
          </cell>
          <cell r="AN274">
            <v>-740241.15463991102</v>
          </cell>
        </row>
        <row r="275"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AI276">
            <v>-64071192.340000004</v>
          </cell>
          <cell r="AJ276">
            <v>-64071192.340000011</v>
          </cell>
          <cell r="AK276">
            <v>-65153825.761627771</v>
          </cell>
          <cell r="AL276">
            <v>-66236459.183255494</v>
          </cell>
          <cell r="AM276">
            <v>-66958953.108169787</v>
          </cell>
          <cell r="AN276">
            <v>-67681447.033084065</v>
          </cell>
        </row>
        <row r="277">
          <cell r="AI277">
            <v>-1425488.6</v>
          </cell>
          <cell r="AJ277">
            <v>-196637.68875</v>
          </cell>
          <cell r="AK277">
            <v>-1449575.5811243688</v>
          </cell>
          <cell r="AL277">
            <v>-1473662.5622487364</v>
          </cell>
          <cell r="AM277">
            <v>-1489736.9759738513</v>
          </cell>
          <cell r="AN277">
            <v>-1505811.3896989666</v>
          </cell>
        </row>
        <row r="278">
          <cell r="AI278">
            <v>-66197436.250000007</v>
          </cell>
          <cell r="AJ278">
            <v>-64968585.338750012</v>
          </cell>
          <cell r="AK278">
            <v>-67315997.561142966</v>
          </cell>
          <cell r="AL278">
            <v>-68434558.872285888</v>
          </cell>
          <cell r="AM278">
            <v>-69181029.22485441</v>
          </cell>
          <cell r="AN278">
            <v>-69927499.577422947</v>
          </cell>
        </row>
        <row r="281">
          <cell r="AI281">
            <v>135902646.68000001</v>
          </cell>
          <cell r="AJ281">
            <v>131226299.82166667</v>
          </cell>
          <cell r="AK281">
            <v>135902646.68000004</v>
          </cell>
          <cell r="AL281">
            <v>135902646.68000001</v>
          </cell>
          <cell r="AM281">
            <v>135902646.68000004</v>
          </cell>
          <cell r="AN281">
            <v>135902646.68000001</v>
          </cell>
        </row>
        <row r="282">
          <cell r="AI282">
            <v>135902646.68000001</v>
          </cell>
          <cell r="AJ282">
            <v>131226299.82166667</v>
          </cell>
          <cell r="AK282">
            <v>135902646.68000004</v>
          </cell>
          <cell r="AL282">
            <v>135902646.68000001</v>
          </cell>
          <cell r="AM282">
            <v>135902646.68000004</v>
          </cell>
          <cell r="AN282">
            <v>135902646.68000001</v>
          </cell>
        </row>
        <row r="285">
          <cell r="AI285">
            <v>10301762.530000003</v>
          </cell>
          <cell r="AJ285">
            <v>-752769.94499999064</v>
          </cell>
          <cell r="AK285">
            <v>9704450.363169603</v>
          </cell>
          <cell r="AL285">
            <v>9107138.1963392049</v>
          </cell>
          <cell r="AM285">
            <v>8532740.4688615892</v>
          </cell>
          <cell r="AN285">
            <v>8309907.23750991</v>
          </cell>
        </row>
        <row r="286">
          <cell r="AI286">
            <v>-8622625.8499999996</v>
          </cell>
          <cell r="AJ286">
            <v>-8615181.2637499999</v>
          </cell>
          <cell r="AK286">
            <v>-8762129.8717214614</v>
          </cell>
          <cell r="AL286">
            <v>-8915509.7184429225</v>
          </cell>
          <cell r="AM286">
            <v>-9050267.4516716562</v>
          </cell>
          <cell r="AN286">
            <v>-9110965.3784340546</v>
          </cell>
        </row>
        <row r="287">
          <cell r="AI287">
            <v>-304496537.64999998</v>
          </cell>
          <cell r="AJ287">
            <v>-303540809.84750009</v>
          </cell>
          <cell r="AK287">
            <v>-304572351.42099452</v>
          </cell>
          <cell r="AL287">
            <v>-311013995.44981873</v>
          </cell>
          <cell r="AM287">
            <v>-315044087.01097423</v>
          </cell>
          <cell r="AN287">
            <v>-318506730.09944373</v>
          </cell>
        </row>
        <row r="288">
          <cell r="AI288">
            <v>216008853.55000001</v>
          </cell>
          <cell r="AJ288">
            <v>213779863.23000002</v>
          </cell>
          <cell r="AK288">
            <v>216312522.76940829</v>
          </cell>
          <cell r="AL288">
            <v>216624598.5271498</v>
          </cell>
          <cell r="AM288">
            <v>216925521.2686097</v>
          </cell>
          <cell r="AN288">
            <v>217035515.12071657</v>
          </cell>
        </row>
        <row r="291">
          <cell r="AI291">
            <v>-86808547.420000061</v>
          </cell>
          <cell r="AJ291">
            <v>-84903916.368333384</v>
          </cell>
          <cell r="AK291">
            <v>-87317508.160138041</v>
          </cell>
          <cell r="AL291">
            <v>-94197768.444772705</v>
          </cell>
          <cell r="AM291">
            <v>-98636092.725174516</v>
          </cell>
          <cell r="AN291">
            <v>-102272273.11965136</v>
          </cell>
        </row>
        <row r="294">
          <cell r="AI294">
            <v>12158940.230000002</v>
          </cell>
          <cell r="AJ294">
            <v>1554055.1916666706</v>
          </cell>
          <cell r="AK294">
            <v>11144956.163230499</v>
          </cell>
          <cell r="AL294">
            <v>10131494.164038384</v>
          </cell>
          <cell r="AM294">
            <v>9140445.1681641191</v>
          </cell>
          <cell r="AN294">
            <v>8501559.9921594113</v>
          </cell>
        </row>
        <row r="295">
          <cell r="AI295">
            <v>59283059.18999999</v>
          </cell>
          <cell r="AJ295">
            <v>52665512.057499982</v>
          </cell>
          <cell r="AK295">
            <v>60929970.93934074</v>
          </cell>
          <cell r="AL295">
            <v>69346643.45870021</v>
          </cell>
          <cell r="AM295">
            <v>70926252.815051898</v>
          </cell>
          <cell r="AN295">
            <v>74509038.512304515</v>
          </cell>
        </row>
        <row r="296">
          <cell r="AI296">
            <v>2063560672.7495723</v>
          </cell>
          <cell r="AJ296">
            <v>1949913337.5149887</v>
          </cell>
          <cell r="AK296">
            <v>2068453855.4036968</v>
          </cell>
          <cell r="AL296">
            <v>2471317119.5110292</v>
          </cell>
          <cell r="AM296">
            <v>2543140604.601294</v>
          </cell>
          <cell r="AN296">
            <v>2661525347.1220107</v>
          </cell>
        </row>
        <row r="297">
          <cell r="AI297">
            <v>135486323.24000001</v>
          </cell>
          <cell r="AJ297">
            <v>119519219.04124996</v>
          </cell>
          <cell r="AK297">
            <v>128007621.64734343</v>
          </cell>
          <cell r="AL297">
            <v>136809404.2657713</v>
          </cell>
          <cell r="AM297">
            <v>135174648.79772538</v>
          </cell>
          <cell r="AN297">
            <v>134931983.515834</v>
          </cell>
        </row>
        <row r="298">
          <cell r="AI298">
            <v>2270488995.4095726</v>
          </cell>
          <cell r="AJ298">
            <v>2123652123.8054054</v>
          </cell>
          <cell r="AK298">
            <v>2268536404.1536117</v>
          </cell>
          <cell r="AL298">
            <v>2687604661.3995395</v>
          </cell>
          <cell r="AM298">
            <v>2758381951.3822351</v>
          </cell>
          <cell r="AN298">
            <v>2879467929.1423087</v>
          </cell>
        </row>
        <row r="300">
          <cell r="AI300">
            <v>2270488995.4095721</v>
          </cell>
          <cell r="AJ300">
            <v>2137877105.2633219</v>
          </cell>
          <cell r="AK300">
            <v>2268536404.1536112</v>
          </cell>
          <cell r="AL300">
            <v>2687604661.399539</v>
          </cell>
          <cell r="AM300">
            <v>2758381951.382236</v>
          </cell>
          <cell r="AN300">
            <v>2879467929.1423087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E7" t="str">
            <v>Energy Efficiency &amp; STEP 2021</v>
          </cell>
          <cell r="F7" t="str">
            <v>Energy Efficiency &amp; STEP 2022</v>
          </cell>
          <cell r="G7" t="str">
            <v>Energy Efficiency &amp; STEP 2023</v>
          </cell>
          <cell r="H7" t="str">
            <v>Energy Efficiency &amp; STEP 2023</v>
          </cell>
        </row>
        <row r="12">
          <cell r="E12">
            <v>-24500334.770000003</v>
          </cell>
          <cell r="H12">
            <v>0</v>
          </cell>
        </row>
        <row r="13">
          <cell r="E13">
            <v>-94279.09</v>
          </cell>
          <cell r="H13">
            <v>0</v>
          </cell>
        </row>
        <row r="14">
          <cell r="E14">
            <v>-24594613.860000003</v>
          </cell>
          <cell r="H14">
            <v>0</v>
          </cell>
        </row>
        <row r="18">
          <cell r="E18">
            <v>-24988677.930000003</v>
          </cell>
          <cell r="F18">
            <v>-26438021.24994</v>
          </cell>
          <cell r="G18">
            <v>-26596649.377439644</v>
          </cell>
          <cell r="H18">
            <v>-26596649.377439644</v>
          </cell>
        </row>
        <row r="19">
          <cell r="E19">
            <v>-94279.09</v>
          </cell>
          <cell r="F19">
            <v>-99747.277220000004</v>
          </cell>
          <cell r="G19">
            <v>-100345.76088332001</v>
          </cell>
          <cell r="H19">
            <v>-100345.76088332001</v>
          </cell>
        </row>
        <row r="20">
          <cell r="E20">
            <v>-25082957.020000003</v>
          </cell>
          <cell r="F20">
            <v>-26537768.52716</v>
          </cell>
          <cell r="G20">
            <v>-26696995.138322964</v>
          </cell>
          <cell r="H20">
            <v>-26696995.138322964</v>
          </cell>
        </row>
        <row r="22">
          <cell r="F22">
            <v>5.8000000000000003E-2</v>
          </cell>
          <cell r="G22">
            <v>6.0000000000000001E-3</v>
          </cell>
        </row>
        <row r="23">
          <cell r="F23">
            <v>5.8000000000000003E-2</v>
          </cell>
          <cell r="G23">
            <v>6.0000000000000001E-3</v>
          </cell>
        </row>
        <row r="27">
          <cell r="E27" t="str">
            <v>STEP 2021</v>
          </cell>
          <cell r="F27" t="str">
            <v>STEP 2022</v>
          </cell>
          <cell r="G27" t="str">
            <v>STEP 2023</v>
          </cell>
        </row>
        <row r="32">
          <cell r="E32">
            <v>-488343.16000000003</v>
          </cell>
        </row>
        <row r="33">
          <cell r="E33">
            <v>0</v>
          </cell>
        </row>
        <row r="34">
          <cell r="E34">
            <v>-488343.16000000003</v>
          </cell>
        </row>
      </sheetData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2">
          <cell r="C12">
            <v>0.21</v>
          </cell>
          <cell r="D12">
            <v>0.21</v>
          </cell>
          <cell r="E12">
            <v>0.21</v>
          </cell>
        </row>
        <row r="13">
          <cell r="C13">
            <v>4.6248243184999996E-2</v>
          </cell>
          <cell r="D13">
            <v>4.6248243184999996E-2</v>
          </cell>
          <cell r="E13">
            <v>4.6248243184999996E-2</v>
          </cell>
        </row>
        <row r="14">
          <cell r="C14">
            <v>0.46790146262432242</v>
          </cell>
          <cell r="D14">
            <v>0.46790146262432242</v>
          </cell>
          <cell r="E14">
            <v>0.46790146262432242</v>
          </cell>
        </row>
        <row r="15">
          <cell r="C15">
            <v>4.0008198907792537E-2</v>
          </cell>
          <cell r="D15">
            <v>4.0008198907792537E-2</v>
          </cell>
          <cell r="E15">
            <v>4.0008198907792537E-2</v>
          </cell>
        </row>
        <row r="16">
          <cell r="C16">
            <v>8.35</v>
          </cell>
          <cell r="D16">
            <v>8.35</v>
          </cell>
          <cell r="E16">
            <v>8.35</v>
          </cell>
        </row>
        <row r="17">
          <cell r="C17">
            <v>1188455566.7857683</v>
          </cell>
          <cell r="D17">
            <v>1151596307.8886793</v>
          </cell>
          <cell r="E17">
            <v>36703407.509728998</v>
          </cell>
        </row>
        <row r="18">
          <cell r="C18">
            <v>732232100.57950139</v>
          </cell>
          <cell r="D18">
            <v>709041210.29499114</v>
          </cell>
          <cell r="E18">
            <v>23190890.284510002</v>
          </cell>
        </row>
        <row r="19">
          <cell r="C19">
            <v>116326366.95856835</v>
          </cell>
          <cell r="D19">
            <v>111910164.22192372</v>
          </cell>
          <cell r="E19">
            <v>4416202.7366446061</v>
          </cell>
        </row>
        <row r="20">
          <cell r="C20">
            <v>111429272.39564024</v>
          </cell>
          <cell r="D20">
            <v>107608298.14683633</v>
          </cell>
          <cell r="E20">
            <v>107608298.14683633</v>
          </cell>
        </row>
        <row r="21">
          <cell r="C21">
            <v>-350487.22750000004</v>
          </cell>
          <cell r="D21">
            <v>-335403.36569076974</v>
          </cell>
          <cell r="E21">
            <v>-335403.36569076974</v>
          </cell>
        </row>
        <row r="22">
          <cell r="C22">
            <v>35730080.952386282</v>
          </cell>
          <cell r="D22">
            <v>34317492.706551582</v>
          </cell>
          <cell r="E22">
            <v>34317492.706551582</v>
          </cell>
        </row>
        <row r="23">
          <cell r="C23">
            <v>2621323308.3450465</v>
          </cell>
          <cell r="D23">
            <v>2539270075.2138939</v>
          </cell>
          <cell r="E23">
            <v>2539270075.2138939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</row>
        <row r="27">
          <cell r="C27" t="str">
            <v>IT is a function of CWC</v>
          </cell>
        </row>
        <row r="29">
          <cell r="C29">
            <v>20229614.739439197</v>
          </cell>
          <cell r="D29">
            <v>19565739.839221764</v>
          </cell>
          <cell r="E29">
            <v>1416630.9337708128</v>
          </cell>
        </row>
        <row r="30">
          <cell r="C30">
            <v>35505474.241471618</v>
          </cell>
          <cell r="D30">
            <v>34889711.015427962</v>
          </cell>
          <cell r="E30">
            <v>-44383635.340351395</v>
          </cell>
        </row>
        <row r="32">
          <cell r="C32">
            <v>21039641.915336814</v>
          </cell>
          <cell r="D32">
            <v>20361751.947881587</v>
          </cell>
          <cell r="E32">
            <v>401236.91379128915</v>
          </cell>
        </row>
        <row r="33">
          <cell r="C33">
            <v>6642333.4780555507</v>
          </cell>
          <cell r="D33">
            <v>6527408.0124899689</v>
          </cell>
          <cell r="E33">
            <v>-8326369.6490843408</v>
          </cell>
        </row>
        <row r="34">
          <cell r="C34">
            <v>28766040.079145551</v>
          </cell>
          <cell r="D34">
            <v>28268330.869047027</v>
          </cell>
          <cell r="E34">
            <v>-36059117.451816998</v>
          </cell>
        </row>
        <row r="35">
          <cell r="C35">
            <v>35408373.557201102</v>
          </cell>
          <cell r="D35">
            <v>34795738.881536998</v>
          </cell>
          <cell r="E35">
            <v>-44385487.100901335</v>
          </cell>
        </row>
        <row r="38">
          <cell r="C38">
            <v>35354644.292522684</v>
          </cell>
        </row>
        <row r="39">
          <cell r="C39">
            <v>53729.264678418636</v>
          </cell>
        </row>
        <row r="41">
          <cell r="C41">
            <v>2642245299.5139422</v>
          </cell>
          <cell r="D41">
            <v>2559631827.1617756</v>
          </cell>
          <cell r="E41">
            <v>82775360.714057744</v>
          </cell>
        </row>
        <row r="42">
          <cell r="C42">
            <v>5.9676465163539909E-2</v>
          </cell>
          <cell r="D42">
            <v>6.0266013793701972E-2</v>
          </cell>
          <cell r="E42">
            <v>0.58340627872121187</v>
          </cell>
          <cell r="F42">
            <v>6.0266013793701972E-2</v>
          </cell>
        </row>
        <row r="43">
          <cell r="C43">
            <v>157679859.56997085</v>
          </cell>
          <cell r="D43">
            <v>154258807.00253016</v>
          </cell>
          <cell r="E43">
            <v>48291665.163994424</v>
          </cell>
        </row>
        <row r="45">
          <cell r="C45">
            <v>2642245299.5139422</v>
          </cell>
          <cell r="D45">
            <v>2559631827.1617756</v>
          </cell>
          <cell r="E45">
            <v>82775360.714057744</v>
          </cell>
        </row>
        <row r="46">
          <cell r="C46">
            <v>1.8719894785920947E-2</v>
          </cell>
          <cell r="D46">
            <v>1.8719894785920947E-2</v>
          </cell>
          <cell r="E46">
            <v>1.8719894785920947E-2</v>
          </cell>
        </row>
        <row r="47">
          <cell r="C47">
            <v>49462554.005495176</v>
          </cell>
          <cell r="D47">
            <v>47916038.495163031</v>
          </cell>
          <cell r="E47">
            <v>1549546.0434338152</v>
          </cell>
        </row>
        <row r="49">
          <cell r="C49">
            <v>108217305.56447567</v>
          </cell>
          <cell r="D49">
            <v>106342768.50736713</v>
          </cell>
          <cell r="E49">
            <v>46742119.120560609</v>
          </cell>
        </row>
        <row r="50">
          <cell r="C50">
            <v>0.3272036206122127</v>
          </cell>
          <cell r="D50">
            <v>0.3272036206122127</v>
          </cell>
          <cell r="E50">
            <v>0.3272036206122127</v>
          </cell>
        </row>
        <row r="51">
          <cell r="C51">
            <v>35409094.19359459</v>
          </cell>
          <cell r="D51">
            <v>34795738.881536916</v>
          </cell>
          <cell r="E51">
            <v>15294190.611334767</v>
          </cell>
        </row>
        <row r="53">
          <cell r="C53">
            <v>1188455566.7857683</v>
          </cell>
          <cell r="D53">
            <v>1151596307.8886793</v>
          </cell>
          <cell r="E53">
            <v>36703407.509728998</v>
          </cell>
        </row>
        <row r="54">
          <cell r="C54">
            <v>732232100.57950139</v>
          </cell>
          <cell r="D54">
            <v>709041210.29499114</v>
          </cell>
          <cell r="E54">
            <v>23190890.284510002</v>
          </cell>
        </row>
        <row r="55">
          <cell r="C55">
            <v>116326366.95856835</v>
          </cell>
          <cell r="D55">
            <v>111910164.22192372</v>
          </cell>
          <cell r="E55">
            <v>4416202.7366446061</v>
          </cell>
        </row>
        <row r="56">
          <cell r="C56">
            <v>111429272.39564024</v>
          </cell>
          <cell r="D56">
            <v>107608298.14683633</v>
          </cell>
          <cell r="E56">
            <v>107608298.14683633</v>
          </cell>
        </row>
        <row r="57">
          <cell r="C57">
            <v>-350487.22750000004</v>
          </cell>
          <cell r="D57">
            <v>-335403.36569076974</v>
          </cell>
          <cell r="E57">
            <v>-335403.36569076974</v>
          </cell>
        </row>
        <row r="58">
          <cell r="C58">
            <v>35730080.952386282</v>
          </cell>
          <cell r="D58">
            <v>34317492.706551582</v>
          </cell>
          <cell r="E58">
            <v>34317492.706551582</v>
          </cell>
        </row>
        <row r="59">
          <cell r="C59">
            <v>193088233.12717199</v>
          </cell>
          <cell r="D59">
            <v>189054545.88406742</v>
          </cell>
          <cell r="E59">
            <v>-132494072.99912274</v>
          </cell>
        </row>
        <row r="61">
          <cell r="C61">
            <v>2642245299.5139422</v>
          </cell>
          <cell r="D61">
            <v>2559631827.1617756</v>
          </cell>
          <cell r="E61">
            <v>82775360.714057744</v>
          </cell>
        </row>
        <row r="62">
          <cell r="C62">
            <v>1.8719894785920947E-2</v>
          </cell>
          <cell r="D62">
            <v>1.8719894785920947E-2</v>
          </cell>
          <cell r="E62">
            <v>1.8719894785920947E-2</v>
          </cell>
        </row>
        <row r="63">
          <cell r="C63">
            <v>49462554.005495176</v>
          </cell>
          <cell r="D63">
            <v>47916038.495163031</v>
          </cell>
          <cell r="E63">
            <v>1549546.0434338152</v>
          </cell>
        </row>
        <row r="65">
          <cell r="C65">
            <v>143625679.1216768</v>
          </cell>
          <cell r="D65">
            <v>141138507.38890439</v>
          </cell>
          <cell r="E65">
            <v>-134043619.04255655</v>
          </cell>
        </row>
        <row r="66">
          <cell r="C66">
            <v>4.6248243184999996E-2</v>
          </cell>
          <cell r="D66">
            <v>4.6248243184999996E-2</v>
          </cell>
          <cell r="E66">
            <v>4.6248243184999996E-2</v>
          </cell>
        </row>
        <row r="67">
          <cell r="C67">
            <v>6642435.3356300853</v>
          </cell>
          <cell r="D67">
            <v>6527408.0124899689</v>
          </cell>
          <cell r="E67">
            <v>-6199281.890877652</v>
          </cell>
        </row>
        <row r="69">
          <cell r="C69">
            <v>136983243.78604671</v>
          </cell>
          <cell r="D69">
            <v>134611099.37641442</v>
          </cell>
          <cell r="E69">
            <v>-127844337.1516789</v>
          </cell>
        </row>
        <row r="70">
          <cell r="C70">
            <v>0.21</v>
          </cell>
          <cell r="D70">
            <v>0.21</v>
          </cell>
          <cell r="E70">
            <v>0.21</v>
          </cell>
        </row>
        <row r="71">
          <cell r="C71">
            <v>28766481.195069809</v>
          </cell>
          <cell r="D71">
            <v>28268330.869047027</v>
          </cell>
          <cell r="E71">
            <v>-26847310.801852569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35408916.530699894</v>
          </cell>
          <cell r="D75">
            <v>34795738.881536998</v>
          </cell>
          <cell r="E75">
            <v>-33046592.692730222</v>
          </cell>
        </row>
      </sheetData>
      <sheetData sheetId="22"/>
      <sheetData sheetId="23">
        <row r="22">
          <cell r="H22">
            <v>4614046.5552299935</v>
          </cell>
        </row>
        <row r="23">
          <cell r="H23">
            <v>387467.42957999994</v>
          </cell>
        </row>
      </sheetData>
      <sheetData sheetId="24">
        <row r="6">
          <cell r="D6" t="str">
            <v>Reserve Accrual Dec 2021</v>
          </cell>
          <cell r="E6" t="str">
            <v>Reserve Accrual Dec 2022</v>
          </cell>
          <cell r="F6" t="str">
            <v>Reserve Accrual Dec 2023</v>
          </cell>
        </row>
        <row r="11">
          <cell r="D11">
            <v>107195</v>
          </cell>
          <cell r="E11">
            <v>111589.995</v>
          </cell>
          <cell r="F11">
            <v>112705.89495</v>
          </cell>
        </row>
        <row r="12">
          <cell r="D12">
            <v>355584.31000000006</v>
          </cell>
          <cell r="E12">
            <v>370163.26671000005</v>
          </cell>
          <cell r="F12">
            <v>373864.89937710005</v>
          </cell>
        </row>
        <row r="13">
          <cell r="D13">
            <v>984110.86</v>
          </cell>
          <cell r="E13">
            <v>1024459.4052599999</v>
          </cell>
          <cell r="F13">
            <v>1034703.9993125999</v>
          </cell>
        </row>
        <row r="14">
          <cell r="D14">
            <v>580073.5</v>
          </cell>
          <cell r="E14">
            <v>603856.5135</v>
          </cell>
          <cell r="F14">
            <v>609895.07863500004</v>
          </cell>
        </row>
        <row r="15">
          <cell r="D15">
            <v>278405</v>
          </cell>
          <cell r="E15">
            <v>289819.60499999998</v>
          </cell>
          <cell r="F15">
            <v>292717.80105000001</v>
          </cell>
        </row>
        <row r="16">
          <cell r="D16">
            <v>2305368.67</v>
          </cell>
          <cell r="E16">
            <v>2399888.78547</v>
          </cell>
          <cell r="F16">
            <v>2423887.6733247</v>
          </cell>
        </row>
        <row r="17">
          <cell r="D17">
            <v>461073.734</v>
          </cell>
          <cell r="E17">
            <v>479977.757094</v>
          </cell>
          <cell r="F17">
            <v>484777.53466493997</v>
          </cell>
        </row>
        <row r="20">
          <cell r="D20">
            <v>139068</v>
          </cell>
          <cell r="E20">
            <v>144769.788</v>
          </cell>
          <cell r="F20">
            <v>146217.48587999999</v>
          </cell>
        </row>
        <row r="22">
          <cell r="D22">
            <v>322005.734</v>
          </cell>
          <cell r="E22">
            <v>335207.969094</v>
          </cell>
          <cell r="F22">
            <v>338560.04878493998</v>
          </cell>
        </row>
        <row r="25">
          <cell r="D25">
            <v>311595.14851597161</v>
          </cell>
          <cell r="E25">
            <v>324370.54960512643</v>
          </cell>
          <cell r="F25">
            <v>327614.25510117767</v>
          </cell>
        </row>
        <row r="26">
          <cell r="D26">
            <v>10410.585484028392</v>
          </cell>
          <cell r="E26">
            <v>10837.419488873556</v>
          </cell>
          <cell r="F26">
            <v>10945.793683762291</v>
          </cell>
        </row>
        <row r="28">
          <cell r="E28">
            <v>4.1000000000000002E-2</v>
          </cell>
          <cell r="F28">
            <v>0.01</v>
          </cell>
        </row>
      </sheetData>
      <sheetData sheetId="25">
        <row r="6">
          <cell r="H6" t="str">
            <v>Don &amp; Membership DEC 2021</v>
          </cell>
          <cell r="I6" t="str">
            <v>Don &amp; Membership DEC 2022</v>
          </cell>
          <cell r="J6" t="str">
            <v>Don &amp; Membership DEC 2023</v>
          </cell>
        </row>
        <row r="9">
          <cell r="I9">
            <v>4.1000000000000002E-2</v>
          </cell>
          <cell r="J9">
            <v>0.01</v>
          </cell>
        </row>
        <row r="11">
          <cell r="H11">
            <v>-176630.79629999993</v>
          </cell>
          <cell r="I11">
            <v>-183872.65894829991</v>
          </cell>
          <cell r="J11">
            <v>-185711.38553778292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-176630.79629999993</v>
          </cell>
          <cell r="I13">
            <v>-183872.65894829991</v>
          </cell>
          <cell r="J13">
            <v>-185711.38553778292</v>
          </cell>
        </row>
        <row r="15">
          <cell r="H15">
            <v>-170920.24580404771</v>
          </cell>
          <cell r="I15">
            <v>-177927.97588201365</v>
          </cell>
          <cell r="J15">
            <v>-179707.25564083378</v>
          </cell>
        </row>
        <row r="16">
          <cell r="H16">
            <v>-5710.5504959522095</v>
          </cell>
          <cell r="I16">
            <v>-5944.6830662862494</v>
          </cell>
          <cell r="J16">
            <v>-6004.1298969491118</v>
          </cell>
        </row>
        <row r="17">
          <cell r="H17">
            <v>-176630.79629999993</v>
          </cell>
          <cell r="I17">
            <v>-183872.65894829991</v>
          </cell>
          <cell r="J17">
            <v>-185711.38553778289</v>
          </cell>
        </row>
      </sheetData>
      <sheetData sheetId="26"/>
      <sheetData sheetId="27"/>
      <sheetData sheetId="28">
        <row r="7">
          <cell r="B7" t="str">
            <v>Sporting Events DEC 2021</v>
          </cell>
          <cell r="C7" t="str">
            <v>Sporting Events DEC 2022</v>
          </cell>
          <cell r="D7" t="str">
            <v>Sporting Events DEC 2023</v>
          </cell>
        </row>
        <row r="11">
          <cell r="C11">
            <v>4.1000000000000002E-2</v>
          </cell>
          <cell r="D11">
            <v>0.01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</sheetData>
      <sheetData sheetId="29">
        <row r="8">
          <cell r="F8" t="str">
            <v>Booked Rev DEC 2021</v>
          </cell>
          <cell r="G8" t="str">
            <v>AVG Projected Rev 2022 adj HDD</v>
          </cell>
          <cell r="H8" t="str">
            <v>AVG Proj Rev 2022</v>
          </cell>
          <cell r="I8" t="str">
            <v>AVG Projected Rev 2022 with CET</v>
          </cell>
          <cell r="J8" t="str">
            <v>YE Projected Rev 2022</v>
          </cell>
          <cell r="K8" t="str">
            <v>YE Projected Rev 2022 with CET</v>
          </cell>
          <cell r="L8" t="str">
            <v>AVG Projected Rev 2023 adj HDD</v>
          </cell>
          <cell r="M8" t="str">
            <v>AVG Proj Rev 2023</v>
          </cell>
          <cell r="N8" t="str">
            <v>AVG Projected Rev 2023 with CET</v>
          </cell>
          <cell r="O8" t="str">
            <v>YE Projected Rev 2023</v>
          </cell>
          <cell r="P8" t="str">
            <v>YE Proj Rev 2023 with CET</v>
          </cell>
        </row>
        <row r="11">
          <cell r="F11">
            <v>539710743.15611327</v>
          </cell>
          <cell r="G11">
            <v>536640242.96831</v>
          </cell>
          <cell r="H11">
            <v>703811120.45498991</v>
          </cell>
          <cell r="I11">
            <v>703820171.02499008</v>
          </cell>
          <cell r="J11">
            <v>697858304.03631997</v>
          </cell>
          <cell r="K11">
            <v>703811120.45498991</v>
          </cell>
          <cell r="L11">
            <v>697858304.03631997</v>
          </cell>
          <cell r="M11">
            <v>711701787.21508014</v>
          </cell>
          <cell r="N11">
            <v>711701787.21508014</v>
          </cell>
          <cell r="O11">
            <v>705673320.39147007</v>
          </cell>
          <cell r="P11">
            <v>711710837.78508019</v>
          </cell>
        </row>
        <row r="15">
          <cell r="F15">
            <v>343574747</v>
          </cell>
          <cell r="G15">
            <v>314410100.42022496</v>
          </cell>
          <cell r="H15">
            <v>358715685.15671384</v>
          </cell>
          <cell r="I15">
            <v>363712257.66198385</v>
          </cell>
          <cell r="J15">
            <v>322085028.10662007</v>
          </cell>
          <cell r="K15">
            <v>368226093.44198388</v>
          </cell>
          <cell r="L15">
            <v>331535692.88608509</v>
          </cell>
          <cell r="M15">
            <v>373064731.95874053</v>
          </cell>
          <cell r="N15">
            <v>381802633.60695046</v>
          </cell>
          <cell r="O15">
            <v>339678352.21961421</v>
          </cell>
          <cell r="P15">
            <v>385947330.22695047</v>
          </cell>
        </row>
        <row r="17">
          <cell r="F17">
            <v>77523468.910000011</v>
          </cell>
          <cell r="G17">
            <v>77523468.910000011</v>
          </cell>
          <cell r="H17">
            <v>87918410.914270014</v>
          </cell>
          <cell r="I17">
            <v>87918410.914270014</v>
          </cell>
          <cell r="J17">
            <v>87918410.914270014</v>
          </cell>
          <cell r="K17">
            <v>87918410.914270014</v>
          </cell>
          <cell r="L17">
            <v>87918410.914270014</v>
          </cell>
          <cell r="M17">
            <v>88965601.457719997</v>
          </cell>
          <cell r="N17">
            <v>88965601.457719997</v>
          </cell>
          <cell r="O17">
            <v>88965601.457719997</v>
          </cell>
          <cell r="P17">
            <v>88965601.457719997</v>
          </cell>
        </row>
        <row r="19">
          <cell r="F19">
            <v>427130650.0200001</v>
          </cell>
          <cell r="G19">
            <v>427130650.0200001</v>
          </cell>
          <cell r="H19">
            <v>574614858.40219998</v>
          </cell>
          <cell r="I19">
            <v>574614858.40219998</v>
          </cell>
          <cell r="J19">
            <v>574614858.40219998</v>
          </cell>
          <cell r="K19">
            <v>574614858.40219998</v>
          </cell>
          <cell r="L19">
            <v>574614858.40219998</v>
          </cell>
          <cell r="M19">
            <v>581457692.73900008</v>
          </cell>
          <cell r="N19">
            <v>581457692.73900008</v>
          </cell>
          <cell r="O19">
            <v>581457692.73900008</v>
          </cell>
          <cell r="P19">
            <v>581457692.73900008</v>
          </cell>
        </row>
        <row r="20">
          <cell r="F20">
            <v>848228865.93000007</v>
          </cell>
          <cell r="G20">
            <v>759203784.65022492</v>
          </cell>
          <cell r="H20">
            <v>1021248954.4731839</v>
          </cell>
          <cell r="I20">
            <v>1026245526.9784539</v>
          </cell>
          <cell r="J20">
            <v>782716159.36662006</v>
          </cell>
          <cell r="K20">
            <v>1030759362.7584538</v>
          </cell>
          <cell r="L20">
            <v>780681858.27608502</v>
          </cell>
          <cell r="M20">
            <v>1043488026.1554605</v>
          </cell>
          <cell r="N20">
            <v>1052225927.8036704</v>
          </cell>
          <cell r="O20">
            <v>804478956.26961422</v>
          </cell>
          <cell r="P20">
            <v>1056370624.4236706</v>
          </cell>
        </row>
        <row r="22">
          <cell r="F22">
            <v>101517350.69399999</v>
          </cell>
          <cell r="G22">
            <v>106882939</v>
          </cell>
          <cell r="H22">
            <v>110720039</v>
          </cell>
          <cell r="I22">
            <v>110720039</v>
          </cell>
          <cell r="J22">
            <v>110699952</v>
          </cell>
          <cell r="K22">
            <v>110720039</v>
          </cell>
          <cell r="L22">
            <v>107928840</v>
          </cell>
          <cell r="M22">
            <v>112038555</v>
          </cell>
          <cell r="N22">
            <v>112038555</v>
          </cell>
          <cell r="O22">
            <v>111701691</v>
          </cell>
          <cell r="P22">
            <v>112038555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F42">
            <v>2840759.9200000004</v>
          </cell>
          <cell r="G42">
            <v>2820637.6572033581</v>
          </cell>
          <cell r="H42">
            <v>2734853.1491796314</v>
          </cell>
          <cell r="I42">
            <v>2734853.1491796314</v>
          </cell>
          <cell r="J42">
            <v>2629657.4229588564</v>
          </cell>
          <cell r="K42">
            <v>2734853.1491796314</v>
          </cell>
          <cell r="L42">
            <v>2646106.1564776073</v>
          </cell>
          <cell r="M42">
            <v>2795739.177905635</v>
          </cell>
          <cell r="N42">
            <v>2795739.177905635</v>
          </cell>
          <cell r="O42">
            <v>2421037.0087392982</v>
          </cell>
          <cell r="P42">
            <v>2795739.177905635</v>
          </cell>
        </row>
        <row r="44">
          <cell r="F44">
            <v>2074548.91</v>
          </cell>
          <cell r="G44">
            <v>2074548.91</v>
          </cell>
          <cell r="H44">
            <v>2184022.06745</v>
          </cell>
          <cell r="I44">
            <v>2184022.06745</v>
          </cell>
          <cell r="J44">
            <v>2184022.06745</v>
          </cell>
          <cell r="K44">
            <v>2184022.06745</v>
          </cell>
          <cell r="L44">
            <v>2184022.06745</v>
          </cell>
          <cell r="M44">
            <v>2173543.5155500001</v>
          </cell>
          <cell r="N44">
            <v>2173543.5155500001</v>
          </cell>
          <cell r="O44">
            <v>2173543.5155500001</v>
          </cell>
          <cell r="P44">
            <v>2173543.5155500001</v>
          </cell>
        </row>
        <row r="46">
          <cell r="F46">
            <v>10902657.499999998</v>
          </cell>
          <cell r="G46">
            <v>10902657.499999998</v>
          </cell>
          <cell r="H46">
            <v>13501913.425000001</v>
          </cell>
          <cell r="I46">
            <v>13501913.425000001</v>
          </cell>
          <cell r="J46">
            <v>13501913.425000001</v>
          </cell>
          <cell r="K46">
            <v>13501913.425000001</v>
          </cell>
          <cell r="L46">
            <v>13501913.425000001</v>
          </cell>
          <cell r="M46">
            <v>13437383.451800002</v>
          </cell>
          <cell r="N46">
            <v>13437383.451800002</v>
          </cell>
          <cell r="O46">
            <v>13437383.451800002</v>
          </cell>
          <cell r="P46">
            <v>13437383.451800002</v>
          </cell>
        </row>
        <row r="47">
          <cell r="F47">
            <v>15817966.329999998</v>
          </cell>
          <cell r="G47">
            <v>15557734.447203359</v>
          </cell>
          <cell r="H47">
            <v>18420788.641629633</v>
          </cell>
          <cell r="I47">
            <v>18420788.641629633</v>
          </cell>
          <cell r="J47">
            <v>14425122.982958857</v>
          </cell>
          <cell r="K47">
            <v>18420788.641629633</v>
          </cell>
          <cell r="L47">
            <v>13587337.756477606</v>
          </cell>
          <cell r="M47">
            <v>18406666.145255633</v>
          </cell>
          <cell r="N47">
            <v>18406666.145255633</v>
          </cell>
          <cell r="O47">
            <v>12454913.088739298</v>
          </cell>
          <cell r="P47">
            <v>18406666.145255633</v>
          </cell>
        </row>
        <row r="49">
          <cell r="F49">
            <v>2595058.1150000002</v>
          </cell>
          <cell r="G49">
            <v>3179506</v>
          </cell>
          <cell r="H49">
            <v>2601623</v>
          </cell>
          <cell r="I49">
            <v>2601623</v>
          </cell>
          <cell r="J49">
            <v>2946753</v>
          </cell>
          <cell r="K49">
            <v>2601623</v>
          </cell>
          <cell r="L49">
            <v>2731317</v>
          </cell>
          <cell r="M49">
            <v>2589192</v>
          </cell>
          <cell r="N49">
            <v>2589192</v>
          </cell>
          <cell r="O49">
            <v>2507072</v>
          </cell>
          <cell r="P49">
            <v>2589192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F60">
            <v>2275823.6816901597</v>
          </cell>
          <cell r="G60">
            <v>1933315.1299259942</v>
          </cell>
          <cell r="H60">
            <v>2502521.2100676061</v>
          </cell>
          <cell r="I60">
            <v>2502521.2100676061</v>
          </cell>
          <cell r="J60">
            <v>1912502.2987505649</v>
          </cell>
          <cell r="K60">
            <v>2502521.2100676061</v>
          </cell>
          <cell r="L60">
            <v>2047342.8803363019</v>
          </cell>
          <cell r="M60">
            <v>2603338.7936690347</v>
          </cell>
          <cell r="N60">
            <v>2603338.7936690347</v>
          </cell>
          <cell r="O60">
            <v>2029961.765059399</v>
          </cell>
          <cell r="P60">
            <v>2606600.2307490348</v>
          </cell>
        </row>
        <row r="62">
          <cell r="F62">
            <v>212373.90269131004</v>
          </cell>
          <cell r="G62">
            <v>212373.90269131004</v>
          </cell>
          <cell r="H62">
            <v>300360.26887999999</v>
          </cell>
          <cell r="I62">
            <v>300360.26887999999</v>
          </cell>
          <cell r="J62">
            <v>300360.26887999999</v>
          </cell>
          <cell r="K62">
            <v>300360.26887999999</v>
          </cell>
          <cell r="L62">
            <v>300360.26887999999</v>
          </cell>
          <cell r="M62">
            <v>300360.26887999999</v>
          </cell>
          <cell r="N62">
            <v>300360.26887999999</v>
          </cell>
          <cell r="O62">
            <v>300360.26887999999</v>
          </cell>
          <cell r="P62">
            <v>300360.26887999999</v>
          </cell>
        </row>
        <row r="64">
          <cell r="F64">
            <v>846413.09561852994</v>
          </cell>
          <cell r="G64">
            <v>846413.09561852994</v>
          </cell>
          <cell r="H64">
            <v>1394211.89852</v>
          </cell>
          <cell r="I64">
            <v>1394211.89852</v>
          </cell>
          <cell r="J64">
            <v>1394211.89852</v>
          </cell>
          <cell r="K64">
            <v>1394211.89852</v>
          </cell>
          <cell r="L64">
            <v>1394211.89852</v>
          </cell>
          <cell r="M64">
            <v>1394211.89852</v>
          </cell>
          <cell r="N64">
            <v>1394211.89852</v>
          </cell>
          <cell r="O64">
            <v>1394211.89852</v>
          </cell>
          <cell r="P64">
            <v>1394211.89852</v>
          </cell>
        </row>
        <row r="65">
          <cell r="F65">
            <v>3334610.6799999997</v>
          </cell>
          <cell r="G65">
            <v>3030601.8599259946</v>
          </cell>
          <cell r="H65">
            <v>4197093.3774676062</v>
          </cell>
          <cell r="I65">
            <v>4197093.3774676062</v>
          </cell>
          <cell r="J65">
            <v>3009789.0287505644</v>
          </cell>
          <cell r="K65">
            <v>4197093.3774676062</v>
          </cell>
          <cell r="L65">
            <v>3089771.6903363019</v>
          </cell>
          <cell r="M65">
            <v>4297910.9610690344</v>
          </cell>
          <cell r="N65">
            <v>4297910.9610690344</v>
          </cell>
          <cell r="O65">
            <v>3072390.575059399</v>
          </cell>
          <cell r="P65">
            <v>4301172.398149034</v>
          </cell>
        </row>
        <row r="67">
          <cell r="F67">
            <v>291657.90899999999</v>
          </cell>
          <cell r="G67">
            <v>274212</v>
          </cell>
          <cell r="H67">
            <v>289772</v>
          </cell>
          <cell r="I67">
            <v>289772</v>
          </cell>
          <cell r="J67">
            <v>274212</v>
          </cell>
          <cell r="K67">
            <v>289772</v>
          </cell>
          <cell r="L67">
            <v>260503</v>
          </cell>
          <cell r="M67">
            <v>289772</v>
          </cell>
          <cell r="N67">
            <v>289772</v>
          </cell>
          <cell r="O67">
            <v>260503</v>
          </cell>
          <cell r="P67">
            <v>289772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6">
          <cell r="F96">
            <v>268124.57</v>
          </cell>
          <cell r="G96">
            <v>161100.25269895361</v>
          </cell>
          <cell r="H96">
            <v>258257.19690322777</v>
          </cell>
          <cell r="I96">
            <v>258257.19690322777</v>
          </cell>
          <cell r="J96">
            <v>136651.7773644508</v>
          </cell>
          <cell r="K96">
            <v>258257.19690322777</v>
          </cell>
          <cell r="L96">
            <v>187358.79761443246</v>
          </cell>
          <cell r="M96">
            <v>263426.74551994528</v>
          </cell>
          <cell r="N96">
            <v>263426.74551994528</v>
          </cell>
          <cell r="O96">
            <v>184940.86501977398</v>
          </cell>
          <cell r="P96">
            <v>263426.74551994528</v>
          </cell>
        </row>
        <row r="98">
          <cell r="F98">
            <v>53090.66</v>
          </cell>
          <cell r="G98">
            <v>23745.579999999998</v>
          </cell>
          <cell r="H98">
            <v>48523.266199999998</v>
          </cell>
          <cell r="I98">
            <v>48523.266199999998</v>
          </cell>
          <cell r="J98">
            <v>23442.249999999996</v>
          </cell>
          <cell r="K98">
            <v>48523.266199999998</v>
          </cell>
          <cell r="L98">
            <v>23442.249999999996</v>
          </cell>
          <cell r="M98">
            <v>48523.266199999998</v>
          </cell>
          <cell r="N98">
            <v>48523.266199999998</v>
          </cell>
          <cell r="O98">
            <v>23442.249999999996</v>
          </cell>
          <cell r="P98">
            <v>48523.266199999998</v>
          </cell>
        </row>
        <row r="100">
          <cell r="F100">
            <v>1239223.6299999999</v>
          </cell>
          <cell r="G100">
            <v>414897.18</v>
          </cell>
          <cell r="H100">
            <v>1406456.5592000003</v>
          </cell>
          <cell r="I100">
            <v>1406456.5592000003</v>
          </cell>
          <cell r="J100">
            <v>409596.94</v>
          </cell>
          <cell r="K100">
            <v>1406456.5592000003</v>
          </cell>
          <cell r="L100">
            <v>409596.94</v>
          </cell>
          <cell r="M100">
            <v>1406456.5592000003</v>
          </cell>
          <cell r="N100">
            <v>1406456.5592000003</v>
          </cell>
          <cell r="O100">
            <v>409596.94</v>
          </cell>
          <cell r="P100">
            <v>1406456.5592000003</v>
          </cell>
        </row>
        <row r="101">
          <cell r="F101">
            <v>1560438.8599999999</v>
          </cell>
          <cell r="G101">
            <v>599743.01269895362</v>
          </cell>
          <cell r="H101">
            <v>1713237.0223032278</v>
          </cell>
          <cell r="I101">
            <v>1713237.0223032278</v>
          </cell>
          <cell r="J101">
            <v>569690.9673644508</v>
          </cell>
          <cell r="K101">
            <v>1713237.0223032278</v>
          </cell>
          <cell r="L101">
            <v>620397.98761443247</v>
          </cell>
          <cell r="M101">
            <v>1718406.5709199451</v>
          </cell>
          <cell r="N101">
            <v>1718406.5709199451</v>
          </cell>
          <cell r="O101">
            <v>617980.05501977401</v>
          </cell>
          <cell r="P101">
            <v>1718406.5709199451</v>
          </cell>
        </row>
        <row r="103">
          <cell r="F103">
            <v>295636.033</v>
          </cell>
          <cell r="G103">
            <v>132605</v>
          </cell>
          <cell r="H103">
            <v>271004</v>
          </cell>
          <cell r="I103">
            <v>271004</v>
          </cell>
          <cell r="J103">
            <v>130911</v>
          </cell>
          <cell r="K103">
            <v>271004</v>
          </cell>
          <cell r="L103">
            <v>130911</v>
          </cell>
          <cell r="M103">
            <v>271004</v>
          </cell>
          <cell r="N103">
            <v>271004</v>
          </cell>
          <cell r="O103">
            <v>130911</v>
          </cell>
          <cell r="P103">
            <v>271004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4">
          <cell r="F114">
            <v>0</v>
          </cell>
          <cell r="G114">
            <v>2624472</v>
          </cell>
          <cell r="H114">
            <v>2240124</v>
          </cell>
          <cell r="I114">
            <v>2240124</v>
          </cell>
          <cell r="J114">
            <v>2624472</v>
          </cell>
          <cell r="K114">
            <v>2240124</v>
          </cell>
          <cell r="L114">
            <v>2624472</v>
          </cell>
          <cell r="M114">
            <v>2240124</v>
          </cell>
          <cell r="N114">
            <v>2240124</v>
          </cell>
          <cell r="O114">
            <v>0</v>
          </cell>
          <cell r="P114">
            <v>2240124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F119">
            <v>0</v>
          </cell>
          <cell r="G119">
            <v>2624472</v>
          </cell>
          <cell r="H119">
            <v>2240124</v>
          </cell>
          <cell r="I119">
            <v>2240124</v>
          </cell>
          <cell r="J119">
            <v>2624472</v>
          </cell>
          <cell r="K119">
            <v>2240124</v>
          </cell>
          <cell r="L119">
            <v>2624472</v>
          </cell>
          <cell r="M119">
            <v>2240124</v>
          </cell>
          <cell r="N119">
            <v>2240124</v>
          </cell>
          <cell r="O119">
            <v>0</v>
          </cell>
          <cell r="P119">
            <v>2240124</v>
          </cell>
        </row>
        <row r="121">
          <cell r="F121">
            <v>0</v>
          </cell>
          <cell r="G121">
            <v>35300329</v>
          </cell>
          <cell r="H121">
            <v>44476463</v>
          </cell>
          <cell r="I121">
            <v>44476463</v>
          </cell>
          <cell r="J121">
            <v>35300329</v>
          </cell>
          <cell r="K121">
            <v>44476463</v>
          </cell>
          <cell r="L121">
            <v>33999912</v>
          </cell>
          <cell r="M121">
            <v>43403526</v>
          </cell>
          <cell r="N121">
            <v>43403526</v>
          </cell>
          <cell r="O121">
            <v>0</v>
          </cell>
          <cell r="P121">
            <v>43403526</v>
          </cell>
        </row>
        <row r="123">
          <cell r="F123">
            <v>7346212.21</v>
          </cell>
          <cell r="G123">
            <v>1898249.7177823074</v>
          </cell>
          <cell r="H123">
            <v>2677187.3015643582</v>
          </cell>
          <cell r="I123">
            <v>2677187.3015643582</v>
          </cell>
          <cell r="J123">
            <v>1342954.8833353769</v>
          </cell>
          <cell r="K123">
            <v>2677187.3015643582</v>
          </cell>
          <cell r="L123">
            <v>1438720.3015346022</v>
          </cell>
          <cell r="M123">
            <v>2736888.1793160448</v>
          </cell>
          <cell r="N123">
            <v>2736888.1793160448</v>
          </cell>
          <cell r="O123">
            <v>1429277.3296949274</v>
          </cell>
          <cell r="P123">
            <v>2736888.1793160448</v>
          </cell>
        </row>
        <row r="125">
          <cell r="F125">
            <v>233950.15999999997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F128">
            <v>7580162.3700000001</v>
          </cell>
          <cell r="G128">
            <v>1898249.7177823074</v>
          </cell>
          <cell r="H128">
            <v>2677187.3015643582</v>
          </cell>
          <cell r="I128">
            <v>2677187.3015643582</v>
          </cell>
          <cell r="J128">
            <v>1342954.8833353769</v>
          </cell>
          <cell r="K128">
            <v>2677187.3015643582</v>
          </cell>
          <cell r="L128">
            <v>1438720.3015346022</v>
          </cell>
          <cell r="M128">
            <v>2736888.1793160448</v>
          </cell>
          <cell r="N128">
            <v>2736888.1793160448</v>
          </cell>
          <cell r="O128">
            <v>1429277.3296949274</v>
          </cell>
          <cell r="P128">
            <v>2736888.1793160448</v>
          </cell>
        </row>
        <row r="130">
          <cell r="F130">
            <v>48859100</v>
          </cell>
          <cell r="G130">
            <v>4104155</v>
          </cell>
          <cell r="H130">
            <v>3106605</v>
          </cell>
          <cell r="I130">
            <v>3106605</v>
          </cell>
          <cell r="J130">
            <v>2205855</v>
          </cell>
          <cell r="K130">
            <v>3106605</v>
          </cell>
          <cell r="L130">
            <v>2205855</v>
          </cell>
          <cell r="M130">
            <v>3106605</v>
          </cell>
          <cell r="N130">
            <v>3106605</v>
          </cell>
          <cell r="O130">
            <v>2205855</v>
          </cell>
          <cell r="P130">
            <v>3106605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1">
          <cell r="F141">
            <v>25111.869999999963</v>
          </cell>
          <cell r="G141">
            <v>27375.625592154567</v>
          </cell>
          <cell r="H141">
            <v>28825.142680000001</v>
          </cell>
          <cell r="I141">
            <v>28825.142680000001</v>
          </cell>
          <cell r="J141">
            <v>27246.723523432607</v>
          </cell>
          <cell r="K141">
            <v>28825.142680000001</v>
          </cell>
          <cell r="L141">
            <v>28214.840786394325</v>
          </cell>
          <cell r="M141">
            <v>28825.142680000001</v>
          </cell>
          <cell r="N141">
            <v>28825.142680000001</v>
          </cell>
          <cell r="O141">
            <v>28101.527694087039</v>
          </cell>
          <cell r="P141">
            <v>28825.142680000001</v>
          </cell>
        </row>
        <row r="143">
          <cell r="F143">
            <v>-5776.61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5">
          <cell r="F145">
            <v>929051.52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F146">
            <v>948386.78</v>
          </cell>
          <cell r="G146">
            <v>27375.625592154567</v>
          </cell>
          <cell r="H146">
            <v>28825.142680000001</v>
          </cell>
          <cell r="I146">
            <v>28825.142680000001</v>
          </cell>
          <cell r="J146">
            <v>27246.723523432607</v>
          </cell>
          <cell r="K146">
            <v>28825.142680000001</v>
          </cell>
          <cell r="L146">
            <v>28214.840786394325</v>
          </cell>
          <cell r="M146">
            <v>28825.142680000001</v>
          </cell>
          <cell r="N146">
            <v>28825.142680000001</v>
          </cell>
          <cell r="O146">
            <v>28101.527694087039</v>
          </cell>
          <cell r="P146">
            <v>28825.142680000001</v>
          </cell>
        </row>
        <row r="148">
          <cell r="F148">
            <v>25935</v>
          </cell>
          <cell r="G148">
            <v>21619</v>
          </cell>
          <cell r="H148">
            <v>25468</v>
          </cell>
          <cell r="I148">
            <v>25468</v>
          </cell>
          <cell r="J148">
            <v>21619</v>
          </cell>
          <cell r="K148">
            <v>25468</v>
          </cell>
          <cell r="L148">
            <v>21619</v>
          </cell>
          <cell r="M148">
            <v>25468</v>
          </cell>
          <cell r="N148">
            <v>25468</v>
          </cell>
          <cell r="O148">
            <v>21619</v>
          </cell>
          <cell r="P148">
            <v>25468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9">
          <cell r="F159">
            <v>35614247.899999991</v>
          </cell>
          <cell r="G159">
            <v>25265457.724524114</v>
          </cell>
          <cell r="H159">
            <v>39791480.041096322</v>
          </cell>
          <cell r="I159">
            <v>39791480.041096322</v>
          </cell>
          <cell r="J159">
            <v>26235575.656782448</v>
          </cell>
          <cell r="K159">
            <v>39791480.041096322</v>
          </cell>
          <cell r="L159">
            <v>27638354.133007061</v>
          </cell>
          <cell r="M159">
            <v>40931528.164678827</v>
          </cell>
          <cell r="N159">
            <v>40931528.164678827</v>
          </cell>
          <cell r="O159">
            <v>28352951.948636338</v>
          </cell>
          <cell r="P159">
            <v>40960470.662878826</v>
          </cell>
        </row>
        <row r="161">
          <cell r="F161">
            <v>902569.10000000009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F164">
            <v>36516816.999999993</v>
          </cell>
          <cell r="G164">
            <v>25265457.724524114</v>
          </cell>
          <cell r="H164">
            <v>39791480.041096322</v>
          </cell>
          <cell r="I164">
            <v>39791480.041096322</v>
          </cell>
          <cell r="J164">
            <v>26235575.656782448</v>
          </cell>
          <cell r="K164">
            <v>39791480.041096322</v>
          </cell>
          <cell r="L164">
            <v>27638354.133007061</v>
          </cell>
          <cell r="M164">
            <v>40931528.164678827</v>
          </cell>
          <cell r="N164">
            <v>40931528.164678827</v>
          </cell>
          <cell r="O164">
            <v>28352951.948636338</v>
          </cell>
          <cell r="P164">
            <v>40960470.662878826</v>
          </cell>
        </row>
        <row r="166">
          <cell r="F166">
            <v>53811941.600000009</v>
          </cell>
          <cell r="G166">
            <v>52165668</v>
          </cell>
          <cell r="H166">
            <v>54497962</v>
          </cell>
          <cell r="I166">
            <v>54497962</v>
          </cell>
          <cell r="J166">
            <v>54715480</v>
          </cell>
          <cell r="K166">
            <v>54497962</v>
          </cell>
          <cell r="L166">
            <v>55353696</v>
          </cell>
          <cell r="M166">
            <v>54585026</v>
          </cell>
          <cell r="N166">
            <v>54585026</v>
          </cell>
          <cell r="O166">
            <v>56005208</v>
          </cell>
          <cell r="P166">
            <v>54585026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5">
          <cell r="F195">
            <v>4176075.6100000013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F196">
            <v>24500334.770000003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9">
          <cell r="F199">
            <v>420621437.53169012</v>
          </cell>
          <cell r="G199">
            <v>349140708.5279519</v>
          </cell>
          <cell r="H199">
            <v>408948933.19820499</v>
          </cell>
          <cell r="I199">
            <v>413945505.703475</v>
          </cell>
          <cell r="J199">
            <v>356994088.86933517</v>
          </cell>
          <cell r="K199">
            <v>418459341.48347503</v>
          </cell>
          <cell r="L199">
            <v>368146261.9958415</v>
          </cell>
          <cell r="M199">
            <v>424664602.16250998</v>
          </cell>
          <cell r="N199">
            <v>433402503.81071991</v>
          </cell>
          <cell r="O199">
            <v>374124622.6644581</v>
          </cell>
          <cell r="P199">
            <v>437579404.36599988</v>
          </cell>
        </row>
        <row r="200">
          <cell r="F200">
            <v>80994225.0326913</v>
          </cell>
          <cell r="G200">
            <v>79834137.302691311</v>
          </cell>
          <cell r="H200">
            <v>90451316.516800016</v>
          </cell>
          <cell r="I200">
            <v>90451316.516800016</v>
          </cell>
          <cell r="J200">
            <v>90426235.50060001</v>
          </cell>
          <cell r="K200">
            <v>90451316.516800016</v>
          </cell>
          <cell r="L200">
            <v>90426235.50060001</v>
          </cell>
          <cell r="M200">
            <v>91488028.50835</v>
          </cell>
          <cell r="N200">
            <v>91488028.50835</v>
          </cell>
          <cell r="O200">
            <v>91462947.492149994</v>
          </cell>
          <cell r="P200">
            <v>91488028.50835</v>
          </cell>
        </row>
        <row r="201">
          <cell r="F201">
            <v>441047995.76561862</v>
          </cell>
          <cell r="G201">
            <v>439294617.79561865</v>
          </cell>
          <cell r="H201">
            <v>590917440.28491998</v>
          </cell>
          <cell r="I201">
            <v>590917440.28491998</v>
          </cell>
          <cell r="J201">
            <v>589920580.66571999</v>
          </cell>
          <cell r="K201">
            <v>590917440.28491998</v>
          </cell>
          <cell r="L201">
            <v>589920580.66571999</v>
          </cell>
          <cell r="M201">
            <v>597695744.64852011</v>
          </cell>
          <cell r="N201">
            <v>597695744.64852011</v>
          </cell>
          <cell r="O201">
            <v>596698885.02932012</v>
          </cell>
          <cell r="P201">
            <v>597695744.64852011</v>
          </cell>
        </row>
        <row r="202">
          <cell r="F202">
            <v>942663658.33000004</v>
          </cell>
          <cell r="G202">
            <v>808207419.03795183</v>
          </cell>
          <cell r="H202">
            <v>1090317689.9999249</v>
          </cell>
          <cell r="I202">
            <v>1095314262.5051949</v>
          </cell>
          <cell r="J202">
            <v>830951011.60933518</v>
          </cell>
          <cell r="K202">
            <v>1099828098.2851949</v>
          </cell>
          <cell r="L202">
            <v>829709126.98584139</v>
          </cell>
          <cell r="M202">
            <v>1113848375.31938</v>
          </cell>
          <cell r="N202">
            <v>1122586276.9675899</v>
          </cell>
          <cell r="O202">
            <v>850434570.79445803</v>
          </cell>
          <cell r="P202">
            <v>1126763177.5228701</v>
          </cell>
        </row>
        <row r="204">
          <cell r="F204">
            <v>104699702.75099999</v>
          </cell>
          <cell r="G204">
            <v>145769591</v>
          </cell>
          <cell r="H204">
            <v>158358901</v>
          </cell>
          <cell r="I204">
            <v>158358901</v>
          </cell>
          <cell r="J204">
            <v>149352157</v>
          </cell>
          <cell r="K204">
            <v>158358901</v>
          </cell>
          <cell r="L204">
            <v>145051483</v>
          </cell>
          <cell r="M204">
            <v>158592049</v>
          </cell>
          <cell r="N204">
            <v>158592049</v>
          </cell>
          <cell r="O204">
            <v>114600177</v>
          </cell>
          <cell r="P204">
            <v>158592049</v>
          </cell>
        </row>
        <row r="205">
          <cell r="F205">
            <v>102696976.60000001</v>
          </cell>
          <cell r="G205">
            <v>56291442</v>
          </cell>
          <cell r="H205">
            <v>57630035</v>
          </cell>
          <cell r="I205">
            <v>57630035</v>
          </cell>
          <cell r="J205">
            <v>56942954</v>
          </cell>
          <cell r="K205">
            <v>57630035</v>
          </cell>
          <cell r="L205">
            <v>57581170</v>
          </cell>
          <cell r="M205">
            <v>57717099</v>
          </cell>
          <cell r="N205">
            <v>57717099</v>
          </cell>
          <cell r="O205">
            <v>58232682</v>
          </cell>
          <cell r="P205">
            <v>57717099</v>
          </cell>
        </row>
        <row r="206">
          <cell r="F206">
            <v>207396679.35100001</v>
          </cell>
          <cell r="G206">
            <v>202061033</v>
          </cell>
          <cell r="H206">
            <v>215988936</v>
          </cell>
          <cell r="I206">
            <v>215988936</v>
          </cell>
          <cell r="J206">
            <v>206295111</v>
          </cell>
          <cell r="K206">
            <v>215988936</v>
          </cell>
          <cell r="L206">
            <v>202632653</v>
          </cell>
          <cell r="M206">
            <v>216309148</v>
          </cell>
          <cell r="N206">
            <v>216309148</v>
          </cell>
          <cell r="O206">
            <v>172832859</v>
          </cell>
          <cell r="P206">
            <v>216309148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8">
          <cell r="F238">
            <v>13116985.15</v>
          </cell>
          <cell r="G238">
            <v>11548867.529999999</v>
          </cell>
          <cell r="H238">
            <v>12921162.997669999</v>
          </cell>
          <cell r="I238">
            <v>12921162.997669999</v>
          </cell>
          <cell r="J238">
            <v>11548867.529999999</v>
          </cell>
          <cell r="K238">
            <v>12921162.997669999</v>
          </cell>
          <cell r="L238">
            <v>11548867.529999999</v>
          </cell>
          <cell r="M238">
            <v>12963221.963889999</v>
          </cell>
          <cell r="N238">
            <v>12963221.963889999</v>
          </cell>
          <cell r="O238">
            <v>11548867.529999999</v>
          </cell>
          <cell r="P238">
            <v>12963221.963889999</v>
          </cell>
        </row>
        <row r="242">
          <cell r="F242">
            <v>16100951.300000001</v>
          </cell>
          <cell r="G242">
            <v>16013605.689999999</v>
          </cell>
          <cell r="H242">
            <v>20399399.411589999</v>
          </cell>
          <cell r="I242">
            <v>20399399.411589999</v>
          </cell>
          <cell r="J242">
            <v>16013605.689999999</v>
          </cell>
          <cell r="K242">
            <v>20399399.411589999</v>
          </cell>
          <cell r="L242">
            <v>16013605.689999999</v>
          </cell>
          <cell r="M242">
            <v>20475049.81653</v>
          </cell>
          <cell r="N242">
            <v>20475049.81653</v>
          </cell>
          <cell r="O242">
            <v>16013605.689999999</v>
          </cell>
          <cell r="P242">
            <v>20475049.81653</v>
          </cell>
        </row>
        <row r="243">
          <cell r="F243">
            <v>29217936.449999999</v>
          </cell>
          <cell r="G243">
            <v>27562473.220000003</v>
          </cell>
          <cell r="H243">
            <v>33320562.409260001</v>
          </cell>
          <cell r="I243">
            <v>33320562.409260001</v>
          </cell>
          <cell r="J243">
            <v>27562473.220000003</v>
          </cell>
          <cell r="K243">
            <v>33320562.409260001</v>
          </cell>
          <cell r="L243">
            <v>27562473.220000003</v>
          </cell>
          <cell r="M243">
            <v>33438271.780419994</v>
          </cell>
          <cell r="N243">
            <v>33438271.780419994</v>
          </cell>
          <cell r="O243">
            <v>27562473.220000003</v>
          </cell>
          <cell r="P243">
            <v>33438271.780419994</v>
          </cell>
        </row>
        <row r="245">
          <cell r="F245">
            <v>3360889.0589999999</v>
          </cell>
          <cell r="G245">
            <v>3552855</v>
          </cell>
          <cell r="H245">
            <v>3375523</v>
          </cell>
          <cell r="I245">
            <v>3375523</v>
          </cell>
          <cell r="J245">
            <v>3552855</v>
          </cell>
          <cell r="K245">
            <v>3375523</v>
          </cell>
          <cell r="L245">
            <v>3552855</v>
          </cell>
          <cell r="M245">
            <v>3388041</v>
          </cell>
          <cell r="N245">
            <v>3388041</v>
          </cell>
          <cell r="O245">
            <v>3552855</v>
          </cell>
          <cell r="P245">
            <v>3388041</v>
          </cell>
        </row>
        <row r="247">
          <cell r="F247">
            <v>238785.09</v>
          </cell>
          <cell r="G247">
            <v>154975.35999999999</v>
          </cell>
          <cell r="H247">
            <v>231924.02031999998</v>
          </cell>
          <cell r="I247">
            <v>231924.02031999998</v>
          </cell>
          <cell r="J247">
            <v>154975.35999999999</v>
          </cell>
          <cell r="K247">
            <v>231924.02031999998</v>
          </cell>
          <cell r="L247">
            <v>154975.35999999999</v>
          </cell>
          <cell r="M247">
            <v>231924.02031999998</v>
          </cell>
          <cell r="N247">
            <v>231924.02031999998</v>
          </cell>
          <cell r="O247">
            <v>154975.35999999999</v>
          </cell>
          <cell r="P247">
            <v>231924.02031999998</v>
          </cell>
        </row>
        <row r="251">
          <cell r="F251">
            <v>886461.91999999993</v>
          </cell>
          <cell r="G251">
            <v>776774.95</v>
          </cell>
          <cell r="H251">
            <v>1123890.1667599999</v>
          </cell>
          <cell r="I251">
            <v>1123890.1667599999</v>
          </cell>
          <cell r="J251">
            <v>776774.95</v>
          </cell>
          <cell r="K251">
            <v>1123890.1667599999</v>
          </cell>
          <cell r="L251">
            <v>776774.95</v>
          </cell>
          <cell r="M251">
            <v>1123890.1667599999</v>
          </cell>
          <cell r="N251">
            <v>1123890.1667599999</v>
          </cell>
          <cell r="O251">
            <v>776774.95</v>
          </cell>
          <cell r="P251">
            <v>1123890.1667599999</v>
          </cell>
        </row>
        <row r="252">
          <cell r="F252">
            <v>1125247.01</v>
          </cell>
          <cell r="G252">
            <v>931750.31</v>
          </cell>
          <cell r="H252">
            <v>1355814.1870800001</v>
          </cell>
          <cell r="I252">
            <v>1355814.1870800001</v>
          </cell>
          <cell r="J252">
            <v>931750.31</v>
          </cell>
          <cell r="K252">
            <v>1355814.1870800001</v>
          </cell>
          <cell r="L252">
            <v>931750.31</v>
          </cell>
          <cell r="M252">
            <v>1355814.1870800001</v>
          </cell>
          <cell r="N252">
            <v>1355814.1870800001</v>
          </cell>
          <cell r="O252">
            <v>931750.31</v>
          </cell>
          <cell r="P252">
            <v>1355814.1870800001</v>
          </cell>
        </row>
        <row r="254">
          <cell r="F254">
            <v>183658.25899999999</v>
          </cell>
          <cell r="G254">
            <v>172339</v>
          </cell>
          <cell r="H254">
            <v>185973</v>
          </cell>
          <cell r="I254">
            <v>185973</v>
          </cell>
          <cell r="J254">
            <v>172339</v>
          </cell>
          <cell r="K254">
            <v>185973</v>
          </cell>
          <cell r="L254">
            <v>172339</v>
          </cell>
          <cell r="M254">
            <v>185973</v>
          </cell>
          <cell r="N254">
            <v>185973</v>
          </cell>
          <cell r="O254">
            <v>172339</v>
          </cell>
          <cell r="P254">
            <v>185973</v>
          </cell>
        </row>
        <row r="256">
          <cell r="F256">
            <v>29331.482196623998</v>
          </cell>
          <cell r="G256">
            <v>32937.399999999994</v>
          </cell>
          <cell r="H256">
            <v>30706.162560000001</v>
          </cell>
          <cell r="I256">
            <v>46190.742559999991</v>
          </cell>
          <cell r="J256">
            <v>32937.399999999994</v>
          </cell>
          <cell r="K256">
            <v>30706.162560000001</v>
          </cell>
          <cell r="L256">
            <v>32937.399999999994</v>
          </cell>
          <cell r="M256">
            <v>30706.162560000001</v>
          </cell>
          <cell r="N256">
            <v>30706.162560000001</v>
          </cell>
          <cell r="O256">
            <v>32937.399999999994</v>
          </cell>
          <cell r="P256">
            <v>46190.742559999991</v>
          </cell>
        </row>
        <row r="260">
          <cell r="F260">
            <v>14145.947803375999</v>
          </cell>
          <cell r="G260">
            <v>19543.440000000002</v>
          </cell>
          <cell r="H260">
            <v>21296.694919999994</v>
          </cell>
          <cell r="I260">
            <v>30347.264920000001</v>
          </cell>
          <cell r="J260">
            <v>19543.440000000002</v>
          </cell>
          <cell r="K260">
            <v>21296.694919999994</v>
          </cell>
          <cell r="L260">
            <v>19543.440000000002</v>
          </cell>
          <cell r="M260">
            <v>21296.694919999994</v>
          </cell>
          <cell r="N260">
            <v>21296.694919999994</v>
          </cell>
          <cell r="O260">
            <v>19543.440000000002</v>
          </cell>
          <cell r="P260">
            <v>30347.264920000001</v>
          </cell>
        </row>
        <row r="261">
          <cell r="F261">
            <v>43477.43</v>
          </cell>
          <cell r="G261">
            <v>52480.84</v>
          </cell>
          <cell r="H261">
            <v>52002.857479999999</v>
          </cell>
          <cell r="I261">
            <v>76538.007479999986</v>
          </cell>
          <cell r="J261">
            <v>52480.84</v>
          </cell>
          <cell r="K261">
            <v>52002.857479999999</v>
          </cell>
          <cell r="L261">
            <v>52480.84</v>
          </cell>
          <cell r="M261">
            <v>52002.857479999999</v>
          </cell>
          <cell r="N261">
            <v>52002.857479999999</v>
          </cell>
          <cell r="O261">
            <v>52480.84</v>
          </cell>
          <cell r="P261">
            <v>76538.007479999986</v>
          </cell>
        </row>
        <row r="263">
          <cell r="F263">
            <v>3325.2150000000001</v>
          </cell>
          <cell r="G263">
            <v>4336</v>
          </cell>
          <cell r="H263">
            <v>3524</v>
          </cell>
          <cell r="I263">
            <v>5532</v>
          </cell>
          <cell r="J263">
            <v>4336</v>
          </cell>
          <cell r="K263">
            <v>3524</v>
          </cell>
          <cell r="L263">
            <v>4336</v>
          </cell>
          <cell r="M263">
            <v>3524</v>
          </cell>
          <cell r="N263">
            <v>3524</v>
          </cell>
          <cell r="O263">
            <v>4336</v>
          </cell>
          <cell r="P263">
            <v>5532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4">
          <cell r="F274">
            <v>51879.17</v>
          </cell>
          <cell r="G274">
            <v>55342.07</v>
          </cell>
          <cell r="H274">
            <v>58709.972499999996</v>
          </cell>
          <cell r="I274">
            <v>58709.972499999996</v>
          </cell>
          <cell r="J274">
            <v>55342.07</v>
          </cell>
          <cell r="K274">
            <v>58709.972499999996</v>
          </cell>
          <cell r="L274">
            <v>55342.07</v>
          </cell>
          <cell r="M274">
            <v>58709.972499999996</v>
          </cell>
          <cell r="N274">
            <v>58709.972499999996</v>
          </cell>
          <cell r="O274">
            <v>55342.07</v>
          </cell>
          <cell r="P274">
            <v>58709.972499999996</v>
          </cell>
        </row>
        <row r="276">
          <cell r="F276">
            <v>-400.42000000000007</v>
          </cell>
          <cell r="G276">
            <v>27017.749999999993</v>
          </cell>
          <cell r="H276">
            <v>26027.0275</v>
          </cell>
          <cell r="I276">
            <v>26027.0275</v>
          </cell>
          <cell r="J276">
            <v>27017.749999999993</v>
          </cell>
          <cell r="K276">
            <v>26027.0275</v>
          </cell>
          <cell r="L276">
            <v>27017.749999999993</v>
          </cell>
          <cell r="M276">
            <v>26027.0275</v>
          </cell>
          <cell r="N276">
            <v>26027.0275</v>
          </cell>
          <cell r="O276">
            <v>27017.749999999993</v>
          </cell>
          <cell r="P276">
            <v>26027.0275</v>
          </cell>
        </row>
        <row r="278">
          <cell r="F278">
            <v>667363.60999999987</v>
          </cell>
          <cell r="G278">
            <v>674546.04</v>
          </cell>
          <cell r="H278">
            <v>871750.3524999998</v>
          </cell>
          <cell r="I278">
            <v>871750.3524999998</v>
          </cell>
          <cell r="J278">
            <v>674546.04</v>
          </cell>
          <cell r="K278">
            <v>871750.3524999998</v>
          </cell>
          <cell r="L278">
            <v>674546.04</v>
          </cell>
          <cell r="M278">
            <v>871750.3524999998</v>
          </cell>
          <cell r="N278">
            <v>871750.3524999998</v>
          </cell>
          <cell r="O278">
            <v>674546.04</v>
          </cell>
          <cell r="P278">
            <v>871750.3524999998</v>
          </cell>
        </row>
        <row r="279">
          <cell r="F279">
            <v>718842.35999999987</v>
          </cell>
          <cell r="G279">
            <v>756905.8600000001</v>
          </cell>
          <cell r="H279">
            <v>956487.3524999998</v>
          </cell>
          <cell r="I279">
            <v>956487.3524999998</v>
          </cell>
          <cell r="J279">
            <v>756905.8600000001</v>
          </cell>
          <cell r="K279">
            <v>956487.3524999998</v>
          </cell>
          <cell r="L279">
            <v>756905.8600000001</v>
          </cell>
          <cell r="M279">
            <v>956487.3524999998</v>
          </cell>
          <cell r="N279">
            <v>956487.3524999998</v>
          </cell>
          <cell r="O279">
            <v>756905.8600000001</v>
          </cell>
          <cell r="P279">
            <v>956487.3524999998</v>
          </cell>
        </row>
        <row r="281">
          <cell r="F281">
            <v>137080.639</v>
          </cell>
          <cell r="G281">
            <v>149658</v>
          </cell>
          <cell r="H281">
            <v>144250</v>
          </cell>
          <cell r="I281">
            <v>144250</v>
          </cell>
          <cell r="J281">
            <v>149658</v>
          </cell>
          <cell r="K281">
            <v>144250</v>
          </cell>
          <cell r="L281">
            <v>149658</v>
          </cell>
          <cell r="M281">
            <v>144250</v>
          </cell>
          <cell r="N281">
            <v>144250</v>
          </cell>
          <cell r="O281">
            <v>149658</v>
          </cell>
          <cell r="P281">
            <v>144250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301">
          <cell r="F301">
            <v>73752.42</v>
          </cell>
          <cell r="G301">
            <v>78206.012319999994</v>
          </cell>
          <cell r="H301">
            <v>73262.82355999999</v>
          </cell>
          <cell r="I301">
            <v>73262.82355999999</v>
          </cell>
          <cell r="J301">
            <v>78206.012319999994</v>
          </cell>
          <cell r="K301">
            <v>73262.82355999999</v>
          </cell>
          <cell r="L301">
            <v>78206.012319999994</v>
          </cell>
          <cell r="M301">
            <v>73262.82355999999</v>
          </cell>
          <cell r="N301">
            <v>73262.82355999999</v>
          </cell>
          <cell r="O301">
            <v>78206.012319999994</v>
          </cell>
          <cell r="P301">
            <v>73262.82355999999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F306">
            <v>73752.42</v>
          </cell>
          <cell r="G306">
            <v>78206.012319999994</v>
          </cell>
          <cell r="H306">
            <v>73262.82355999999</v>
          </cell>
          <cell r="I306">
            <v>73262.82355999999</v>
          </cell>
          <cell r="J306">
            <v>78206.012319999994</v>
          </cell>
          <cell r="K306">
            <v>73262.82355999999</v>
          </cell>
          <cell r="L306">
            <v>78206.012319999994</v>
          </cell>
          <cell r="M306">
            <v>73262.82355999999</v>
          </cell>
          <cell r="N306">
            <v>73262.82355999999</v>
          </cell>
          <cell r="O306">
            <v>78206.012319999994</v>
          </cell>
          <cell r="P306">
            <v>73262.82355999999</v>
          </cell>
        </row>
        <row r="308">
          <cell r="F308">
            <v>172864</v>
          </cell>
          <cell r="G308">
            <v>146691</v>
          </cell>
          <cell r="H308">
            <v>170732</v>
          </cell>
          <cell r="I308">
            <v>170732</v>
          </cell>
          <cell r="J308">
            <v>146691</v>
          </cell>
          <cell r="K308">
            <v>170732</v>
          </cell>
          <cell r="L308">
            <v>146691</v>
          </cell>
          <cell r="M308">
            <v>170732</v>
          </cell>
          <cell r="N308">
            <v>170732</v>
          </cell>
          <cell r="O308">
            <v>146691</v>
          </cell>
          <cell r="P308">
            <v>170732</v>
          </cell>
        </row>
        <row r="310">
          <cell r="F310">
            <v>27337.99</v>
          </cell>
          <cell r="G310">
            <v>36709.64</v>
          </cell>
          <cell r="H310">
            <v>23878.591300000004</v>
          </cell>
          <cell r="I310">
            <v>23878.591300000004</v>
          </cell>
          <cell r="J310">
            <v>36709.64</v>
          </cell>
          <cell r="K310">
            <v>23878.591300000004</v>
          </cell>
          <cell r="L310">
            <v>36709.64</v>
          </cell>
          <cell r="M310">
            <v>23878.591300000004</v>
          </cell>
          <cell r="N310">
            <v>23878.591300000004</v>
          </cell>
          <cell r="O310">
            <v>36709.64</v>
          </cell>
          <cell r="P310">
            <v>23878.591300000004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F315">
            <v>27337.99</v>
          </cell>
          <cell r="G315">
            <v>36709.64</v>
          </cell>
          <cell r="H315">
            <v>23878.591300000004</v>
          </cell>
          <cell r="I315">
            <v>23878.591300000004</v>
          </cell>
          <cell r="J315">
            <v>36709.64</v>
          </cell>
          <cell r="K315">
            <v>23878.591300000004</v>
          </cell>
          <cell r="L315">
            <v>36709.64</v>
          </cell>
          <cell r="M315">
            <v>23878.591300000004</v>
          </cell>
          <cell r="N315">
            <v>23878.591300000004</v>
          </cell>
          <cell r="O315">
            <v>36709.64</v>
          </cell>
          <cell r="P315">
            <v>23878.591300000004</v>
          </cell>
        </row>
        <row r="317">
          <cell r="F317">
            <v>271845</v>
          </cell>
          <cell r="G317">
            <v>565082</v>
          </cell>
          <cell r="H317">
            <v>256899</v>
          </cell>
          <cell r="I317">
            <v>256899</v>
          </cell>
          <cell r="J317">
            <v>565082</v>
          </cell>
          <cell r="K317">
            <v>256899</v>
          </cell>
          <cell r="L317">
            <v>565082</v>
          </cell>
          <cell r="M317">
            <v>256899</v>
          </cell>
          <cell r="N317">
            <v>256899</v>
          </cell>
          <cell r="O317">
            <v>565082</v>
          </cell>
          <cell r="P317">
            <v>256899</v>
          </cell>
        </row>
        <row r="319">
          <cell r="F319">
            <v>113748.05999999997</v>
          </cell>
          <cell r="G319">
            <v>1128222.5899999992</v>
          </cell>
          <cell r="H319">
            <v>152788.51233000041</v>
          </cell>
          <cell r="I319">
            <v>152788.51233000041</v>
          </cell>
          <cell r="J319">
            <v>1128222.5899999992</v>
          </cell>
          <cell r="K319">
            <v>163896.80233000038</v>
          </cell>
          <cell r="L319">
            <v>1128222.5899999992</v>
          </cell>
          <cell r="M319">
            <v>143088.57610999997</v>
          </cell>
          <cell r="N319">
            <v>143088.57610999997</v>
          </cell>
          <cell r="O319">
            <v>1128222.5899999992</v>
          </cell>
          <cell r="P319">
            <v>143088.57610999997</v>
          </cell>
        </row>
        <row r="320">
          <cell r="F320">
            <v>94279.09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2">
          <cell r="F322">
            <v>13645008.042196624</v>
          </cell>
          <cell r="G322">
            <v>12920344.949999999</v>
          </cell>
          <cell r="H322">
            <v>13395291.665379999</v>
          </cell>
          <cell r="I322">
            <v>13410776.245379999</v>
          </cell>
          <cell r="J322">
            <v>12920344.949999999</v>
          </cell>
          <cell r="K322">
            <v>13406399.955379998</v>
          </cell>
          <cell r="L322">
            <v>12920344.949999999</v>
          </cell>
          <cell r="M322">
            <v>13427650.695379999</v>
          </cell>
          <cell r="N322">
            <v>13427650.695379999</v>
          </cell>
          <cell r="O322">
            <v>12920344.949999999</v>
          </cell>
          <cell r="P322">
            <v>13443135.275379999</v>
          </cell>
        </row>
        <row r="323">
          <cell r="F323">
            <v>-400.42000000000007</v>
          </cell>
          <cell r="G323">
            <v>27017.749999999993</v>
          </cell>
          <cell r="H323">
            <v>26027.0275</v>
          </cell>
          <cell r="I323">
            <v>26027.0275</v>
          </cell>
          <cell r="J323">
            <v>27017.749999999993</v>
          </cell>
          <cell r="K323">
            <v>26027.0275</v>
          </cell>
          <cell r="L323">
            <v>27017.749999999993</v>
          </cell>
          <cell r="M323">
            <v>26027.0275</v>
          </cell>
          <cell r="N323">
            <v>26027.0275</v>
          </cell>
          <cell r="O323">
            <v>27017.749999999993</v>
          </cell>
          <cell r="P323">
            <v>26027.0275</v>
          </cell>
        </row>
        <row r="324">
          <cell r="F324">
            <v>101090.41</v>
          </cell>
          <cell r="G324">
            <v>114915.65231999999</v>
          </cell>
          <cell r="H324">
            <v>97141.41485999999</v>
          </cell>
          <cell r="I324">
            <v>97141.41485999999</v>
          </cell>
          <cell r="J324">
            <v>114915.65231999999</v>
          </cell>
          <cell r="K324">
            <v>97141.41485999999</v>
          </cell>
          <cell r="L324">
            <v>114915.65231999999</v>
          </cell>
          <cell r="M324">
            <v>97141.41485999999</v>
          </cell>
          <cell r="N324">
            <v>97141.41485999999</v>
          </cell>
          <cell r="O324">
            <v>114915.65231999999</v>
          </cell>
          <cell r="P324">
            <v>97141.41485999999</v>
          </cell>
        </row>
        <row r="325">
          <cell r="F325">
            <v>17668922.777803373</v>
          </cell>
          <cell r="G325">
            <v>17484470.120000001</v>
          </cell>
          <cell r="H325">
            <v>22416336.625769999</v>
          </cell>
          <cell r="I325">
            <v>22425387.195769999</v>
          </cell>
          <cell r="J325">
            <v>17484470.120000001</v>
          </cell>
          <cell r="K325">
            <v>22416336.625769999</v>
          </cell>
          <cell r="L325">
            <v>17484470.120000001</v>
          </cell>
          <cell r="M325">
            <v>22491987.030710001</v>
          </cell>
          <cell r="N325">
            <v>22491987.030710001</v>
          </cell>
          <cell r="O325">
            <v>17484470.120000001</v>
          </cell>
          <cell r="P325">
            <v>22501037.600710001</v>
          </cell>
        </row>
        <row r="326">
          <cell r="F326">
            <v>31206593.66</v>
          </cell>
          <cell r="G326">
            <v>29418525.882320002</v>
          </cell>
          <cell r="H326">
            <v>35782008.221179999</v>
          </cell>
          <cell r="I326">
            <v>35806543.371180005</v>
          </cell>
          <cell r="J326">
            <v>29418525.882320002</v>
          </cell>
          <cell r="K326">
            <v>35782008.221179999</v>
          </cell>
          <cell r="L326">
            <v>29418525.882320002</v>
          </cell>
          <cell r="M326">
            <v>35899717.592339993</v>
          </cell>
          <cell r="N326">
            <v>35899717.592339993</v>
          </cell>
          <cell r="O326">
            <v>29418525.882320002</v>
          </cell>
          <cell r="P326">
            <v>35924252.742339998</v>
          </cell>
        </row>
        <row r="328">
          <cell r="F328">
            <v>3684953.1719999998</v>
          </cell>
          <cell r="G328">
            <v>3879188</v>
          </cell>
          <cell r="H328">
            <v>3709270</v>
          </cell>
          <cell r="I328">
            <v>3711278</v>
          </cell>
          <cell r="J328">
            <v>3879188</v>
          </cell>
          <cell r="K328">
            <v>3709270</v>
          </cell>
          <cell r="L328">
            <v>3879188</v>
          </cell>
          <cell r="M328">
            <v>3721788</v>
          </cell>
          <cell r="N328">
            <v>3721788</v>
          </cell>
          <cell r="O328">
            <v>3879188</v>
          </cell>
          <cell r="P328">
            <v>3723796</v>
          </cell>
        </row>
        <row r="329">
          <cell r="F329">
            <v>444709</v>
          </cell>
          <cell r="G329">
            <v>711773</v>
          </cell>
          <cell r="H329">
            <v>427631</v>
          </cell>
          <cell r="I329">
            <v>427631</v>
          </cell>
          <cell r="J329">
            <v>711773</v>
          </cell>
          <cell r="K329">
            <v>427631</v>
          </cell>
          <cell r="L329">
            <v>711773</v>
          </cell>
          <cell r="M329">
            <v>427631</v>
          </cell>
          <cell r="N329">
            <v>427631</v>
          </cell>
          <cell r="O329">
            <v>711773</v>
          </cell>
          <cell r="P329">
            <v>427631</v>
          </cell>
        </row>
        <row r="330">
          <cell r="F330">
            <v>4129662.1719999998</v>
          </cell>
          <cell r="G330">
            <v>4590961</v>
          </cell>
          <cell r="H330">
            <v>4136901</v>
          </cell>
          <cell r="I330">
            <v>4138909</v>
          </cell>
          <cell r="J330">
            <v>4590961</v>
          </cell>
          <cell r="K330">
            <v>4136901</v>
          </cell>
          <cell r="L330">
            <v>4590961</v>
          </cell>
          <cell r="M330">
            <v>4149419</v>
          </cell>
          <cell r="N330">
            <v>4149419</v>
          </cell>
          <cell r="O330">
            <v>4590961</v>
          </cell>
          <cell r="P330">
            <v>4151427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62">
          <cell r="F362">
            <v>434266445.57388675</v>
          </cell>
          <cell r="G362">
            <v>362061053.47795188</v>
          </cell>
          <cell r="H362">
            <v>422344224.863585</v>
          </cell>
          <cell r="I362">
            <v>427356281.94885498</v>
          </cell>
          <cell r="J362">
            <v>369914433.81933516</v>
          </cell>
          <cell r="K362">
            <v>431865741.43885505</v>
          </cell>
          <cell r="L362">
            <v>381066606.94584149</v>
          </cell>
          <cell r="M362">
            <v>438092252.85788995</v>
          </cell>
          <cell r="N362">
            <v>446830154.50609988</v>
          </cell>
          <cell r="O362">
            <v>387044967.61445808</v>
          </cell>
          <cell r="P362">
            <v>451022539.64137989</v>
          </cell>
        </row>
        <row r="363">
          <cell r="F363">
            <v>80993824.612691298</v>
          </cell>
          <cell r="G363">
            <v>79861155.052691311</v>
          </cell>
          <cell r="H363">
            <v>90477343.54430002</v>
          </cell>
          <cell r="I363">
            <v>90477343.54430002</v>
          </cell>
          <cell r="J363">
            <v>90453253.25060001</v>
          </cell>
          <cell r="K363">
            <v>90477343.54430002</v>
          </cell>
          <cell r="L363">
            <v>90453253.25060001</v>
          </cell>
          <cell r="M363">
            <v>91514055.535850003</v>
          </cell>
          <cell r="N363">
            <v>91514055.535850003</v>
          </cell>
          <cell r="O363">
            <v>91489965.242149994</v>
          </cell>
          <cell r="P363">
            <v>91514055.535850003</v>
          </cell>
        </row>
        <row r="364">
          <cell r="F364">
            <v>101090.41</v>
          </cell>
          <cell r="G364">
            <v>114915.65231999999</v>
          </cell>
          <cell r="H364">
            <v>97141.41485999999</v>
          </cell>
          <cell r="I364">
            <v>97141.41485999999</v>
          </cell>
          <cell r="J364">
            <v>114915.65231999999</v>
          </cell>
          <cell r="K364">
            <v>97141.41485999999</v>
          </cell>
          <cell r="L364">
            <v>114915.65231999999</v>
          </cell>
          <cell r="M364">
            <v>97141.41485999999</v>
          </cell>
          <cell r="N364">
            <v>97141.41485999999</v>
          </cell>
          <cell r="O364">
            <v>114915.65231999999</v>
          </cell>
          <cell r="P364">
            <v>97141.41485999999</v>
          </cell>
        </row>
        <row r="365">
          <cell r="F365">
            <v>458716918.54342198</v>
          </cell>
          <cell r="G365">
            <v>456779087.91561866</v>
          </cell>
          <cell r="H365">
            <v>613333776.91068995</v>
          </cell>
          <cell r="I365">
            <v>613342827.48069</v>
          </cell>
          <cell r="J365">
            <v>607405050.78571999</v>
          </cell>
          <cell r="K365">
            <v>613333776.91068995</v>
          </cell>
          <cell r="L365">
            <v>607405050.78571999</v>
          </cell>
          <cell r="M365">
            <v>620187731.67923009</v>
          </cell>
          <cell r="N365">
            <v>620187731.67923009</v>
          </cell>
          <cell r="O365">
            <v>614183355.14932013</v>
          </cell>
          <cell r="P365">
            <v>620196782.24923015</v>
          </cell>
        </row>
        <row r="367">
          <cell r="F367">
            <v>974078279.1400001</v>
          </cell>
          <cell r="G367">
            <v>898816212.09858191</v>
          </cell>
          <cell r="H367">
            <v>1126252486.7334349</v>
          </cell>
          <cell r="I367">
            <v>1131273594.388705</v>
          </cell>
          <cell r="J367">
            <v>1067887653.5079752</v>
          </cell>
          <cell r="K367">
            <v>1135774003.3087051</v>
          </cell>
          <cell r="L367">
            <v>1079039826.6344814</v>
          </cell>
          <cell r="M367">
            <v>1149891181.4878302</v>
          </cell>
          <cell r="N367">
            <v>1158629083.13604</v>
          </cell>
          <cell r="O367">
            <v>1092833203.6582482</v>
          </cell>
          <cell r="P367">
            <v>1162830518.84132</v>
          </cell>
        </row>
        <row r="369">
          <cell r="F369">
            <v>108384655.92299999</v>
          </cell>
          <cell r="G369">
            <v>149648779</v>
          </cell>
          <cell r="H369">
            <v>162068171</v>
          </cell>
          <cell r="I369">
            <v>162070179</v>
          </cell>
          <cell r="J369">
            <v>153231345</v>
          </cell>
          <cell r="K369">
            <v>162068171</v>
          </cell>
          <cell r="L369">
            <v>148930671</v>
          </cell>
          <cell r="M369">
            <v>162313837</v>
          </cell>
          <cell r="N369">
            <v>162313837</v>
          </cell>
          <cell r="O369">
            <v>118479365</v>
          </cell>
          <cell r="P369">
            <v>162315845</v>
          </cell>
        </row>
        <row r="370">
          <cell r="F370">
            <v>103141685.60000001</v>
          </cell>
          <cell r="G370">
            <v>57003215</v>
          </cell>
          <cell r="H370">
            <v>58057666</v>
          </cell>
          <cell r="I370">
            <v>58057666</v>
          </cell>
          <cell r="J370">
            <v>57654727</v>
          </cell>
          <cell r="K370">
            <v>58057666</v>
          </cell>
          <cell r="L370">
            <v>58292943</v>
          </cell>
          <cell r="M370">
            <v>58144730</v>
          </cell>
          <cell r="N370">
            <v>58144730</v>
          </cell>
          <cell r="O370">
            <v>58944455</v>
          </cell>
          <cell r="P370">
            <v>58144730</v>
          </cell>
        </row>
        <row r="371">
          <cell r="F371">
            <v>211526341.523</v>
          </cell>
          <cell r="G371">
            <v>206651994</v>
          </cell>
          <cell r="H371">
            <v>220125837</v>
          </cell>
          <cell r="I371">
            <v>220127845</v>
          </cell>
          <cell r="J371">
            <v>210886072</v>
          </cell>
          <cell r="K371">
            <v>220125837</v>
          </cell>
          <cell r="L371">
            <v>207223614</v>
          </cell>
          <cell r="M371">
            <v>220458567</v>
          </cell>
          <cell r="N371">
            <v>220458567</v>
          </cell>
          <cell r="O371">
            <v>177423820</v>
          </cell>
          <cell r="P371">
            <v>220460575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C5" t="str">
            <v>Utah Bad Debt 2021</v>
          </cell>
          <cell r="D5" t="str">
            <v>Utah Bad Debt 2022</v>
          </cell>
          <cell r="E5" t="str">
            <v>Utah Bad Debt 2023</v>
          </cell>
        </row>
        <row r="8">
          <cell r="C8" t="str">
            <v xml:space="preserve">Bad Debt </v>
          </cell>
          <cell r="D8" t="str">
            <v xml:space="preserve">Bad Debt </v>
          </cell>
          <cell r="E8" t="str">
            <v xml:space="preserve">Bad Debt </v>
          </cell>
        </row>
        <row r="9">
          <cell r="C9" t="str">
            <v>Ratio</v>
          </cell>
          <cell r="D9" t="str">
            <v>Ratio</v>
          </cell>
          <cell r="E9" t="str">
            <v>Ratio</v>
          </cell>
        </row>
        <row r="10">
          <cell r="C10" t="str">
            <v>Adjustment</v>
          </cell>
          <cell r="D10" t="str">
            <v>Adjustment</v>
          </cell>
          <cell r="E10" t="str">
            <v>Adjustment</v>
          </cell>
        </row>
        <row r="12">
          <cell r="C12">
            <v>1018622.2772378913</v>
          </cell>
          <cell r="D12">
            <v>1056667.6489224778</v>
          </cell>
          <cell r="E12">
            <v>1095438.7310160135</v>
          </cell>
        </row>
        <row r="13">
          <cell r="C13">
            <v>-255283.84437860857</v>
          </cell>
          <cell r="D13">
            <v>-255746.88621807887</v>
          </cell>
          <cell r="E13">
            <v>-255713.52791030749</v>
          </cell>
        </row>
        <row r="14">
          <cell r="C14">
            <v>763338.43285928271</v>
          </cell>
          <cell r="D14">
            <v>800920.76270439895</v>
          </cell>
          <cell r="E14">
            <v>839725.20310570602</v>
          </cell>
        </row>
        <row r="17">
          <cell r="C17">
            <v>1.9768530394393999E-3</v>
          </cell>
          <cell r="D17">
            <v>1.9768530394393999E-3</v>
          </cell>
          <cell r="E17">
            <v>1.9768530394393999E-3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42696.509999999995</v>
          </cell>
          <cell r="D24">
            <v>42696.509999999995</v>
          </cell>
          <cell r="E24">
            <v>42696.509999999995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42696.509999999995</v>
          </cell>
          <cell r="D26">
            <v>42696.509999999995</v>
          </cell>
          <cell r="E26">
            <v>42696.509999999995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</row>
        <row r="29">
          <cell r="C29">
            <v>234070.33999999997</v>
          </cell>
          <cell r="D29">
            <v>234070.33999999997</v>
          </cell>
          <cell r="E29">
            <v>234070.33999999997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234070.33999999997</v>
          </cell>
          <cell r="D31">
            <v>234070.33999999997</v>
          </cell>
          <cell r="E31">
            <v>234070.33999999997</v>
          </cell>
        </row>
        <row r="33">
          <cell r="C33">
            <v>1040105.2828592827</v>
          </cell>
          <cell r="D33">
            <v>1077687.612704399</v>
          </cell>
          <cell r="E33">
            <v>1116492.0531057059</v>
          </cell>
        </row>
      </sheetData>
      <sheetData sheetId="43">
        <row r="22">
          <cell r="C22" t="str">
            <v>YE CAP STR DEC 21</v>
          </cell>
          <cell r="D22" t="str">
            <v>AVG CAP STR DEC 21</v>
          </cell>
          <cell r="F22" t="str">
            <v>ORDERED CAP STR 19-057-02</v>
          </cell>
          <cell r="G22" t="str">
            <v>AVG CAP STR DEC 22</v>
          </cell>
          <cell r="H22" t="str">
            <v>YE CAP STR DEC 22</v>
          </cell>
          <cell r="I22" t="str">
            <v>AVG CAP STR DEC 23</v>
          </cell>
          <cell r="J22" t="str">
            <v>YE CAP STR DEC 23</v>
          </cell>
        </row>
        <row r="24">
          <cell r="C24">
            <v>0.44399225778952311</v>
          </cell>
          <cell r="D24">
            <v>0.39087806747055365</v>
          </cell>
          <cell r="F24">
            <v>0.44999999999999996</v>
          </cell>
          <cell r="G24">
            <v>0.45981606633503125</v>
          </cell>
          <cell r="H24">
            <v>0.47328794220363302</v>
          </cell>
          <cell r="I24">
            <v>0.46790146262432242</v>
          </cell>
          <cell r="J24">
            <v>0.46263621017116674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0.55600774221047689</v>
          </cell>
          <cell r="D26">
            <v>0.60912193252944635</v>
          </cell>
          <cell r="F26">
            <v>0.55000000000000004</v>
          </cell>
          <cell r="G26">
            <v>0.54018393366496875</v>
          </cell>
          <cell r="H26">
            <v>0.52671205779636698</v>
          </cell>
          <cell r="I26">
            <v>0.53209853737567758</v>
          </cell>
          <cell r="J26">
            <v>0.53736378982883326</v>
          </cell>
        </row>
        <row r="27">
          <cell r="C27">
            <v>1</v>
          </cell>
          <cell r="D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</row>
        <row r="30">
          <cell r="C30">
            <v>3.5400403000351369E-2</v>
          </cell>
          <cell r="D30">
            <v>4.3182897063050833E-2</v>
          </cell>
          <cell r="F30">
            <v>4.3400000000000001E-2</v>
          </cell>
          <cell r="G30">
            <v>3.8075918768243733E-2</v>
          </cell>
          <cell r="H30">
            <v>4.0212771165968435E-2</v>
          </cell>
          <cell r="I30">
            <v>4.0008198907792537E-2</v>
          </cell>
          <cell r="J30">
            <v>3.9803626649616647E-2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9.5000000000000001E-2</v>
          </cell>
          <cell r="D32">
            <v>9.5000000000000001E-2</v>
          </cell>
          <cell r="F32">
            <v>9.5000000000000001E-2</v>
          </cell>
          <cell r="G32">
            <v>9.5000000000000001E-2</v>
          </cell>
          <cell r="H32">
            <v>9.5000000000000001E-2</v>
          </cell>
          <cell r="I32">
            <v>9.5000000000000001E-2</v>
          </cell>
          <cell r="J32">
            <v>9.5000000000000001E-2</v>
          </cell>
        </row>
        <row r="36">
          <cell r="C36" t="str">
            <v>ACTUAL</v>
          </cell>
          <cell r="D36" t="str">
            <v>ACTUAL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</row>
        <row r="37">
          <cell r="C37" t="str">
            <v>YE CAP STR DEC 21</v>
          </cell>
          <cell r="D37" t="str">
            <v>AVG CAP STR DEC 21</v>
          </cell>
          <cell r="F37" t="str">
            <v>19-057-02 Ordered CAP STR</v>
          </cell>
          <cell r="G37" t="str">
            <v>AVG CAP STR DEC 22</v>
          </cell>
          <cell r="H37" t="str">
            <v>YE CAP STR DEC 22</v>
          </cell>
          <cell r="I37" t="str">
            <v>AVG CAP STR DEC 23</v>
          </cell>
          <cell r="J37" t="str">
            <v>YE CAP STR DEC 23</v>
          </cell>
        </row>
        <row r="40">
          <cell r="C40">
            <v>0</v>
          </cell>
          <cell r="D40">
            <v>0</v>
          </cell>
          <cell r="F40">
            <v>0</v>
          </cell>
        </row>
        <row r="41">
          <cell r="C41">
            <v>1000000000</v>
          </cell>
          <cell r="D41">
            <v>843750000</v>
          </cell>
          <cell r="F41">
            <v>775805671.91499996</v>
          </cell>
          <cell r="G41">
            <v>1127927309.9505267</v>
          </cell>
          <cell r="H41">
            <v>1255854619.9010534</v>
          </cell>
          <cell r="I41">
            <v>1254911831.6476853</v>
          </cell>
          <cell r="J41">
            <v>1253969043.3943172</v>
          </cell>
        </row>
        <row r="42">
          <cell r="C42">
            <v>-660472.79</v>
          </cell>
          <cell r="D42">
            <v>-952077.92874999996</v>
          </cell>
          <cell r="F42">
            <v>-1454534.51</v>
          </cell>
          <cell r="G42">
            <v>-1767765.3342809367</v>
          </cell>
          <cell r="H42">
            <v>-2875057.8785618735</v>
          </cell>
          <cell r="I42">
            <v>-2369163.8499178421</v>
          </cell>
          <cell r="J42">
            <v>-1863269.8212738102</v>
          </cell>
        </row>
        <row r="43">
          <cell r="C43">
            <v>-4604513.6100000003</v>
          </cell>
          <cell r="D43">
            <v>-4335719.3250000002</v>
          </cell>
          <cell r="F43">
            <v>-4351137.4049999993</v>
          </cell>
          <cell r="G43">
            <v>-6046822.3312459681</v>
          </cell>
          <cell r="H43">
            <v>-7489131.0524919368</v>
          </cell>
          <cell r="I43">
            <v>-7052236.8277678424</v>
          </cell>
          <cell r="J43">
            <v>-6615342.6030437481</v>
          </cell>
        </row>
        <row r="44">
          <cell r="C44">
            <v>0</v>
          </cell>
          <cell r="D44">
            <v>-23000000</v>
          </cell>
          <cell r="F44">
            <v>0</v>
          </cell>
          <cell r="G44">
            <v>0</v>
          </cell>
        </row>
        <row r="45">
          <cell r="C45">
            <v>994735013.60000002</v>
          </cell>
          <cell r="D45">
            <v>815462202.74624991</v>
          </cell>
          <cell r="F45">
            <v>770000000</v>
          </cell>
          <cell r="G45">
            <v>1120112722.2849998</v>
          </cell>
          <cell r="H45">
            <v>1245490430.9699998</v>
          </cell>
          <cell r="I45">
            <v>1245490430.9699998</v>
          </cell>
          <cell r="J45">
            <v>1245490430.9699998</v>
          </cell>
        </row>
        <row r="49">
          <cell r="C49">
            <v>34357500</v>
          </cell>
          <cell r="D49">
            <v>34357500</v>
          </cell>
          <cell r="F49">
            <v>32940553.683977142</v>
          </cell>
          <cell r="G49">
            <v>41693819.831512541</v>
          </cell>
          <cell r="H49">
            <v>49030139.663025089</v>
          </cell>
          <cell r="I49">
            <v>48780711.282470383</v>
          </cell>
          <cell r="J49">
            <v>48531282.901915677</v>
          </cell>
        </row>
        <row r="50">
          <cell r="C50">
            <v>856520.36</v>
          </cell>
          <cell r="D50">
            <v>856520.36</v>
          </cell>
          <cell r="F50">
            <v>708446.31602285802</v>
          </cell>
          <cell r="G50">
            <v>955501.1934874584</v>
          </cell>
          <cell r="H50">
            <v>1054482.0269749167</v>
          </cell>
          <cell r="I50">
            <v>1049117.6175296244</v>
          </cell>
          <cell r="J50">
            <v>1043753.2080843319</v>
          </cell>
        </row>
        <row r="51">
          <cell r="C51">
            <v>35214020.359999999</v>
          </cell>
          <cell r="D51">
            <v>35214020.359999999</v>
          </cell>
          <cell r="F51">
            <v>33649000</v>
          </cell>
          <cell r="G51">
            <v>42649321.025000006</v>
          </cell>
          <cell r="H51">
            <v>50084621.690000005</v>
          </cell>
          <cell r="I51">
            <v>49829828.900000006</v>
          </cell>
          <cell r="J51">
            <v>49575036.110000007</v>
          </cell>
        </row>
        <row r="53">
          <cell r="C53">
            <v>3.5400403000351369E-2</v>
          </cell>
          <cell r="D53">
            <v>4.3182897063050833E-2</v>
          </cell>
          <cell r="F53">
            <v>4.3700000000000003E-2</v>
          </cell>
          <cell r="G53">
            <v>3.8075918768243733E-2</v>
          </cell>
          <cell r="H53">
            <v>4.0212771165968435E-2</v>
          </cell>
          <cell r="I53">
            <v>4.0008198907792537E-2</v>
          </cell>
          <cell r="J53">
            <v>3.9803626649616647E-2</v>
          </cell>
        </row>
        <row r="57">
          <cell r="C57">
            <v>22974065</v>
          </cell>
          <cell r="D57">
            <v>22974065</v>
          </cell>
          <cell r="F57">
            <v>22974065</v>
          </cell>
          <cell r="G57">
            <v>22974065</v>
          </cell>
          <cell r="H57">
            <v>22974065</v>
          </cell>
          <cell r="I57">
            <v>22974065</v>
          </cell>
          <cell r="J57">
            <v>22974065</v>
          </cell>
        </row>
        <row r="58">
          <cell r="C58">
            <v>272445462.82999998</v>
          </cell>
          <cell r="D58">
            <v>272445462.82999998</v>
          </cell>
          <cell r="F58">
            <v>272445462.82999998</v>
          </cell>
          <cell r="G58">
            <v>272445462.82999998</v>
          </cell>
          <cell r="H58">
            <v>272445462.82999998</v>
          </cell>
          <cell r="I58">
            <v>272445462.82999998</v>
          </cell>
          <cell r="J58">
            <v>272445462.82999998</v>
          </cell>
        </row>
        <row r="59">
          <cell r="C59">
            <v>203257106.87</v>
          </cell>
          <cell r="D59">
            <v>203257106.86999997</v>
          </cell>
          <cell r="F59">
            <v>203257106.87</v>
          </cell>
          <cell r="G59">
            <v>203257106.87</v>
          </cell>
          <cell r="H59">
            <v>203257106.87</v>
          </cell>
          <cell r="I59">
            <v>203257106.87</v>
          </cell>
          <cell r="J59">
            <v>203257106.87</v>
          </cell>
        </row>
        <row r="60">
          <cell r="C60">
            <v>747021593.83000004</v>
          </cell>
          <cell r="D60">
            <v>772092830.71374989</v>
          </cell>
          <cell r="F60">
            <v>660500000</v>
          </cell>
          <cell r="G60">
            <v>817212349.55142045</v>
          </cell>
          <cell r="H60">
            <v>887403105.27284074</v>
          </cell>
          <cell r="I60">
            <v>917697729.50377119</v>
          </cell>
          <cell r="J60">
            <v>947992353.73470163</v>
          </cell>
        </row>
        <row r="61">
          <cell r="C61">
            <v>1245698228.53</v>
          </cell>
          <cell r="D61">
            <v>1270769465.4137497</v>
          </cell>
          <cell r="F61">
            <v>1159176634.7</v>
          </cell>
          <cell r="G61">
            <v>1315888984.2514205</v>
          </cell>
          <cell r="H61">
            <v>1386079739.9728408</v>
          </cell>
          <cell r="I61">
            <v>1416374364.2037711</v>
          </cell>
          <cell r="J61">
            <v>1446668988.4347017</v>
          </cell>
        </row>
        <row r="64">
          <cell r="C64">
            <v>2240433242.1300001</v>
          </cell>
          <cell r="D64">
            <v>2086231668.1599996</v>
          </cell>
          <cell r="F64">
            <v>1929176634.7</v>
          </cell>
          <cell r="G64">
            <v>2436001706.5364203</v>
          </cell>
          <cell r="H64">
            <v>2631570170.9428406</v>
          </cell>
          <cell r="I64">
            <v>2661864795.1737709</v>
          </cell>
          <cell r="J64">
            <v>2692159419.4047012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65">
          <cell r="C65" t="str">
            <v>TBF (E)</v>
          </cell>
          <cell r="D65">
            <v>111810043.25157499</v>
          </cell>
          <cell r="E65">
            <v>0</v>
          </cell>
          <cell r="F65">
            <v>0</v>
          </cell>
          <cell r="G65">
            <v>2412854.0444029998</v>
          </cell>
          <cell r="H65">
            <v>264536</v>
          </cell>
          <cell r="I65">
            <v>21477016</v>
          </cell>
          <cell r="J65">
            <v>7574784</v>
          </cell>
          <cell r="K65">
            <v>10460477</v>
          </cell>
          <cell r="L65">
            <v>3441755</v>
          </cell>
          <cell r="M65">
            <v>1510093</v>
          </cell>
          <cell r="N65">
            <v>289772</v>
          </cell>
        </row>
        <row r="66">
          <cell r="C66" t="str">
            <v>TBF (N)</v>
          </cell>
          <cell r="D66">
            <v>111810043.25157499</v>
          </cell>
          <cell r="E66">
            <v>0</v>
          </cell>
          <cell r="F66">
            <v>0</v>
          </cell>
          <cell r="G66">
            <v>2412854.0444029998</v>
          </cell>
          <cell r="H66">
            <v>264536</v>
          </cell>
          <cell r="I66">
            <v>21477016</v>
          </cell>
          <cell r="J66">
            <v>7574784</v>
          </cell>
          <cell r="K66">
            <v>10460477</v>
          </cell>
          <cell r="L66">
            <v>3441755</v>
          </cell>
          <cell r="M66">
            <v>1510093</v>
          </cell>
          <cell r="N66">
            <v>289772</v>
          </cell>
        </row>
        <row r="68">
          <cell r="C68" t="str">
            <v>TBF (E)</v>
          </cell>
          <cell r="D68">
            <v>1189837.9206511509</v>
          </cell>
          <cell r="E68">
            <v>0</v>
          </cell>
          <cell r="F68">
            <v>0</v>
          </cell>
          <cell r="G68">
            <v>14870.079348849049</v>
          </cell>
          <cell r="H68">
            <v>0</v>
          </cell>
          <cell r="I68">
            <v>189497</v>
          </cell>
          <cell r="J68">
            <v>61724</v>
          </cell>
          <cell r="K68">
            <v>66187</v>
          </cell>
          <cell r="L68">
            <v>61586</v>
          </cell>
          <cell r="M68">
            <v>64500</v>
          </cell>
          <cell r="N68">
            <v>974</v>
          </cell>
        </row>
        <row r="69">
          <cell r="C69" t="str">
            <v>TBF (N)</v>
          </cell>
          <cell r="D69">
            <v>1189837.9206511509</v>
          </cell>
          <cell r="E69">
            <v>0</v>
          </cell>
          <cell r="F69">
            <v>0</v>
          </cell>
          <cell r="G69">
            <v>14870.079348849049</v>
          </cell>
          <cell r="H69">
            <v>0</v>
          </cell>
          <cell r="I69">
            <v>189497</v>
          </cell>
          <cell r="J69">
            <v>61724</v>
          </cell>
          <cell r="K69">
            <v>66187</v>
          </cell>
          <cell r="L69">
            <v>61586</v>
          </cell>
          <cell r="M69">
            <v>64500</v>
          </cell>
          <cell r="N69">
            <v>974</v>
          </cell>
        </row>
        <row r="71">
          <cell r="C71" t="str">
            <v>TBF (E)</v>
          </cell>
          <cell r="D71">
            <v>766845.59175421915</v>
          </cell>
          <cell r="G71">
            <v>11316.506874554983</v>
          </cell>
          <cell r="H71">
            <v>1622</v>
          </cell>
          <cell r="I71">
            <v>178632</v>
          </cell>
          <cell r="J71">
            <v>41430</v>
          </cell>
          <cell r="K71">
            <v>57406</v>
          </cell>
          <cell r="L71">
            <v>79796</v>
          </cell>
          <cell r="M71">
            <v>27609</v>
          </cell>
          <cell r="N71">
            <v>596.70390322580647</v>
          </cell>
        </row>
        <row r="72">
          <cell r="C72" t="str">
            <v>TBF (N)</v>
          </cell>
          <cell r="D72">
            <v>766845.59175421915</v>
          </cell>
          <cell r="G72">
            <v>11316.506874554983</v>
          </cell>
          <cell r="H72">
            <v>1622</v>
          </cell>
          <cell r="I72">
            <v>178632</v>
          </cell>
          <cell r="J72">
            <v>41430</v>
          </cell>
          <cell r="K72">
            <v>57406</v>
          </cell>
          <cell r="L72">
            <v>79796</v>
          </cell>
          <cell r="M72">
            <v>27609</v>
          </cell>
          <cell r="N72">
            <v>596.70390322580647</v>
          </cell>
        </row>
        <row r="74">
          <cell r="C74" t="str">
            <v>TBF (E)</v>
          </cell>
          <cell r="D74">
            <v>777595142.7159903</v>
          </cell>
          <cell r="E74">
            <v>0</v>
          </cell>
          <cell r="F74">
            <v>0</v>
          </cell>
          <cell r="G74">
            <v>592463.08626197674</v>
          </cell>
          <cell r="H74">
            <v>35020.691500346256</v>
          </cell>
          <cell r="I74">
            <v>1771508.3584160178</v>
          </cell>
          <cell r="J74">
            <v>1325913.6588496002</v>
          </cell>
          <cell r="K74">
            <v>389821.15854587196</v>
          </cell>
          <cell r="L74">
            <v>55773.541020545315</v>
          </cell>
          <cell r="M74">
            <v>22262.418169843313</v>
          </cell>
          <cell r="N74">
            <v>49439.32772293577</v>
          </cell>
        </row>
        <row r="75">
          <cell r="C75" t="str">
            <v>TBF (N)</v>
          </cell>
          <cell r="D75">
            <v>777595142.7159903</v>
          </cell>
          <cell r="E75">
            <v>0</v>
          </cell>
          <cell r="F75">
            <v>0</v>
          </cell>
          <cell r="G75">
            <v>592463.08626197674</v>
          </cell>
          <cell r="H75">
            <v>35020.691500346256</v>
          </cell>
          <cell r="I75">
            <v>1771508.3584160178</v>
          </cell>
          <cell r="J75">
            <v>1325913.6588496002</v>
          </cell>
          <cell r="K75">
            <v>389821.15854587196</v>
          </cell>
          <cell r="L75">
            <v>55773.541020545315</v>
          </cell>
          <cell r="M75">
            <v>22262.418169843313</v>
          </cell>
          <cell r="N75">
            <v>49439.32772293577</v>
          </cell>
        </row>
        <row r="77">
          <cell r="C77" t="str">
            <v>TBF (E)</v>
          </cell>
          <cell r="D77">
            <v>407757216.16253716</v>
          </cell>
          <cell r="E77">
            <v>0</v>
          </cell>
          <cell r="F77">
            <v>0</v>
          </cell>
          <cell r="G77">
            <v>741850.11403639463</v>
          </cell>
          <cell r="H77">
            <v>56507.812596391173</v>
          </cell>
          <cell r="I77">
            <v>8614377.7436152324</v>
          </cell>
          <cell r="J77">
            <v>2340276.8097206331</v>
          </cell>
          <cell r="K77">
            <v>3750982.4419772513</v>
          </cell>
          <cell r="L77">
            <v>2523118.4919173475</v>
          </cell>
          <cell r="M77">
            <v>2364650.20552987</v>
          </cell>
          <cell r="N77">
            <v>94189.831684993158</v>
          </cell>
        </row>
        <row r="78">
          <cell r="C78" t="str">
            <v>TBF (N)</v>
          </cell>
          <cell r="D78">
            <v>407757216.16253716</v>
          </cell>
          <cell r="E78">
            <v>0</v>
          </cell>
          <cell r="F78">
            <v>0</v>
          </cell>
          <cell r="G78">
            <v>741850.11403639463</v>
          </cell>
          <cell r="H78">
            <v>56507.812596391173</v>
          </cell>
          <cell r="I78">
            <v>8614377.7436152324</v>
          </cell>
          <cell r="J78">
            <v>2340276.8097206331</v>
          </cell>
          <cell r="K78">
            <v>3750982.4419772513</v>
          </cell>
          <cell r="L78">
            <v>2523118.4919173475</v>
          </cell>
          <cell r="M78">
            <v>2364650.20552987</v>
          </cell>
          <cell r="N78">
            <v>94189.831684993158</v>
          </cell>
        </row>
        <row r="80">
          <cell r="C80" t="str">
            <v>TBF (E)</v>
          </cell>
          <cell r="D80">
            <v>376075306.04521728</v>
          </cell>
          <cell r="E80">
            <v>0</v>
          </cell>
          <cell r="F80">
            <v>0</v>
          </cell>
          <cell r="G80">
            <v>2251800.1933588274</v>
          </cell>
          <cell r="H80">
            <v>331676.04429325764</v>
          </cell>
          <cell r="I80">
            <v>31195555.981723327</v>
          </cell>
          <cell r="J80">
            <v>11826128.287486846</v>
          </cell>
          <cell r="K80">
            <v>14708337.60217829</v>
          </cell>
          <cell r="L80">
            <v>4661090.0920581939</v>
          </cell>
          <cell r="M80">
            <v>3411877.5249802964</v>
          </cell>
          <cell r="N80">
            <v>0</v>
          </cell>
        </row>
        <row r="81">
          <cell r="C81" t="str">
            <v>TBF (N)</v>
          </cell>
          <cell r="D81">
            <v>376075306.04521728</v>
          </cell>
          <cell r="E81">
            <v>0</v>
          </cell>
          <cell r="F81">
            <v>0</v>
          </cell>
          <cell r="G81">
            <v>2251800.1933588274</v>
          </cell>
          <cell r="H81">
            <v>331676.04429325764</v>
          </cell>
          <cell r="I81">
            <v>31195555.981723327</v>
          </cell>
          <cell r="J81">
            <v>11826128.287486846</v>
          </cell>
          <cell r="K81">
            <v>14708337.60217829</v>
          </cell>
          <cell r="L81">
            <v>4661090.0920581939</v>
          </cell>
          <cell r="M81">
            <v>3411877.5249802964</v>
          </cell>
          <cell r="N81">
            <v>0</v>
          </cell>
        </row>
        <row r="83">
          <cell r="C83" t="str">
            <v>TBF (E)</v>
          </cell>
          <cell r="D83">
            <v>805151.89967405179</v>
          </cell>
          <cell r="E83">
            <v>0</v>
          </cell>
          <cell r="F83">
            <v>0</v>
          </cell>
          <cell r="G83">
            <v>43872.273350053802</v>
          </cell>
          <cell r="H83">
            <v>25006.059727719174</v>
          </cell>
          <cell r="I83">
            <v>722019.954586796</v>
          </cell>
          <cell r="J83">
            <v>560597.81569304096</v>
          </cell>
          <cell r="K83">
            <v>142026.45553830388</v>
          </cell>
          <cell r="L83">
            <v>19395.68335545119</v>
          </cell>
          <cell r="M83">
            <v>14171.584554411151</v>
          </cell>
          <cell r="N83">
            <v>93005.348106967009</v>
          </cell>
        </row>
        <row r="84">
          <cell r="C84" t="str">
            <v>TBF (N)</v>
          </cell>
          <cell r="D84">
            <v>805151.89967405179</v>
          </cell>
          <cell r="E84">
            <v>0</v>
          </cell>
          <cell r="F84">
            <v>0</v>
          </cell>
          <cell r="G84">
            <v>43872.273350053802</v>
          </cell>
          <cell r="H84">
            <v>25006.059727719174</v>
          </cell>
          <cell r="I84">
            <v>722019.954586796</v>
          </cell>
          <cell r="J84">
            <v>560597.81569304096</v>
          </cell>
          <cell r="K84">
            <v>142026.45553830388</v>
          </cell>
          <cell r="L84">
            <v>19395.68335545119</v>
          </cell>
          <cell r="M84">
            <v>14171.584554411151</v>
          </cell>
          <cell r="N84">
            <v>93005.348106967009</v>
          </cell>
        </row>
      </sheetData>
      <sheetData sheetId="73"/>
      <sheetData sheetId="74"/>
      <sheetData sheetId="75"/>
      <sheetData sheetId="76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0.37700502685169246</v>
          </cell>
          <cell r="K20">
            <v>0.34128153919285392</v>
          </cell>
          <cell r="L20">
            <v>0.28171343395545351</v>
          </cell>
          <cell r="M20">
            <v>0</v>
          </cell>
          <cell r="N20">
            <v>0</v>
          </cell>
        </row>
        <row r="22">
          <cell r="C22" t="str">
            <v>TBF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</row>
        <row r="26">
          <cell r="C26" t="str">
            <v>Design Day</v>
          </cell>
          <cell r="D26">
            <v>0.81513669830911517</v>
          </cell>
          <cell r="E26">
            <v>0</v>
          </cell>
          <cell r="F26">
            <v>0</v>
          </cell>
          <cell r="G26">
            <v>1.018722564950859E-2</v>
          </cell>
          <cell r="H26">
            <v>0</v>
          </cell>
          <cell r="I26">
            <v>0</v>
          </cell>
          <cell r="J26">
            <v>4.2286009458243901E-2</v>
          </cell>
          <cell r="K26">
            <v>4.5343531009215038E-2</v>
          </cell>
          <cell r="L26">
            <v>4.2191468124156063E-2</v>
          </cell>
          <cell r="M26">
            <v>4.4187797454097781E-2</v>
          </cell>
          <cell r="N26">
            <v>6.6726999566343013E-4</v>
          </cell>
        </row>
        <row r="28">
          <cell r="C28" t="str">
            <v>Peak Day</v>
          </cell>
          <cell r="D28">
            <v>0.77724371160888406</v>
          </cell>
          <cell r="E28">
            <v>0</v>
          </cell>
          <cell r="F28">
            <v>0</v>
          </cell>
          <cell r="G28">
            <v>1.1469954186612397E-2</v>
          </cell>
          <cell r="H28">
            <v>1.6439936719798893E-3</v>
          </cell>
          <cell r="I28">
            <v>0</v>
          </cell>
          <cell r="J28">
            <v>4.1991774247920353E-2</v>
          </cell>
          <cell r="K28">
            <v>5.8184402425201932E-2</v>
          </cell>
          <cell r="L28">
            <v>8.0878001879967479E-2</v>
          </cell>
          <cell r="M28">
            <v>2.7983367009674947E-2</v>
          </cell>
          <cell r="N28">
            <v>6.0479496975889403E-4</v>
          </cell>
        </row>
        <row r="30">
          <cell r="C30" t="str">
            <v>Throughput</v>
          </cell>
          <cell r="D30">
            <v>0.64797520001981201</v>
          </cell>
          <cell r="E30">
            <v>0</v>
          </cell>
          <cell r="F30">
            <v>0</v>
          </cell>
          <cell r="G30">
            <v>1.4974596950930837E-2</v>
          </cell>
          <cell r="H30">
            <v>1.5673521593184518E-3</v>
          </cell>
          <cell r="I30">
            <v>0</v>
          </cell>
          <cell r="J30">
            <v>4.4749204279777556E-2</v>
          </cell>
          <cell r="K30">
            <v>8.8664462281047171E-2</v>
          </cell>
          <cell r="L30">
            <v>0.14400605204150041</v>
          </cell>
          <cell r="M30">
            <v>5.638723534391496E-2</v>
          </cell>
          <cell r="N30">
            <v>1.6758969236986406E-3</v>
          </cell>
        </row>
        <row r="32">
          <cell r="C32" t="str">
            <v>68% Design Day 33% Throughput</v>
          </cell>
          <cell r="D32">
            <v>0.76080921136509161</v>
          </cell>
          <cell r="E32">
            <v>0</v>
          </cell>
          <cell r="F32">
            <v>0</v>
          </cell>
          <cell r="G32">
            <v>1.174312132247082E-2</v>
          </cell>
          <cell r="H32">
            <v>5.0938945177849684E-4</v>
          </cell>
          <cell r="I32">
            <v>0</v>
          </cell>
          <cell r="J32">
            <v>4.3086547775242345E-2</v>
          </cell>
          <cell r="K32">
            <v>5.9422833672560488E-2</v>
          </cell>
          <cell r="L32">
            <v>7.5281207897292979E-2</v>
          </cell>
          <cell r="M32">
            <v>4.8152614768288367E-2</v>
          </cell>
          <cell r="N32">
            <v>9.9507374727487367E-4</v>
          </cell>
        </row>
        <row r="34">
          <cell r="C34" t="str">
            <v>68% Design Day 33% Throughput Less TBF</v>
          </cell>
          <cell r="D34">
            <v>0.79929747475209489</v>
          </cell>
          <cell r="E34">
            <v>0</v>
          </cell>
          <cell r="F34">
            <v>0</v>
          </cell>
          <cell r="G34">
            <v>1.2337189243433336E-2</v>
          </cell>
          <cell r="H34">
            <v>5.3515874464948421E-4</v>
          </cell>
          <cell r="I34">
            <v>0</v>
          </cell>
          <cell r="J34">
            <v>4.5266235368975283E-2</v>
          </cell>
          <cell r="K34">
            <v>6.2428950895415836E-2</v>
          </cell>
          <cell r="L34">
            <v>7.9089577872787878E-2</v>
          </cell>
          <cell r="M34">
            <v>0</v>
          </cell>
          <cell r="N34">
            <v>1.0454131226432263E-3</v>
          </cell>
        </row>
        <row r="36">
          <cell r="C36" t="str">
            <v>Firm Sales</v>
          </cell>
          <cell r="D36">
            <v>0.97494756217283107</v>
          </cell>
          <cell r="E36">
            <v>0</v>
          </cell>
          <cell r="F36">
            <v>0</v>
          </cell>
          <cell r="G36">
            <v>2.2530872773193093E-2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2.5215650539757999E-3</v>
          </cell>
        </row>
        <row r="38">
          <cell r="C38" t="str">
            <v>Firm Sales less NGV</v>
          </cell>
          <cell r="D38">
            <v>0.97741217054540908</v>
          </cell>
          <cell r="E38">
            <v>0</v>
          </cell>
          <cell r="F38">
            <v>0</v>
          </cell>
          <cell r="G38">
            <v>2.2587829454590955E-2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C40" t="str">
            <v>Distribution Throughput</v>
          </cell>
          <cell r="D40">
            <v>0.81160381643796453</v>
          </cell>
          <cell r="E40">
            <v>0</v>
          </cell>
          <cell r="F40">
            <v>0</v>
          </cell>
          <cell r="G40">
            <v>1.7514361805039975E-2</v>
          </cell>
          <cell r="H40">
            <v>1.920206995199504E-3</v>
          </cell>
          <cell r="I40">
            <v>0</v>
          </cell>
          <cell r="J40">
            <v>5.4983643904516891E-2</v>
          </cell>
          <cell r="K40">
            <v>7.5930236748584401E-2</v>
          </cell>
          <cell r="L40">
            <v>2.4982921140271529E-2</v>
          </cell>
          <cell r="M40">
            <v>1.0961423556724999E-2</v>
          </cell>
          <cell r="N40">
            <v>2.1033894116980322E-3</v>
          </cell>
        </row>
        <row r="42">
          <cell r="C42" t="str">
            <v>Dist 68% Design Day 33% Throughput</v>
          </cell>
          <cell r="D42">
            <v>0.86607870032866296</v>
          </cell>
          <cell r="E42">
            <v>0</v>
          </cell>
          <cell r="F42">
            <v>0</v>
          </cell>
          <cell r="G42">
            <v>1.2199601950689252E-2</v>
          </cell>
          <cell r="H42">
            <v>6.2406727343983887E-4</v>
          </cell>
          <cell r="I42">
            <v>0</v>
          </cell>
          <cell r="J42">
            <v>4.845614395505092E-2</v>
          </cell>
          <cell r="K42">
            <v>4.4153381201261235E-2</v>
          </cell>
          <cell r="L42">
            <v>1.2101400820648795E-2</v>
          </cell>
          <cell r="M42">
            <v>1.520903657866049E-2</v>
          </cell>
          <cell r="N42">
            <v>1.1776678915864432E-3</v>
          </cell>
        </row>
        <row r="44">
          <cell r="C44" t="str">
            <v>DNG Revenue</v>
          </cell>
          <cell r="D44">
            <v>0.88315131164160343</v>
          </cell>
          <cell r="E44">
            <v>0</v>
          </cell>
          <cell r="F44">
            <v>0</v>
          </cell>
          <cell r="G44">
            <v>6.6183171724960793E-3</v>
          </cell>
          <cell r="H44">
            <v>6.236067253152952E-4</v>
          </cell>
          <cell r="I44">
            <v>0</v>
          </cell>
          <cell r="J44">
            <v>3.3317711675660847E-2</v>
          </cell>
          <cell r="K44">
            <v>3.0160658646937104E-2</v>
          </cell>
          <cell r="L44">
            <v>2.4896344343388398E-2</v>
          </cell>
          <cell r="M44">
            <v>1.5069199561598261E-2</v>
          </cell>
          <cell r="N44">
            <v>6.1628502330007265E-3</v>
          </cell>
        </row>
        <row r="46">
          <cell r="C46" t="str">
            <v>DNG Revenue Less NGV</v>
          </cell>
          <cell r="D46">
            <v>0.88862779163432792</v>
          </cell>
          <cell r="E46">
            <v>0</v>
          </cell>
          <cell r="F46">
            <v>0</v>
          </cell>
          <cell r="G46">
            <v>6.659357797248488E-3</v>
          </cell>
          <cell r="H46">
            <v>6.2747375207446924E-4</v>
          </cell>
          <cell r="I46">
            <v>0</v>
          </cell>
          <cell r="J46">
            <v>3.3524317020622585E-2</v>
          </cell>
          <cell r="K46">
            <v>3.0347686896196362E-2</v>
          </cell>
          <cell r="L46">
            <v>2.5050728229695614E-2</v>
          </cell>
          <cell r="M46">
            <v>1.5162644669834659E-2</v>
          </cell>
          <cell r="N46">
            <v>0</v>
          </cell>
        </row>
        <row r="48">
          <cell r="C48" t="str">
            <v>Customers</v>
          </cell>
          <cell r="D48">
            <v>0.99856264680547824</v>
          </cell>
          <cell r="E48">
            <v>0</v>
          </cell>
          <cell r="F48">
            <v>0</v>
          </cell>
          <cell r="G48">
            <v>3.9522888682097599E-4</v>
          </cell>
          <cell r="H48">
            <v>1.5567002106734284E-5</v>
          </cell>
          <cell r="I48">
            <v>0</v>
          </cell>
          <cell r="J48">
            <v>7.7489077153521774E-4</v>
          </cell>
          <cell r="K48">
            <v>1.9631719323492681E-4</v>
          </cell>
          <cell r="L48">
            <v>2.6809836961597935E-5</v>
          </cell>
          <cell r="M48">
            <v>9.5131679541153966E-6</v>
          </cell>
          <cell r="N48">
            <v>1.9026335908230793E-5</v>
          </cell>
        </row>
        <row r="50">
          <cell r="C50" t="str">
            <v>75% Customers 25% DNG Rev</v>
          </cell>
          <cell r="D50">
            <v>0.96970981301450954</v>
          </cell>
          <cell r="E50">
            <v>0</v>
          </cell>
          <cell r="F50">
            <v>0</v>
          </cell>
          <cell r="G50">
            <v>1.9510009582397519E-3</v>
          </cell>
          <cell r="H50">
            <v>1.6757693290887451E-4</v>
          </cell>
          <cell r="I50">
            <v>0</v>
          </cell>
          <cell r="J50">
            <v>8.9105959975666251E-3</v>
          </cell>
          <cell r="K50">
            <v>7.6874025566604715E-3</v>
          </cell>
          <cell r="L50">
            <v>6.2441934635682978E-3</v>
          </cell>
          <cell r="M50">
            <v>3.774434766365152E-3</v>
          </cell>
          <cell r="N50">
            <v>1.5549823101813547E-3</v>
          </cell>
        </row>
        <row r="52">
          <cell r="C52" t="str">
            <v>Customer Assistance Expense</v>
          </cell>
          <cell r="D52">
            <v>0.47272139470985658</v>
          </cell>
          <cell r="E52">
            <v>0</v>
          </cell>
          <cell r="F52">
            <v>0</v>
          </cell>
          <cell r="G52">
            <v>2.5758322442666265E-2</v>
          </cell>
          <cell r="H52">
            <v>1.468157677510395E-2</v>
          </cell>
          <cell r="I52">
            <v>0</v>
          </cell>
          <cell r="J52">
            <v>0.32913861522651267</v>
          </cell>
          <cell r="K52">
            <v>8.3386680420109785E-2</v>
          </cell>
          <cell r="L52">
            <v>1.1387608339310146E-2</v>
          </cell>
          <cell r="M52">
            <v>8.3204314844465138E-3</v>
          </cell>
          <cell r="N52">
            <v>5.4605370601994094E-2</v>
          </cell>
        </row>
        <row r="54">
          <cell r="C54" t="str">
            <v>Blank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0">
          <cell r="C60" t="str">
            <v>Distribution O&amp;M Expense</v>
          </cell>
          <cell r="D60">
            <v>0.86081008756951649</v>
          </cell>
          <cell r="E60">
            <v>0</v>
          </cell>
          <cell r="F60">
            <v>0</v>
          </cell>
          <cell r="G60">
            <v>8.0080889552763702E-3</v>
          </cell>
          <cell r="H60">
            <v>3.5471861810437586E-4</v>
          </cell>
          <cell r="I60">
            <v>0</v>
          </cell>
          <cell r="J60">
            <v>2.3443357286448422E-2</v>
          </cell>
          <cell r="K60">
            <v>3.1468882610037489E-2</v>
          </cell>
          <cell r="L60">
            <v>3.5454843418334811E-2</v>
          </cell>
          <cell r="M60">
            <v>2.2428371272682535E-2</v>
          </cell>
          <cell r="N60">
            <v>1.8031650269599468E-2</v>
          </cell>
        </row>
        <row r="62">
          <cell r="C62" t="str">
            <v>Tools, Shop &amp; Garage Equipment</v>
          </cell>
          <cell r="D62">
            <v>0.55634453764605507</v>
          </cell>
          <cell r="E62">
            <v>0</v>
          </cell>
          <cell r="F62">
            <v>0</v>
          </cell>
          <cell r="G62">
            <v>4.9308517880133559E-3</v>
          </cell>
          <cell r="H62">
            <v>2.206460366228734E-4</v>
          </cell>
          <cell r="I62">
            <v>0</v>
          </cell>
          <cell r="J62">
            <v>1.4690777435426001E-2</v>
          </cell>
          <cell r="K62">
            <v>1.9287989972049044E-2</v>
          </cell>
          <cell r="L62">
            <v>2.0364992291621125E-2</v>
          </cell>
          <cell r="M62">
            <v>1.3393267448204257E-2</v>
          </cell>
          <cell r="N62">
            <v>0.37076693738200811</v>
          </cell>
        </row>
        <row r="64">
          <cell r="C64" t="str">
            <v>Rate Base</v>
          </cell>
          <cell r="D64">
            <v>0.87785102447984587</v>
          </cell>
          <cell r="E64">
            <v>0</v>
          </cell>
          <cell r="F64">
            <v>0</v>
          </cell>
          <cell r="G64">
            <v>7.7534181784470781E-3</v>
          </cell>
          <cell r="H64">
            <v>3.4989079127094628E-4</v>
          </cell>
          <cell r="I64">
            <v>0</v>
          </cell>
          <cell r="J64">
            <v>2.3296408156971246E-2</v>
          </cell>
          <cell r="K64">
            <v>3.0587911158468036E-2</v>
          </cell>
          <cell r="L64">
            <v>3.2296167088795055E-2</v>
          </cell>
          <cell r="M64">
            <v>2.1239952455513002E-2</v>
          </cell>
          <cell r="N64">
            <v>6.6252276906885741E-3</v>
          </cell>
        </row>
        <row r="66">
          <cell r="C66" t="str">
            <v>Gross Plant</v>
          </cell>
          <cell r="D66">
            <v>0.88370122737926626</v>
          </cell>
          <cell r="E66">
            <v>0</v>
          </cell>
          <cell r="F66">
            <v>0</v>
          </cell>
          <cell r="G66">
            <v>7.8321965656914898E-3</v>
          </cell>
          <cell r="H66">
            <v>3.504755779664953E-4</v>
          </cell>
          <cell r="I66">
            <v>0</v>
          </cell>
          <cell r="J66">
            <v>2.3334924983303897E-2</v>
          </cell>
          <cell r="K66">
            <v>3.0637166824890424E-2</v>
          </cell>
          <cell r="L66">
            <v>3.2347884208264219E-2</v>
          </cell>
          <cell r="M66">
            <v>2.1273951808127002E-2</v>
          </cell>
          <cell r="N66">
            <v>5.2217265249027015E-4</v>
          </cell>
        </row>
        <row r="68">
          <cell r="C68" t="str">
            <v>Distribution Gross Plant</v>
          </cell>
          <cell r="D68">
            <v>0.88196169081028797</v>
          </cell>
          <cell r="E68">
            <v>0</v>
          </cell>
          <cell r="F68">
            <v>0</v>
          </cell>
          <cell r="G68">
            <v>7.5519667849015797E-3</v>
          </cell>
          <cell r="H68">
            <v>3.5715742959062233E-4</v>
          </cell>
          <cell r="I68">
            <v>0</v>
          </cell>
          <cell r="J68">
            <v>2.377980764047289E-2</v>
          </cell>
          <cell r="K68">
            <v>3.1221267446381137E-2</v>
          </cell>
          <cell r="L68">
            <v>3.2964599826191605E-2</v>
          </cell>
          <cell r="M68">
            <v>2.167954180748018E-2</v>
          </cell>
          <cell r="N68">
            <v>4.8396825469411198E-4</v>
          </cell>
        </row>
        <row r="70">
          <cell r="C70" t="str">
            <v>Dist. Dep. Exp (Weighted)</v>
          </cell>
          <cell r="D70">
            <v>0.88185815605457596</v>
          </cell>
          <cell r="E70">
            <v>0</v>
          </cell>
          <cell r="F70">
            <v>0</v>
          </cell>
          <cell r="G70">
            <v>7.5356574444693384E-3</v>
          </cell>
          <cell r="H70">
            <v>3.5754483683389531E-4</v>
          </cell>
          <cell r="I70">
            <v>0</v>
          </cell>
          <cell r="J70">
            <v>2.3805601503235636E-2</v>
          </cell>
          <cell r="K70">
            <v>3.125513303099673E-2</v>
          </cell>
          <cell r="L70">
            <v>3.3000356396505427E-2</v>
          </cell>
          <cell r="M70">
            <v>2.1703057520247749E-2</v>
          </cell>
          <cell r="N70">
            <v>4.8449321313498098E-4</v>
          </cell>
        </row>
        <row r="72">
          <cell r="C72" t="str">
            <v>Direct Distribution Gross Plant</v>
          </cell>
          <cell r="D72">
            <v>0.87613061058607888</v>
          </cell>
          <cell r="E72">
            <v>0</v>
          </cell>
          <cell r="F72">
            <v>0</v>
          </cell>
          <cell r="G72">
            <v>6.6334242934394903E-3</v>
          </cell>
          <cell r="H72">
            <v>3.789762159434471E-4</v>
          </cell>
          <cell r="I72">
            <v>0</v>
          </cell>
          <cell r="J72">
            <v>2.5232518684489117E-2</v>
          </cell>
          <cell r="K72">
            <v>3.31285780820798E-2</v>
          </cell>
          <cell r="L72">
            <v>3.4978410827235178E-2</v>
          </cell>
          <cell r="M72">
            <v>2.3003947382541922E-2</v>
          </cell>
          <cell r="N72">
            <v>5.1353392819227732E-4</v>
          </cell>
        </row>
        <row r="74">
          <cell r="C74" t="str">
            <v>SD Mains</v>
          </cell>
          <cell r="D74">
            <v>0.99683271107879057</v>
          </cell>
          <cell r="E74">
            <v>0</v>
          </cell>
          <cell r="F74">
            <v>0</v>
          </cell>
          <cell r="G74">
            <v>7.5950395269938067E-4</v>
          </cell>
          <cell r="H74">
            <v>4.4894533073098935E-5</v>
          </cell>
          <cell r="I74">
            <v>0</v>
          </cell>
          <cell r="J74">
            <v>1.6997458376488213E-3</v>
          </cell>
          <cell r="K74">
            <v>4.9972853605013371E-4</v>
          </cell>
          <cell r="L74">
            <v>7.1498504874638324E-5</v>
          </cell>
          <cell r="M74">
            <v>2.8539152883469121E-5</v>
          </cell>
          <cell r="N74">
            <v>6.3378403980034838E-5</v>
          </cell>
        </row>
        <row r="76">
          <cell r="C76" t="str">
            <v>Mains</v>
          </cell>
          <cell r="D76">
            <v>0.85972916901284524</v>
          </cell>
          <cell r="E76">
            <v>0</v>
          </cell>
          <cell r="F76">
            <v>0</v>
          </cell>
          <cell r="G76">
            <v>7.4150963953253232E-3</v>
          </cell>
          <cell r="H76">
            <v>3.3126147544438889E-4</v>
          </cell>
          <cell r="I76">
            <v>0</v>
          </cell>
          <cell r="J76">
            <v>2.6965970221847626E-2</v>
          </cell>
          <cell r="K76">
            <v>3.5293628513406665E-2</v>
          </cell>
          <cell r="L76">
            <v>4.2236416724974059E-2</v>
          </cell>
          <cell r="M76">
            <v>2.7393115818616205E-2</v>
          </cell>
          <cell r="N76">
            <v>6.3534183754044996E-4</v>
          </cell>
        </row>
        <row r="78">
          <cell r="C78" t="str">
            <v>Service Lines</v>
          </cell>
          <cell r="D78">
            <v>0.97170933945080518</v>
          </cell>
          <cell r="E78">
            <v>0</v>
          </cell>
          <cell r="F78">
            <v>0</v>
          </cell>
          <cell r="G78">
            <v>1.7678722919141781E-3</v>
          </cell>
          <cell r="H78">
            <v>1.346614286035386E-4</v>
          </cell>
          <cell r="I78">
            <v>0</v>
          </cell>
          <cell r="J78">
            <v>5.5770167706834682E-3</v>
          </cell>
          <cell r="K78">
            <v>8.9388109554200852E-3</v>
          </cell>
          <cell r="L78">
            <v>6.0127392133259606E-3</v>
          </cell>
          <cell r="M78">
            <v>5.6351000011039109E-3</v>
          </cell>
          <cell r="N78">
            <v>2.2445988814364512E-4</v>
          </cell>
        </row>
        <row r="80">
          <cell r="C80" t="str">
            <v>Meters &amp; Regulators</v>
          </cell>
          <cell r="D80">
            <v>0.91000737944837806</v>
          </cell>
          <cell r="E80">
            <v>0</v>
          </cell>
          <cell r="F80">
            <v>0</v>
          </cell>
          <cell r="G80">
            <v>5.4487884741718142E-3</v>
          </cell>
          <cell r="H80">
            <v>8.0257236527202724E-4</v>
          </cell>
          <cell r="I80">
            <v>0</v>
          </cell>
          <cell r="J80">
            <v>2.8616247434821714E-2</v>
          </cell>
          <cell r="K80">
            <v>3.5590466968312466E-2</v>
          </cell>
          <cell r="L80">
            <v>1.1278662310087135E-2</v>
          </cell>
          <cell r="M80">
            <v>8.2558829989566752E-3</v>
          </cell>
          <cell r="N80">
            <v>0</v>
          </cell>
        </row>
        <row r="82">
          <cell r="C82" t="str">
            <v>Mains &amp; Service Lines</v>
          </cell>
          <cell r="D82">
            <v>0.87628551068211702</v>
          </cell>
          <cell r="E82">
            <v>0</v>
          </cell>
          <cell r="F82">
            <v>0</v>
          </cell>
          <cell r="G82">
            <v>6.5801506065008564E-3</v>
          </cell>
          <cell r="H82">
            <v>3.0219402952997806E-4</v>
          </cell>
          <cell r="I82">
            <v>0</v>
          </cell>
          <cell r="J82">
            <v>2.3803599420833238E-2</v>
          </cell>
          <cell r="K82">
            <v>3.1397051446102706E-2</v>
          </cell>
          <cell r="L82">
            <v>3.688072223857726E-2</v>
          </cell>
          <cell r="M82">
            <v>2.4176178904595988E-2</v>
          </cell>
          <cell r="N82">
            <v>5.745926717431114E-4</v>
          </cell>
        </row>
        <row r="84">
          <cell r="C84" t="str">
            <v>Taxes</v>
          </cell>
          <cell r="D84">
            <v>0.90137883548065523</v>
          </cell>
          <cell r="E84">
            <v>0</v>
          </cell>
          <cell r="F84">
            <v>0</v>
          </cell>
          <cell r="G84">
            <v>4.084118420514325E-3</v>
          </cell>
          <cell r="H84">
            <v>9.833048467878143E-4</v>
          </cell>
          <cell r="I84">
            <v>0</v>
          </cell>
          <cell r="J84">
            <v>4.9121143201599542E-2</v>
          </cell>
          <cell r="K84">
            <v>2.7974393950514386E-2</v>
          </cell>
          <cell r="L84">
            <v>8.815940950792937E-3</v>
          </cell>
          <cell r="M84">
            <v>2.409374514623603E-3</v>
          </cell>
          <cell r="N84">
            <v>5.2328886345121475E-3</v>
          </cell>
        </row>
        <row r="86">
          <cell r="C86" t="str">
            <v>Net Income</v>
          </cell>
          <cell r="D86">
            <v>0.89407060122468063</v>
          </cell>
          <cell r="E86">
            <v>0</v>
          </cell>
          <cell r="F86">
            <v>0</v>
          </cell>
          <cell r="G86">
            <v>5.2238803042459567E-3</v>
          </cell>
          <cell r="H86">
            <v>7.8655308358361838E-4</v>
          </cell>
          <cell r="I86">
            <v>0</v>
          </cell>
          <cell r="J86">
            <v>4.1099435899626849E-2</v>
          </cell>
          <cell r="K86">
            <v>2.878620750967165E-2</v>
          </cell>
          <cell r="L86">
            <v>1.6109394344900864E-2</v>
          </cell>
          <cell r="M86">
            <v>8.2585491260091654E-3</v>
          </cell>
          <cell r="N86">
            <v>5.6653785072814499E-3</v>
          </cell>
        </row>
      </sheetData>
      <sheetData sheetId="77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C22" t="str">
            <v>TBF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</row>
        <row r="26">
          <cell r="C26" t="str">
            <v>Design Day</v>
          </cell>
          <cell r="D26">
            <v>0.81513669830911517</v>
          </cell>
          <cell r="E26">
            <v>0</v>
          </cell>
          <cell r="F26">
            <v>0</v>
          </cell>
          <cell r="G26">
            <v>1.018722564950859E-2</v>
          </cell>
          <cell r="H26">
            <v>0</v>
          </cell>
          <cell r="I26">
            <v>0.12982100859161499</v>
          </cell>
          <cell r="J26">
            <v>0</v>
          </cell>
          <cell r="K26">
            <v>0</v>
          </cell>
          <cell r="L26">
            <v>0</v>
          </cell>
          <cell r="M26">
            <v>4.4187797454097781E-2</v>
          </cell>
          <cell r="N26">
            <v>6.6726999566343013E-4</v>
          </cell>
        </row>
        <row r="28">
          <cell r="C28" t="str">
            <v>Peak Day</v>
          </cell>
          <cell r="D28">
            <v>0.77724371160888406</v>
          </cell>
          <cell r="E28">
            <v>0</v>
          </cell>
          <cell r="F28">
            <v>0</v>
          </cell>
          <cell r="G28">
            <v>1.1469954186612397E-2</v>
          </cell>
          <cell r="H28">
            <v>1.6439936719798893E-3</v>
          </cell>
          <cell r="I28">
            <v>0.18105417855308978</v>
          </cell>
          <cell r="J28">
            <v>0</v>
          </cell>
          <cell r="K28">
            <v>0</v>
          </cell>
          <cell r="L28">
            <v>0</v>
          </cell>
          <cell r="M28">
            <v>2.7983367009674947E-2</v>
          </cell>
          <cell r="N28">
            <v>6.0479496975889403E-4</v>
          </cell>
        </row>
        <row r="30">
          <cell r="C30" t="str">
            <v>Throughput</v>
          </cell>
          <cell r="D30">
            <v>0.64797520001981201</v>
          </cell>
          <cell r="E30">
            <v>0</v>
          </cell>
          <cell r="F30">
            <v>0</v>
          </cell>
          <cell r="G30">
            <v>1.4974596950930837E-2</v>
          </cell>
          <cell r="H30">
            <v>1.5673521593184518E-3</v>
          </cell>
          <cell r="I30">
            <v>0.27741971860232517</v>
          </cell>
          <cell r="J30">
            <v>0</v>
          </cell>
          <cell r="K30">
            <v>0</v>
          </cell>
          <cell r="L30">
            <v>0</v>
          </cell>
          <cell r="M30">
            <v>5.638723534391496E-2</v>
          </cell>
          <cell r="N30">
            <v>1.6758969236986406E-3</v>
          </cell>
        </row>
        <row r="32">
          <cell r="C32" t="str">
            <v>68% Design Day 33% Throughput</v>
          </cell>
          <cell r="D32">
            <v>0.76080921136509161</v>
          </cell>
          <cell r="E32">
            <v>0</v>
          </cell>
          <cell r="F32">
            <v>0</v>
          </cell>
          <cell r="G32">
            <v>1.174312132247082E-2</v>
          </cell>
          <cell r="H32">
            <v>5.0938945177849684E-4</v>
          </cell>
          <cell r="I32">
            <v>0.17779058934509581</v>
          </cell>
          <cell r="J32">
            <v>0</v>
          </cell>
          <cell r="K32">
            <v>0</v>
          </cell>
          <cell r="L32">
            <v>0</v>
          </cell>
          <cell r="M32">
            <v>4.8152614768288367E-2</v>
          </cell>
          <cell r="N32">
            <v>9.9507374727487367E-4</v>
          </cell>
        </row>
        <row r="34">
          <cell r="C34" t="str">
            <v>68% Design Day 33% Throughput Less TBF</v>
          </cell>
          <cell r="D34">
            <v>0.79929747475209501</v>
          </cell>
          <cell r="E34">
            <v>0</v>
          </cell>
          <cell r="F34">
            <v>0</v>
          </cell>
          <cell r="G34">
            <v>1.2337189243433338E-2</v>
          </cell>
          <cell r="H34">
            <v>5.3515874464948431E-4</v>
          </cell>
          <cell r="I34">
            <v>0.18678476413717901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1.0454131226432265E-3</v>
          </cell>
        </row>
        <row r="36">
          <cell r="C36" t="str">
            <v>Firm Sales</v>
          </cell>
          <cell r="D36">
            <v>0.97494756217283107</v>
          </cell>
          <cell r="E36">
            <v>0</v>
          </cell>
          <cell r="F36">
            <v>0</v>
          </cell>
          <cell r="G36">
            <v>2.2530872773193093E-2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2.5215650539757999E-3</v>
          </cell>
        </row>
        <row r="38">
          <cell r="C38" t="str">
            <v>Firm Sales less NGV</v>
          </cell>
          <cell r="D38">
            <v>0.97741217054540908</v>
          </cell>
          <cell r="E38">
            <v>0</v>
          </cell>
          <cell r="F38">
            <v>0</v>
          </cell>
          <cell r="G38">
            <v>2.2587829454590955E-2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C40" t="str">
            <v>Distribution Throughput</v>
          </cell>
          <cell r="D40">
            <v>0.81160381643796453</v>
          </cell>
          <cell r="E40">
            <v>0</v>
          </cell>
          <cell r="F40">
            <v>0</v>
          </cell>
          <cell r="G40">
            <v>1.7514361805039975E-2</v>
          </cell>
          <cell r="H40">
            <v>1.920206995199504E-3</v>
          </cell>
          <cell r="I40">
            <v>0.15589680179337281</v>
          </cell>
          <cell r="J40">
            <v>0</v>
          </cell>
          <cell r="K40">
            <v>0</v>
          </cell>
          <cell r="L40">
            <v>0</v>
          </cell>
          <cell r="M40">
            <v>1.0961423556724999E-2</v>
          </cell>
          <cell r="N40">
            <v>2.1033894116980322E-3</v>
          </cell>
        </row>
        <row r="42">
          <cell r="C42" t="str">
            <v>Dist 68% Design Day 33% Throughput</v>
          </cell>
          <cell r="D42">
            <v>0.86607870032866296</v>
          </cell>
          <cell r="E42">
            <v>0</v>
          </cell>
          <cell r="F42">
            <v>0</v>
          </cell>
          <cell r="G42">
            <v>1.2199601950689252E-2</v>
          </cell>
          <cell r="H42">
            <v>6.2406727343983887E-4</v>
          </cell>
          <cell r="I42">
            <v>0.10471092597696094</v>
          </cell>
          <cell r="J42">
            <v>0</v>
          </cell>
          <cell r="K42">
            <v>0</v>
          </cell>
          <cell r="L42">
            <v>0</v>
          </cell>
          <cell r="M42">
            <v>1.520903657866049E-2</v>
          </cell>
          <cell r="N42">
            <v>1.1776678915864432E-3</v>
          </cell>
        </row>
        <row r="44">
          <cell r="C44" t="str">
            <v>DNG Revenue</v>
          </cell>
          <cell r="D44">
            <v>0.88315131164160343</v>
          </cell>
          <cell r="E44">
            <v>0</v>
          </cell>
          <cell r="F44">
            <v>0</v>
          </cell>
          <cell r="G44">
            <v>6.6183171724960793E-3</v>
          </cell>
          <cell r="H44">
            <v>6.236067253152952E-4</v>
          </cell>
          <cell r="I44">
            <v>8.8374714665986343E-2</v>
          </cell>
          <cell r="J44">
            <v>0</v>
          </cell>
          <cell r="K44">
            <v>0</v>
          </cell>
          <cell r="L44">
            <v>0</v>
          </cell>
          <cell r="M44">
            <v>1.5069199561598261E-2</v>
          </cell>
          <cell r="N44">
            <v>6.1628502330007265E-3</v>
          </cell>
        </row>
        <row r="46">
          <cell r="C46" t="str">
            <v>DNG Revenue Less NGV</v>
          </cell>
          <cell r="D46">
            <v>0.88862779163432792</v>
          </cell>
          <cell r="E46">
            <v>0</v>
          </cell>
          <cell r="F46">
            <v>0</v>
          </cell>
          <cell r="G46">
            <v>6.659357797248488E-3</v>
          </cell>
          <cell r="H46">
            <v>6.2747375207446924E-4</v>
          </cell>
          <cell r="I46">
            <v>8.8922732146514555E-2</v>
          </cell>
          <cell r="J46">
            <v>0</v>
          </cell>
          <cell r="K46">
            <v>0</v>
          </cell>
          <cell r="L46">
            <v>0</v>
          </cell>
          <cell r="M46">
            <v>1.5162644669834659E-2</v>
          </cell>
          <cell r="N46">
            <v>0</v>
          </cell>
        </row>
        <row r="48">
          <cell r="C48" t="str">
            <v>Customers</v>
          </cell>
          <cell r="D48">
            <v>0.99856264680547824</v>
          </cell>
          <cell r="E48">
            <v>0</v>
          </cell>
          <cell r="F48">
            <v>0</v>
          </cell>
          <cell r="G48">
            <v>3.9522888682097599E-4</v>
          </cell>
          <cell r="H48">
            <v>1.5567002106734284E-5</v>
          </cell>
          <cell r="I48">
            <v>9.9801780173174254E-4</v>
          </cell>
          <cell r="J48">
            <v>0</v>
          </cell>
          <cell r="K48">
            <v>0</v>
          </cell>
          <cell r="L48">
            <v>0</v>
          </cell>
          <cell r="M48">
            <v>9.5131679541153966E-6</v>
          </cell>
          <cell r="N48">
            <v>1.9026335908230793E-5</v>
          </cell>
        </row>
        <row r="50">
          <cell r="C50" t="str">
            <v>75% Customers 25% DNG Rev</v>
          </cell>
          <cell r="D50">
            <v>0.96970981301450954</v>
          </cell>
          <cell r="E50">
            <v>0</v>
          </cell>
          <cell r="F50">
            <v>0</v>
          </cell>
          <cell r="G50">
            <v>1.9510009582397519E-3</v>
          </cell>
          <cell r="H50">
            <v>1.6757693290887451E-4</v>
          </cell>
          <cell r="I50">
            <v>2.2842192017795391E-2</v>
          </cell>
          <cell r="J50">
            <v>0</v>
          </cell>
          <cell r="K50">
            <v>0</v>
          </cell>
          <cell r="L50">
            <v>0</v>
          </cell>
          <cell r="M50">
            <v>3.774434766365152E-3</v>
          </cell>
          <cell r="N50">
            <v>1.5549823101813547E-3</v>
          </cell>
        </row>
        <row r="52">
          <cell r="C52" t="str">
            <v>Customer Assistance Expense</v>
          </cell>
          <cell r="D52">
            <v>0.47272139470985658</v>
          </cell>
          <cell r="E52">
            <v>0</v>
          </cell>
          <cell r="F52">
            <v>0</v>
          </cell>
          <cell r="G52">
            <v>2.5758322442666265E-2</v>
          </cell>
          <cell r="H52">
            <v>1.468157677510395E-2</v>
          </cell>
          <cell r="I52">
            <v>0.42391290398593257</v>
          </cell>
          <cell r="J52">
            <v>0</v>
          </cell>
          <cell r="K52">
            <v>0</v>
          </cell>
          <cell r="L52">
            <v>0</v>
          </cell>
          <cell r="M52">
            <v>8.3204314844465138E-3</v>
          </cell>
          <cell r="N52">
            <v>5.4605370601994094E-2</v>
          </cell>
        </row>
        <row r="54">
          <cell r="C54" t="str">
            <v>Blank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0">
          <cell r="C60" t="str">
            <v>Distribution O&amp;M Expense</v>
          </cell>
          <cell r="D60">
            <v>0.86081008756951638</v>
          </cell>
          <cell r="E60">
            <v>0</v>
          </cell>
          <cell r="F60">
            <v>0</v>
          </cell>
          <cell r="G60">
            <v>8.0080889552763702E-3</v>
          </cell>
          <cell r="H60">
            <v>3.5471861810437586E-4</v>
          </cell>
          <cell r="I60">
            <v>9.0367083314820712E-2</v>
          </cell>
          <cell r="J60">
            <v>0</v>
          </cell>
          <cell r="K60">
            <v>0</v>
          </cell>
          <cell r="L60">
            <v>0</v>
          </cell>
          <cell r="M60">
            <v>2.2428371272682535E-2</v>
          </cell>
          <cell r="N60">
            <v>1.8031650269599468E-2</v>
          </cell>
        </row>
        <row r="62">
          <cell r="C62" t="str">
            <v>Tools, Shop &amp; Garage Equipment</v>
          </cell>
          <cell r="D62">
            <v>0.55634453764605518</v>
          </cell>
          <cell r="E62">
            <v>0</v>
          </cell>
          <cell r="F62">
            <v>0</v>
          </cell>
          <cell r="G62">
            <v>4.9308517880133568E-3</v>
          </cell>
          <cell r="H62">
            <v>2.2064603662287342E-4</v>
          </cell>
          <cell r="I62">
            <v>5.4343759699096175E-2</v>
          </cell>
          <cell r="J62">
            <v>0</v>
          </cell>
          <cell r="K62">
            <v>0</v>
          </cell>
          <cell r="L62">
            <v>0</v>
          </cell>
          <cell r="M62">
            <v>1.3393267448204261E-2</v>
          </cell>
          <cell r="N62">
            <v>0.37076693738200817</v>
          </cell>
        </row>
        <row r="64">
          <cell r="C64" t="str">
            <v>Rate Base</v>
          </cell>
          <cell r="D64">
            <v>0.87785102447984587</v>
          </cell>
          <cell r="E64">
            <v>0</v>
          </cell>
          <cell r="F64">
            <v>0</v>
          </cell>
          <cell r="G64">
            <v>7.7534181784470781E-3</v>
          </cell>
          <cell r="H64">
            <v>3.4989079127094628E-4</v>
          </cell>
          <cell r="I64">
            <v>8.6180486404234355E-2</v>
          </cell>
          <cell r="J64">
            <v>0</v>
          </cell>
          <cell r="K64">
            <v>0</v>
          </cell>
          <cell r="L64">
            <v>0</v>
          </cell>
          <cell r="M64">
            <v>2.1239952455513002E-2</v>
          </cell>
          <cell r="N64">
            <v>6.6252276906885741E-3</v>
          </cell>
        </row>
        <row r="66">
          <cell r="C66" t="str">
            <v>Gross Plant</v>
          </cell>
          <cell r="D66">
            <v>0.88370122737926626</v>
          </cell>
          <cell r="E66">
            <v>0</v>
          </cell>
          <cell r="F66">
            <v>0</v>
          </cell>
          <cell r="G66">
            <v>7.8321965656914898E-3</v>
          </cell>
          <cell r="H66">
            <v>3.504755779664953E-4</v>
          </cell>
          <cell r="I66">
            <v>8.6319976016458536E-2</v>
          </cell>
          <cell r="J66">
            <v>0</v>
          </cell>
          <cell r="K66">
            <v>0</v>
          </cell>
          <cell r="L66">
            <v>0</v>
          </cell>
          <cell r="M66">
            <v>2.1273951808127002E-2</v>
          </cell>
          <cell r="N66">
            <v>5.2217265249027015E-4</v>
          </cell>
        </row>
        <row r="68">
          <cell r="C68" t="str">
            <v>Distribution Gross Plant</v>
          </cell>
          <cell r="D68">
            <v>0.88196169081028797</v>
          </cell>
          <cell r="E68">
            <v>0</v>
          </cell>
          <cell r="F68">
            <v>0</v>
          </cell>
          <cell r="G68">
            <v>7.5519667849015797E-3</v>
          </cell>
          <cell r="H68">
            <v>3.5715742959062233E-4</v>
          </cell>
          <cell r="I68">
            <v>8.7965674913045633E-2</v>
          </cell>
          <cell r="J68">
            <v>0</v>
          </cell>
          <cell r="K68">
            <v>0</v>
          </cell>
          <cell r="L68">
            <v>0</v>
          </cell>
          <cell r="M68">
            <v>2.167954180748018E-2</v>
          </cell>
          <cell r="N68">
            <v>4.8396825469411198E-4</v>
          </cell>
        </row>
        <row r="70">
          <cell r="C70" t="str">
            <v>Dist. Dep. Exp (Weighted)</v>
          </cell>
          <cell r="D70">
            <v>0.88185815605457618</v>
          </cell>
          <cell r="E70">
            <v>0</v>
          </cell>
          <cell r="F70">
            <v>0</v>
          </cell>
          <cell r="G70">
            <v>7.535657444469341E-3</v>
          </cell>
          <cell r="H70">
            <v>3.5754483683389542E-4</v>
          </cell>
          <cell r="I70">
            <v>8.8061090930737829E-2</v>
          </cell>
          <cell r="J70">
            <v>0</v>
          </cell>
          <cell r="K70">
            <v>0</v>
          </cell>
          <cell r="L70">
            <v>0</v>
          </cell>
          <cell r="M70">
            <v>2.1703057520247752E-2</v>
          </cell>
          <cell r="N70">
            <v>4.8449321313498114E-4</v>
          </cell>
        </row>
        <row r="72">
          <cell r="C72" t="str">
            <v>Direct Distribution Gross Plant</v>
          </cell>
          <cell r="D72">
            <v>0.87613061058607877</v>
          </cell>
          <cell r="E72">
            <v>0</v>
          </cell>
          <cell r="F72">
            <v>0</v>
          </cell>
          <cell r="G72">
            <v>6.6334242934394895E-3</v>
          </cell>
          <cell r="H72">
            <v>3.7897621594344704E-4</v>
          </cell>
          <cell r="I72">
            <v>9.3339507593804077E-2</v>
          </cell>
          <cell r="J72">
            <v>0</v>
          </cell>
          <cell r="K72">
            <v>0</v>
          </cell>
          <cell r="L72">
            <v>0</v>
          </cell>
          <cell r="M72">
            <v>2.3003947382541919E-2</v>
          </cell>
          <cell r="N72">
            <v>5.1353392819227721E-4</v>
          </cell>
        </row>
        <row r="74">
          <cell r="C74" t="str">
            <v>SD Mains</v>
          </cell>
          <cell r="D74">
            <v>0.99683271107879057</v>
          </cell>
          <cell r="E74">
            <v>0</v>
          </cell>
          <cell r="F74">
            <v>0</v>
          </cell>
          <cell r="G74">
            <v>7.5950395269938067E-4</v>
          </cell>
          <cell r="H74">
            <v>4.4894533073098935E-5</v>
          </cell>
          <cell r="I74">
            <v>2.2709728785735937E-3</v>
          </cell>
          <cell r="J74">
            <v>0</v>
          </cell>
          <cell r="K74">
            <v>0</v>
          </cell>
          <cell r="L74">
            <v>0</v>
          </cell>
          <cell r="M74">
            <v>2.8539152883469121E-5</v>
          </cell>
          <cell r="N74">
            <v>6.3378403980034838E-5</v>
          </cell>
        </row>
        <row r="76">
          <cell r="C76" t="str">
            <v>Mains</v>
          </cell>
          <cell r="D76">
            <v>0.85972916901284524</v>
          </cell>
          <cell r="E76">
            <v>0</v>
          </cell>
          <cell r="F76">
            <v>0</v>
          </cell>
          <cell r="G76">
            <v>7.4150963953253232E-3</v>
          </cell>
          <cell r="H76">
            <v>3.3126147544438889E-4</v>
          </cell>
          <cell r="I76">
            <v>0.10449601546022835</v>
          </cell>
          <cell r="J76">
            <v>0</v>
          </cell>
          <cell r="K76">
            <v>0</v>
          </cell>
          <cell r="L76">
            <v>0</v>
          </cell>
          <cell r="M76">
            <v>2.7393115818616205E-2</v>
          </cell>
          <cell r="N76">
            <v>6.3534183754044996E-4</v>
          </cell>
        </row>
        <row r="78">
          <cell r="C78" t="str">
            <v>Service Lines</v>
          </cell>
          <cell r="D78">
            <v>0.97170933945080529</v>
          </cell>
          <cell r="E78">
            <v>0</v>
          </cell>
          <cell r="F78">
            <v>0</v>
          </cell>
          <cell r="G78">
            <v>1.7678722919141784E-3</v>
          </cell>
          <cell r="H78">
            <v>1.3466142860353862E-4</v>
          </cell>
          <cell r="I78">
            <v>2.0528566939429518E-2</v>
          </cell>
          <cell r="J78">
            <v>0</v>
          </cell>
          <cell r="K78">
            <v>0</v>
          </cell>
          <cell r="L78">
            <v>0</v>
          </cell>
          <cell r="M78">
            <v>5.6351000011039109E-3</v>
          </cell>
          <cell r="N78">
            <v>2.2445988814364518E-4</v>
          </cell>
        </row>
        <row r="80">
          <cell r="C80" t="str">
            <v>Meters &amp; Regulators</v>
          </cell>
          <cell r="D80">
            <v>0.91000737944837806</v>
          </cell>
          <cell r="E80">
            <v>0</v>
          </cell>
          <cell r="F80">
            <v>0</v>
          </cell>
          <cell r="G80">
            <v>5.4487884741718142E-3</v>
          </cell>
          <cell r="H80">
            <v>8.0257236527202724E-4</v>
          </cell>
          <cell r="I80">
            <v>7.5485376713221308E-2</v>
          </cell>
          <cell r="J80">
            <v>0</v>
          </cell>
          <cell r="K80">
            <v>0</v>
          </cell>
          <cell r="L80">
            <v>0</v>
          </cell>
          <cell r="M80">
            <v>8.2558829989566752E-3</v>
          </cell>
          <cell r="N80">
            <v>0</v>
          </cell>
        </row>
        <row r="82">
          <cell r="C82" t="str">
            <v>Mains &amp; Service Lines</v>
          </cell>
          <cell r="D82">
            <v>0.8762855106821168</v>
          </cell>
          <cell r="E82">
            <v>0</v>
          </cell>
          <cell r="F82">
            <v>0</v>
          </cell>
          <cell r="G82">
            <v>6.5801506065008555E-3</v>
          </cell>
          <cell r="H82">
            <v>3.02194029529978E-4</v>
          </cell>
          <cell r="I82">
            <v>9.2081373105513203E-2</v>
          </cell>
          <cell r="J82">
            <v>0</v>
          </cell>
          <cell r="K82">
            <v>0</v>
          </cell>
          <cell r="L82">
            <v>0</v>
          </cell>
          <cell r="M82">
            <v>2.4176178904595984E-2</v>
          </cell>
          <cell r="N82">
            <v>5.7459267174311129E-4</v>
          </cell>
        </row>
        <row r="84">
          <cell r="C84" t="str">
            <v>Taxes</v>
          </cell>
          <cell r="D84">
            <v>0.90137883548065523</v>
          </cell>
          <cell r="E84">
            <v>0</v>
          </cell>
          <cell r="F84">
            <v>0</v>
          </cell>
          <cell r="G84">
            <v>4.084118420514325E-3</v>
          </cell>
          <cell r="H84">
            <v>9.833048467878143E-4</v>
          </cell>
          <cell r="I84">
            <v>8.5911478102906808E-2</v>
          </cell>
          <cell r="J84">
            <v>0</v>
          </cell>
          <cell r="K84">
            <v>0</v>
          </cell>
          <cell r="L84">
            <v>0</v>
          </cell>
          <cell r="M84">
            <v>2.409374514623603E-3</v>
          </cell>
          <cell r="N84">
            <v>5.2328886345121475E-3</v>
          </cell>
        </row>
        <row r="86">
          <cell r="C86" t="str">
            <v>Net Income</v>
          </cell>
          <cell r="D86">
            <v>0.89407060122468052</v>
          </cell>
          <cell r="E86">
            <v>0</v>
          </cell>
          <cell r="F86">
            <v>0</v>
          </cell>
          <cell r="G86">
            <v>5.2238803042459559E-3</v>
          </cell>
          <cell r="H86">
            <v>7.8655308358361827E-4</v>
          </cell>
          <cell r="I86">
            <v>8.5995037754199297E-2</v>
          </cell>
          <cell r="J86">
            <v>0</v>
          </cell>
          <cell r="K86">
            <v>0</v>
          </cell>
          <cell r="L86">
            <v>0</v>
          </cell>
          <cell r="M86">
            <v>8.2585491260091636E-3</v>
          </cell>
          <cell r="N86">
            <v>5.665378507281449E-3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Scenario</v>
          </cell>
          <cell r="C2" t="str">
            <v>Block 1 (dth)</v>
          </cell>
          <cell r="D2" t="str">
            <v>Block 2 (dth)</v>
          </cell>
          <cell r="E2" t="str">
            <v>Block 3 (dth)</v>
          </cell>
          <cell r="F2" t="str">
            <v>Block 4 (dth)</v>
          </cell>
          <cell r="G2" t="str">
            <v>block 1 rate $</v>
          </cell>
          <cell r="H2" t="str">
            <v>block 2 rate $</v>
          </cell>
          <cell r="I2" t="str">
            <v>block 3 rate $</v>
          </cell>
          <cell r="J2" t="str">
            <v>block 4 rate $</v>
          </cell>
          <cell r="K2" t="str">
            <v>block 1 summer rate $</v>
          </cell>
          <cell r="L2" t="str">
            <v>block 2 summer rate $</v>
          </cell>
          <cell r="M2" t="str">
            <v>block 3 summer rate $</v>
          </cell>
        </row>
        <row r="3">
          <cell r="B3" t="str">
            <v>Proposed GS</v>
          </cell>
          <cell r="C3" t="str">
            <v>First 45</v>
          </cell>
          <cell r="D3" t="str">
            <v>Over 45</v>
          </cell>
          <cell r="E3" t="str">
            <v>N/A</v>
          </cell>
          <cell r="F3" t="str">
            <v>N/A</v>
          </cell>
          <cell r="G3">
            <v>3.1830852551527626</v>
          </cell>
          <cell r="H3">
            <v>1.9148952551527623</v>
          </cell>
          <cell r="K3">
            <v>2.4538660370544711</v>
          </cell>
          <cell r="L3">
            <v>1.1856760370544708</v>
          </cell>
        </row>
        <row r="4">
          <cell r="B4" t="str">
            <v>Existing GS</v>
          </cell>
          <cell r="C4" t="str">
            <v>First 45</v>
          </cell>
          <cell r="D4" t="str">
            <v>Over 45</v>
          </cell>
          <cell r="E4" t="str">
            <v>N/A</v>
          </cell>
          <cell r="F4" t="str">
            <v>N/A</v>
          </cell>
          <cell r="G4">
            <v>2.7936900000000002</v>
          </cell>
          <cell r="H4">
            <v>1.5254999999999999</v>
          </cell>
          <cell r="K4">
            <v>2.0534500000000002</v>
          </cell>
          <cell r="L4">
            <v>0.78525</v>
          </cell>
        </row>
        <row r="5">
          <cell r="B5" t="str">
            <v>Proposed FS</v>
          </cell>
          <cell r="C5" t="str">
            <v>First 200</v>
          </cell>
          <cell r="D5" t="str">
            <v>Next 1,800</v>
          </cell>
          <cell r="E5" t="str">
            <v>Over 2,000</v>
          </cell>
          <cell r="F5" t="str">
            <v>N/A</v>
          </cell>
          <cell r="G5">
            <v>1.9954643958029812</v>
          </cell>
          <cell r="H5">
            <v>1.4738643958029813</v>
          </cell>
          <cell r="I5">
            <v>0.92479439580298128</v>
          </cell>
          <cell r="K5">
            <v>1.4172122708942307</v>
          </cell>
          <cell r="L5">
            <v>0.8956122708942309</v>
          </cell>
          <cell r="M5">
            <v>0.34654227089423084</v>
          </cell>
        </row>
        <row r="6">
          <cell r="B6" t="str">
            <v>Existing FS</v>
          </cell>
          <cell r="C6" t="str">
            <v>First 200</v>
          </cell>
          <cell r="D6" t="str">
            <v>Next 1,800</v>
          </cell>
          <cell r="E6" t="str">
            <v>Over 2,000</v>
          </cell>
          <cell r="F6" t="str">
            <v>N/A</v>
          </cell>
          <cell r="G6">
            <v>1.64625</v>
          </cell>
          <cell r="H6">
            <v>1.1246500000000001</v>
          </cell>
          <cell r="I6">
            <v>0.57558000000000009</v>
          </cell>
          <cell r="K6">
            <v>1.0886200000000001</v>
          </cell>
          <cell r="L6">
            <v>0.56703000000000003</v>
          </cell>
          <cell r="M6">
            <v>1.7950000000000004E-2</v>
          </cell>
        </row>
        <row r="7">
          <cell r="B7" t="str">
            <v>Proposed TSS</v>
          </cell>
          <cell r="C7" t="str">
            <v>First 200</v>
          </cell>
          <cell r="D7" t="str">
            <v>Next 1,800</v>
          </cell>
          <cell r="E7" t="str">
            <v>Next 2,000</v>
          </cell>
          <cell r="F7" t="str">
            <v>N/A</v>
          </cell>
          <cell r="G7">
            <v>0.99089276912586699</v>
          </cell>
          <cell r="H7">
            <v>0.58736442381861786</v>
          </cell>
          <cell r="I7">
            <v>0.16258430771844273</v>
          </cell>
        </row>
        <row r="8">
          <cell r="B8" t="str">
            <v>Proposed TSM</v>
          </cell>
          <cell r="C8" t="str">
            <v>First 201</v>
          </cell>
          <cell r="D8" t="str">
            <v>Over 2,000</v>
          </cell>
          <cell r="E8" t="str">
            <v>N/A</v>
          </cell>
          <cell r="F8" t="str">
            <v>N/A</v>
          </cell>
          <cell r="G8">
            <v>1.0172998201393011</v>
          </cell>
          <cell r="H8">
            <v>0.46822982013930103</v>
          </cell>
        </row>
        <row r="9">
          <cell r="B9" t="str">
            <v>Proposed TSL</v>
          </cell>
          <cell r="C9" t="str">
            <v>First 10,000</v>
          </cell>
          <cell r="D9" t="str">
            <v>Next 112,500</v>
          </cell>
          <cell r="E9" t="str">
            <v>Next 477,500</v>
          </cell>
          <cell r="F9" t="str">
            <v>Over 600,000</v>
          </cell>
          <cell r="G9">
            <v>0.54322220680211031</v>
          </cell>
          <cell r="H9">
            <v>0.51579035239050397</v>
          </cell>
          <cell r="I9">
            <v>0.39377574995554709</v>
          </cell>
          <cell r="J9">
            <v>0.16816573787045333</v>
          </cell>
        </row>
        <row r="10">
          <cell r="B10" t="str">
            <v>Existing TS</v>
          </cell>
          <cell r="C10" t="str">
            <v>First 200</v>
          </cell>
          <cell r="D10" t="str">
            <v>Next 1,800</v>
          </cell>
          <cell r="E10" t="str">
            <v>Next 98,000</v>
          </cell>
          <cell r="F10" t="str">
            <v>Over 100,000</v>
          </cell>
          <cell r="G10">
            <v>1.22949</v>
          </cell>
          <cell r="H10">
            <v>0.80371999999999999</v>
          </cell>
          <cell r="I10">
            <v>0.32867000000000002</v>
          </cell>
          <cell r="J10">
            <v>0.12164999999999998</v>
          </cell>
        </row>
        <row r="11">
          <cell r="B11" t="str">
            <v>Proposed IS</v>
          </cell>
          <cell r="C11" t="str">
            <v>First 2,000</v>
          </cell>
          <cell r="D11" t="str">
            <v>Next 18,000</v>
          </cell>
          <cell r="E11" t="str">
            <v>Over 20,000</v>
          </cell>
          <cell r="G11">
            <v>0.6407892062229158</v>
          </cell>
          <cell r="H11">
            <v>7.5938338581240578E-2</v>
          </cell>
          <cell r="I11">
            <v>3.4606431184380081E-2</v>
          </cell>
        </row>
        <row r="12">
          <cell r="B12" t="str">
            <v>Existing IS</v>
          </cell>
          <cell r="C12" t="str">
            <v>First 2,000</v>
          </cell>
          <cell r="D12" t="str">
            <v>Next 18,000</v>
          </cell>
          <cell r="E12" t="str">
            <v>Over 20,000</v>
          </cell>
          <cell r="G12">
            <v>0.95730999999999999</v>
          </cell>
          <cell r="H12">
            <v>0.14458000000000001</v>
          </cell>
          <cell r="I12">
            <v>8.5110000000000019E-2</v>
          </cell>
        </row>
        <row r="13">
          <cell r="B13" t="str">
            <v>Proposed TBF</v>
          </cell>
          <cell r="C13" t="str">
            <v>First 10,000</v>
          </cell>
          <cell r="D13" t="str">
            <v>Next 112,500</v>
          </cell>
          <cell r="E13" t="str">
            <v>Next 477,500</v>
          </cell>
          <cell r="F13" t="str">
            <v>Over 600,000</v>
          </cell>
          <cell r="G13">
            <v>0.46598679619133415</v>
          </cell>
          <cell r="H13">
            <v>0.44245520674085315</v>
          </cell>
          <cell r="I13">
            <v>0.33778865783090156</v>
          </cell>
          <cell r="J13">
            <v>0.14425590934641414</v>
          </cell>
        </row>
        <row r="14">
          <cell r="B14" t="str">
            <v>Existing TBF</v>
          </cell>
          <cell r="C14" t="str">
            <v>First 10,000</v>
          </cell>
          <cell r="D14" t="str">
            <v>Next 112,500</v>
          </cell>
          <cell r="E14" t="str">
            <v>Next 477,500</v>
          </cell>
          <cell r="F14" t="str">
            <v>Over 600,000</v>
          </cell>
          <cell r="G14">
            <v>0.56564000000000003</v>
          </cell>
          <cell r="H14">
            <v>0.53011999999999992</v>
          </cell>
          <cell r="I14">
            <v>0.37212999999999996</v>
          </cell>
          <cell r="J14">
            <v>7.9999999999999988E-2</v>
          </cell>
        </row>
        <row r="15">
          <cell r="B15" t="str">
            <v>Proposed NGV</v>
          </cell>
          <cell r="C15" t="str">
            <v>All</v>
          </cell>
          <cell r="G15">
            <v>10.378598435572147</v>
          </cell>
        </row>
        <row r="16">
          <cell r="B16" t="str">
            <v>Existing NGV</v>
          </cell>
          <cell r="C16" t="str">
            <v>All</v>
          </cell>
          <cell r="G16">
            <v>8.6288099999999996</v>
          </cell>
        </row>
        <row r="17">
          <cell r="B17" t="str">
            <v>Proposed MT</v>
          </cell>
          <cell r="C17" t="str">
            <v>All</v>
          </cell>
          <cell r="G17">
            <v>0.87251999999999996</v>
          </cell>
        </row>
        <row r="18">
          <cell r="B18" t="str">
            <v>Existing MT</v>
          </cell>
          <cell r="C18" t="str">
            <v>All</v>
          </cell>
          <cell r="G18">
            <v>0.81601000000000001</v>
          </cell>
        </row>
        <row r="22">
          <cell r="B22" t="str">
            <v>Scenario</v>
          </cell>
          <cell r="C22">
            <v>1</v>
          </cell>
          <cell r="D22">
            <v>2</v>
          </cell>
          <cell r="E22">
            <v>3</v>
          </cell>
          <cell r="F22">
            <v>4</v>
          </cell>
        </row>
        <row r="23">
          <cell r="B23" t="str">
            <v>Proposed BSF</v>
          </cell>
          <cell r="C23">
            <v>6.75</v>
          </cell>
          <cell r="D23">
            <v>18.25</v>
          </cell>
          <cell r="E23">
            <v>63.5</v>
          </cell>
          <cell r="F23">
            <v>420.25</v>
          </cell>
        </row>
        <row r="24">
          <cell r="B24" t="str">
            <v>Existing BSF</v>
          </cell>
          <cell r="C24">
            <v>6.75</v>
          </cell>
          <cell r="D24">
            <v>18.25</v>
          </cell>
          <cell r="E24">
            <v>63.5</v>
          </cell>
          <cell r="F24">
            <v>420.25</v>
          </cell>
        </row>
        <row r="28">
          <cell r="B28" t="str">
            <v>Scenario</v>
          </cell>
          <cell r="C28" t="str">
            <v>Annual</v>
          </cell>
          <cell r="D28" t="str">
            <v>Monthly</v>
          </cell>
        </row>
        <row r="29">
          <cell r="B29" t="str">
            <v>Existing Admin Primary</v>
          </cell>
          <cell r="C29">
            <v>3000</v>
          </cell>
          <cell r="D29">
            <v>250</v>
          </cell>
        </row>
        <row r="30">
          <cell r="B30" t="str">
            <v>Proposed Admin Primary</v>
          </cell>
          <cell r="C30">
            <v>2400</v>
          </cell>
          <cell r="D30">
            <v>200</v>
          </cell>
        </row>
        <row r="31">
          <cell r="B31" t="str">
            <v>Existing Admin Secondary</v>
          </cell>
          <cell r="C31">
            <v>1500</v>
          </cell>
          <cell r="D31">
            <v>125</v>
          </cell>
        </row>
        <row r="32">
          <cell r="B32" t="str">
            <v>Proposed Admin Secondary</v>
          </cell>
          <cell r="C32">
            <v>1200</v>
          </cell>
          <cell r="D32">
            <v>100</v>
          </cell>
        </row>
        <row r="34">
          <cell r="B34" t="str">
            <v>Scenario</v>
          </cell>
          <cell r="C34" t="str">
            <v>Annual</v>
          </cell>
          <cell r="D34" t="str">
            <v>Monthly</v>
          </cell>
        </row>
        <row r="35">
          <cell r="B35" t="str">
            <v>Existing TS Firm Demand Charge</v>
          </cell>
          <cell r="C35">
            <v>49.977630000000005</v>
          </cell>
          <cell r="D35">
            <v>4.1648025000000004</v>
          </cell>
        </row>
        <row r="36">
          <cell r="B36" t="str">
            <v>Proposed TSS Firm Demand Charge</v>
          </cell>
          <cell r="C36">
            <v>42.62</v>
          </cell>
          <cell r="D36">
            <v>3.5516666666666663</v>
          </cell>
        </row>
        <row r="37">
          <cell r="B37" t="str">
            <v>Proposed TSM Firm Demand Charge</v>
          </cell>
          <cell r="C37">
            <v>41.74</v>
          </cell>
          <cell r="D37">
            <v>3.4783333333333335</v>
          </cell>
        </row>
        <row r="38">
          <cell r="B38" t="str">
            <v>Proposed TSL Firm Demand Charge</v>
          </cell>
          <cell r="C38">
            <v>40.81</v>
          </cell>
          <cell r="D38">
            <v>3.4008333333333334</v>
          </cell>
        </row>
        <row r="39">
          <cell r="B39" t="str">
            <v>Existing TBF Firm Demand Charge</v>
          </cell>
          <cell r="C39">
            <v>24.65681</v>
          </cell>
          <cell r="D39">
            <v>2.0547341666666665</v>
          </cell>
        </row>
        <row r="40">
          <cell r="B40" t="str">
            <v>Proposed TBF Firm Demand Charge</v>
          </cell>
          <cell r="C40">
            <v>24.486000000000001</v>
          </cell>
          <cell r="D40">
            <v>2.0405000000000002</v>
          </cell>
        </row>
        <row r="74">
          <cell r="A74" t="str">
            <v>Scenario</v>
          </cell>
          <cell r="B74" t="str">
            <v>Block 1 (dth)</v>
          </cell>
          <cell r="C74" t="str">
            <v>Block 2 (dth)</v>
          </cell>
          <cell r="D74" t="str">
            <v>Block 3 (dth)</v>
          </cell>
          <cell r="E74" t="str">
            <v>Block 4 (dth)</v>
          </cell>
          <cell r="F74" t="str">
            <v>block 1 rate $</v>
          </cell>
          <cell r="G74" t="str">
            <v>block 2 rate $</v>
          </cell>
          <cell r="H74" t="str">
            <v>block 3 rate $</v>
          </cell>
          <cell r="I74" t="str">
            <v>block 4 rate $</v>
          </cell>
          <cell r="J74" t="str">
            <v>block 1 summer rate $</v>
          </cell>
          <cell r="K74" t="str">
            <v>block 2 summer rate $</v>
          </cell>
          <cell r="L74" t="str">
            <v>block 3 summer rate $</v>
          </cell>
        </row>
        <row r="75">
          <cell r="A75" t="str">
            <v>Existing GS</v>
          </cell>
        </row>
        <row r="78">
          <cell r="A78" t="str">
            <v>Scenario</v>
          </cell>
          <cell r="B78" t="str">
            <v>Block 1 (dth)</v>
          </cell>
          <cell r="C78" t="str">
            <v>Block 2 (dth)</v>
          </cell>
          <cell r="D78" t="str">
            <v>Block 3 (dth)</v>
          </cell>
          <cell r="E78" t="str">
            <v>Block 4 (dth)</v>
          </cell>
          <cell r="F78" t="str">
            <v>block 1 rate $</v>
          </cell>
          <cell r="G78" t="str">
            <v>block 2 rate $</v>
          </cell>
          <cell r="H78" t="str">
            <v>block 3 rate $</v>
          </cell>
          <cell r="I78" t="str">
            <v>block 4 rate $</v>
          </cell>
          <cell r="J78" t="str">
            <v>block 1 summer rate $</v>
          </cell>
          <cell r="K78" t="str">
            <v>block 2 summer rate $</v>
          </cell>
          <cell r="L78" t="str">
            <v>block 3 summer rate $</v>
          </cell>
        </row>
        <row r="79">
          <cell r="A79" t="str">
            <v>Existing FS</v>
          </cell>
        </row>
        <row r="82">
          <cell r="A82" t="str">
            <v>Scenario</v>
          </cell>
          <cell r="B82" t="str">
            <v>Block 1 (dth)</v>
          </cell>
          <cell r="C82" t="str">
            <v>Block 2 (dth)</v>
          </cell>
          <cell r="D82" t="str">
            <v>Block 3 (dth)</v>
          </cell>
          <cell r="E82" t="str">
            <v>Block 4 (dth)</v>
          </cell>
          <cell r="F82" t="str">
            <v>block 1 rate $</v>
          </cell>
          <cell r="G82" t="str">
            <v>block 2 rate $</v>
          </cell>
          <cell r="H82" t="str">
            <v>block 3 rate $</v>
          </cell>
          <cell r="I82" t="str">
            <v>block 4 rate $</v>
          </cell>
          <cell r="J82" t="str">
            <v>block 1 summer rate $</v>
          </cell>
          <cell r="K82" t="str">
            <v>block 2 summer rate $</v>
          </cell>
          <cell r="L82" t="str">
            <v>block 3 summer rate $</v>
          </cell>
        </row>
        <row r="83">
          <cell r="A83" t="str">
            <v>Existing TS</v>
          </cell>
        </row>
        <row r="98">
          <cell r="A98" t="str">
            <v>Scenario</v>
          </cell>
          <cell r="B98" t="str">
            <v>Block 1 (dth)</v>
          </cell>
          <cell r="C98" t="str">
            <v>Block 2 (dth)</v>
          </cell>
          <cell r="D98" t="str">
            <v>Block 3 (dth)</v>
          </cell>
          <cell r="E98" t="str">
            <v>Block 4 (dth)</v>
          </cell>
          <cell r="F98" t="str">
            <v>block 1 rate $</v>
          </cell>
          <cell r="G98" t="str">
            <v>block 2 rate $</v>
          </cell>
          <cell r="H98" t="str">
            <v>block 3 rate $</v>
          </cell>
          <cell r="I98" t="str">
            <v>block 4 rate $</v>
          </cell>
          <cell r="J98" t="str">
            <v>block 1 summer rate $</v>
          </cell>
          <cell r="K98" t="str">
            <v>block 2 summer rate $</v>
          </cell>
          <cell r="L98" t="str">
            <v>block 3 summer rate $</v>
          </cell>
        </row>
        <row r="99">
          <cell r="A99" t="str">
            <v>Existing IS</v>
          </cell>
        </row>
        <row r="102">
          <cell r="A102" t="str">
            <v>Scenario</v>
          </cell>
          <cell r="B102" t="str">
            <v>Block 1 (dth)</v>
          </cell>
          <cell r="C102" t="str">
            <v>Block 2 (dth)</v>
          </cell>
          <cell r="D102" t="str">
            <v>Block 3 (dth)</v>
          </cell>
          <cell r="E102" t="str">
            <v>Block 4 (dth)</v>
          </cell>
          <cell r="F102" t="str">
            <v>block 1 rate $</v>
          </cell>
          <cell r="G102" t="str">
            <v>block 2 rate $</v>
          </cell>
          <cell r="H102" t="str">
            <v>block 3 rate $</v>
          </cell>
          <cell r="I102" t="str">
            <v>block 4 rate $</v>
          </cell>
          <cell r="J102" t="str">
            <v>block 1 summer rate $</v>
          </cell>
          <cell r="K102" t="str">
            <v>block 2 summer rate $</v>
          </cell>
          <cell r="L102" t="str">
            <v>block 3 summer rate $</v>
          </cell>
        </row>
        <row r="103">
          <cell r="A103" t="str">
            <v>Existing TBF</v>
          </cell>
        </row>
        <row r="106">
          <cell r="A106" t="str">
            <v>Scenario</v>
          </cell>
          <cell r="B106" t="str">
            <v>Block 1 (dth)</v>
          </cell>
          <cell r="C106" t="str">
            <v>Block 2 (dth)</v>
          </cell>
          <cell r="D106" t="str">
            <v>Block 3 (dth)</v>
          </cell>
          <cell r="E106" t="str">
            <v>Block 4 (dth)</v>
          </cell>
          <cell r="F106" t="str">
            <v>block 1 rate $</v>
          </cell>
          <cell r="G106" t="str">
            <v>block 2 rate $</v>
          </cell>
          <cell r="H106" t="str">
            <v>block 3 rate $</v>
          </cell>
          <cell r="I106" t="str">
            <v>block 4 rate $</v>
          </cell>
          <cell r="J106" t="str">
            <v>block 1 summer rate $</v>
          </cell>
          <cell r="K106" t="str">
            <v>block 2 summer rate $</v>
          </cell>
          <cell r="L106" t="str">
            <v>block 3 summer rate $</v>
          </cell>
        </row>
        <row r="107">
          <cell r="A107" t="str">
            <v>Existing NGV</v>
          </cell>
        </row>
        <row r="110">
          <cell r="A110" t="str">
            <v>Scenario</v>
          </cell>
          <cell r="B110" t="str">
            <v>Block 1 (dth)</v>
          </cell>
          <cell r="C110" t="str">
            <v>Block 2 (dth)</v>
          </cell>
          <cell r="D110" t="str">
            <v>Block 3 (dth)</v>
          </cell>
          <cell r="E110" t="str">
            <v>Block 4 (dth)</v>
          </cell>
          <cell r="F110" t="str">
            <v>block 1 rate $</v>
          </cell>
          <cell r="G110" t="str">
            <v>block 2 rate $</v>
          </cell>
          <cell r="H110" t="str">
            <v>block 3 rate $</v>
          </cell>
          <cell r="I110" t="str">
            <v>block 4 rate $</v>
          </cell>
          <cell r="J110" t="str">
            <v>block 1 summer rate $</v>
          </cell>
          <cell r="K110" t="str">
            <v>block 2 summer rate $</v>
          </cell>
          <cell r="L110" t="str">
            <v>block 3 summer rate $</v>
          </cell>
        </row>
        <row r="111">
          <cell r="A111" t="str">
            <v>Existing MT</v>
          </cell>
        </row>
        <row r="115">
          <cell r="A115" t="str">
            <v>Scenario</v>
          </cell>
          <cell r="B115">
            <v>1</v>
          </cell>
          <cell r="C115">
            <v>2</v>
          </cell>
          <cell r="D115">
            <v>3</v>
          </cell>
          <cell r="E115">
            <v>4</v>
          </cell>
        </row>
        <row r="116">
          <cell r="A116" t="str">
            <v>Proposed BSF</v>
          </cell>
        </row>
        <row r="117">
          <cell r="A117" t="str">
            <v>Scenario</v>
          </cell>
          <cell r="B117">
            <v>1</v>
          </cell>
          <cell r="C117">
            <v>2</v>
          </cell>
          <cell r="D117">
            <v>3</v>
          </cell>
          <cell r="E117">
            <v>4</v>
          </cell>
        </row>
        <row r="118">
          <cell r="A118" t="str">
            <v>Existing BSF</v>
          </cell>
        </row>
        <row r="120">
          <cell r="A120" t="str">
            <v>Scenario</v>
          </cell>
          <cell r="B120" t="str">
            <v>Annual</v>
          </cell>
          <cell r="C120" t="str">
            <v>Monthly</v>
          </cell>
        </row>
        <row r="121">
          <cell r="A121" t="str">
            <v>Existing Admin Primary</v>
          </cell>
        </row>
        <row r="122">
          <cell r="A122" t="str">
            <v>Scenario</v>
          </cell>
          <cell r="B122" t="str">
            <v>Annual</v>
          </cell>
          <cell r="C122" t="str">
            <v>Monthly</v>
          </cell>
        </row>
        <row r="123">
          <cell r="A123" t="str">
            <v>Existing Admin Secondary</v>
          </cell>
        </row>
        <row r="124">
          <cell r="A124" t="str">
            <v>Scenario</v>
          </cell>
          <cell r="B124" t="str">
            <v>Annual</v>
          </cell>
          <cell r="C124" t="str">
            <v>Monthly</v>
          </cell>
        </row>
        <row r="125">
          <cell r="A125" t="str">
            <v>Proposed Admin Primary</v>
          </cell>
        </row>
        <row r="126">
          <cell r="A126" t="str">
            <v>Scenario</v>
          </cell>
          <cell r="B126" t="str">
            <v>Annual</v>
          </cell>
          <cell r="C126" t="str">
            <v>Monthly</v>
          </cell>
        </row>
        <row r="127">
          <cell r="A127" t="str">
            <v>Proposed Admin Secondary</v>
          </cell>
        </row>
        <row r="130">
          <cell r="A130" t="str">
            <v>Scenario</v>
          </cell>
          <cell r="B130" t="str">
            <v>Annual</v>
          </cell>
          <cell r="C130" t="str">
            <v>Monthly</v>
          </cell>
        </row>
        <row r="131">
          <cell r="A131" t="str">
            <v>Existing TS Firm Demand Charge</v>
          </cell>
        </row>
        <row r="146">
          <cell r="A146" t="str">
            <v>Scenario</v>
          </cell>
          <cell r="B146" t="str">
            <v>Annual</v>
          </cell>
          <cell r="C146" t="str">
            <v>Monthly</v>
          </cell>
        </row>
        <row r="147">
          <cell r="A147" t="str">
            <v>Existing TBF Firm Demand Charge</v>
          </cell>
        </row>
        <row r="161">
          <cell r="A161" t="str">
            <v>year</v>
          </cell>
          <cell r="B161" t="str">
            <v>month</v>
          </cell>
          <cell r="C161" t="str">
            <v>state</v>
          </cell>
          <cell r="D161" t="str">
            <v>rate_schedule</v>
          </cell>
          <cell r="E161" t="str">
            <v>customer_count</v>
          </cell>
          <cell r="F161" t="str">
            <v>total_dth</v>
          </cell>
          <cell r="G161" t="str">
            <v>block_1_dth</v>
          </cell>
          <cell r="H161" t="str">
            <v>block_2_dth</v>
          </cell>
          <cell r="I161" t="str">
            <v>block_3_dth</v>
          </cell>
          <cell r="J161" t="str">
            <v>block_4_dth</v>
          </cell>
          <cell r="K161" t="str">
            <v>total_demand_dth</v>
          </cell>
          <cell r="L161" t="str">
            <v>total_class_1_meters</v>
          </cell>
          <cell r="M161" t="str">
            <v>total_class_2_meters</v>
          </cell>
          <cell r="N161" t="str">
            <v>total_class_3_meters</v>
          </cell>
          <cell r="O161" t="str">
            <v>total_class_4_meters</v>
          </cell>
          <cell r="P161" t="str">
            <v>total_primary_admins</v>
          </cell>
          <cell r="Q161" t="str">
            <v>total_secondary_admins</v>
          </cell>
        </row>
        <row r="162">
          <cell r="D162" t="str">
            <v>UTMT</v>
          </cell>
        </row>
      </sheetData>
      <sheetData sheetId="93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2023</v>
          </cell>
          <cell r="B2">
            <v>1</v>
          </cell>
          <cell r="C2" t="str">
            <v>UT</v>
          </cell>
          <cell r="D2" t="str">
            <v>UTGS</v>
          </cell>
          <cell r="E2">
            <v>1144489</v>
          </cell>
          <cell r="F2">
            <v>20125804</v>
          </cell>
          <cell r="G2">
            <v>15620492</v>
          </cell>
          <cell r="H2">
            <v>4505312</v>
          </cell>
          <cell r="I2">
            <v>0</v>
          </cell>
          <cell r="J2">
            <v>0</v>
          </cell>
          <cell r="K2">
            <v>0</v>
          </cell>
          <cell r="L2">
            <v>1097939</v>
          </cell>
          <cell r="M2">
            <v>45068</v>
          </cell>
          <cell r="N2">
            <v>1470</v>
          </cell>
          <cell r="O2">
            <v>133</v>
          </cell>
          <cell r="P2">
            <v>0</v>
          </cell>
          <cell r="Q2">
            <v>0</v>
          </cell>
        </row>
        <row r="3">
          <cell r="A3">
            <v>2023</v>
          </cell>
          <cell r="B3">
            <v>2</v>
          </cell>
          <cell r="C3" t="str">
            <v>UT</v>
          </cell>
          <cell r="D3" t="str">
            <v>UTGS</v>
          </cell>
          <cell r="E3">
            <v>1145624</v>
          </cell>
          <cell r="F3">
            <v>16779900</v>
          </cell>
          <cell r="G3">
            <v>13327349</v>
          </cell>
          <cell r="H3">
            <v>3452551</v>
          </cell>
          <cell r="I3">
            <v>0</v>
          </cell>
          <cell r="J3">
            <v>0</v>
          </cell>
          <cell r="K3">
            <v>0</v>
          </cell>
          <cell r="L3">
            <v>1099028</v>
          </cell>
          <cell r="M3">
            <v>45113</v>
          </cell>
          <cell r="N3">
            <v>1472</v>
          </cell>
          <cell r="O3">
            <v>133</v>
          </cell>
          <cell r="P3">
            <v>0</v>
          </cell>
          <cell r="Q3">
            <v>0</v>
          </cell>
        </row>
        <row r="4">
          <cell r="A4">
            <v>2023</v>
          </cell>
          <cell r="B4">
            <v>3</v>
          </cell>
          <cell r="C4" t="str">
            <v>UT</v>
          </cell>
          <cell r="D4" t="str">
            <v>UTGS</v>
          </cell>
          <cell r="E4">
            <v>1148087</v>
          </cell>
          <cell r="F4">
            <v>13126330</v>
          </cell>
          <cell r="G4">
            <v>10685436</v>
          </cell>
          <cell r="H4">
            <v>2440894</v>
          </cell>
          <cell r="I4">
            <v>0</v>
          </cell>
          <cell r="J4">
            <v>0</v>
          </cell>
          <cell r="K4">
            <v>0</v>
          </cell>
          <cell r="L4">
            <v>1101391</v>
          </cell>
          <cell r="M4">
            <v>45210</v>
          </cell>
          <cell r="N4">
            <v>1475</v>
          </cell>
          <cell r="O4">
            <v>134</v>
          </cell>
          <cell r="P4">
            <v>0</v>
          </cell>
          <cell r="Q4">
            <v>0</v>
          </cell>
        </row>
        <row r="5">
          <cell r="A5">
            <v>2023</v>
          </cell>
          <cell r="B5">
            <v>4</v>
          </cell>
          <cell r="C5" t="str">
            <v>UT</v>
          </cell>
          <cell r="D5" t="str">
            <v>UTGS</v>
          </cell>
          <cell r="E5">
            <v>1150883</v>
          </cell>
          <cell r="F5">
            <v>8762875</v>
          </cell>
          <cell r="G5">
            <v>7339587</v>
          </cell>
          <cell r="H5">
            <v>1423288</v>
          </cell>
          <cell r="I5">
            <v>0</v>
          </cell>
          <cell r="J5">
            <v>0</v>
          </cell>
          <cell r="K5">
            <v>0</v>
          </cell>
          <cell r="L5">
            <v>1104073</v>
          </cell>
          <cell r="M5">
            <v>45320</v>
          </cell>
          <cell r="N5">
            <v>1479</v>
          </cell>
          <cell r="O5">
            <v>134</v>
          </cell>
          <cell r="P5">
            <v>0</v>
          </cell>
          <cell r="Q5">
            <v>0</v>
          </cell>
        </row>
        <row r="6">
          <cell r="A6">
            <v>2023</v>
          </cell>
          <cell r="B6">
            <v>5</v>
          </cell>
          <cell r="C6" t="str">
            <v>UT</v>
          </cell>
          <cell r="D6" t="str">
            <v>UTGS</v>
          </cell>
          <cell r="E6">
            <v>1151948</v>
          </cell>
          <cell r="F6">
            <v>5171493</v>
          </cell>
          <cell r="G6">
            <v>4431091</v>
          </cell>
          <cell r="H6">
            <v>740402</v>
          </cell>
          <cell r="I6">
            <v>0</v>
          </cell>
          <cell r="J6">
            <v>0</v>
          </cell>
          <cell r="K6">
            <v>0</v>
          </cell>
          <cell r="L6">
            <v>1105095</v>
          </cell>
          <cell r="M6">
            <v>45362</v>
          </cell>
          <cell r="N6">
            <v>1480</v>
          </cell>
          <cell r="O6">
            <v>134</v>
          </cell>
          <cell r="P6">
            <v>0</v>
          </cell>
          <cell r="Q6">
            <v>0</v>
          </cell>
        </row>
        <row r="7">
          <cell r="A7">
            <v>2023</v>
          </cell>
          <cell r="B7">
            <v>6</v>
          </cell>
          <cell r="C7" t="str">
            <v>UT</v>
          </cell>
          <cell r="D7" t="str">
            <v>UTGS</v>
          </cell>
          <cell r="E7">
            <v>1154475</v>
          </cell>
          <cell r="F7">
            <v>2856954</v>
          </cell>
          <cell r="G7">
            <v>2483388</v>
          </cell>
          <cell r="H7">
            <v>373566</v>
          </cell>
          <cell r="I7">
            <v>0</v>
          </cell>
          <cell r="J7">
            <v>0</v>
          </cell>
          <cell r="K7">
            <v>0</v>
          </cell>
          <cell r="L7">
            <v>1107519</v>
          </cell>
          <cell r="M7">
            <v>45462</v>
          </cell>
          <cell r="N7">
            <v>1483</v>
          </cell>
          <cell r="O7">
            <v>134</v>
          </cell>
          <cell r="P7">
            <v>0</v>
          </cell>
          <cell r="Q7">
            <v>0</v>
          </cell>
        </row>
        <row r="8">
          <cell r="A8">
            <v>2023</v>
          </cell>
          <cell r="B8">
            <v>7</v>
          </cell>
          <cell r="C8" t="str">
            <v>UT</v>
          </cell>
          <cell r="D8" t="str">
            <v>UTGS</v>
          </cell>
          <cell r="E8">
            <v>1155244</v>
          </cell>
          <cell r="F8">
            <v>2397393</v>
          </cell>
          <cell r="G8">
            <v>2089818</v>
          </cell>
          <cell r="H8">
            <v>307575</v>
          </cell>
          <cell r="I8">
            <v>0</v>
          </cell>
          <cell r="J8">
            <v>0</v>
          </cell>
          <cell r="K8">
            <v>0</v>
          </cell>
          <cell r="L8">
            <v>1108257</v>
          </cell>
          <cell r="M8">
            <v>45492</v>
          </cell>
          <cell r="N8">
            <v>1484</v>
          </cell>
          <cell r="O8">
            <v>135</v>
          </cell>
          <cell r="P8">
            <v>0</v>
          </cell>
          <cell r="Q8">
            <v>0</v>
          </cell>
        </row>
        <row r="9">
          <cell r="A9">
            <v>2023</v>
          </cell>
          <cell r="B9">
            <v>8</v>
          </cell>
          <cell r="C9" t="str">
            <v>UT</v>
          </cell>
          <cell r="D9" t="str">
            <v>UTGS</v>
          </cell>
          <cell r="E9">
            <v>1156241</v>
          </cell>
          <cell r="F9">
            <v>2354697</v>
          </cell>
          <cell r="G9">
            <v>2053162</v>
          </cell>
          <cell r="H9">
            <v>301535</v>
          </cell>
          <cell r="I9">
            <v>0</v>
          </cell>
          <cell r="J9">
            <v>0</v>
          </cell>
          <cell r="K9">
            <v>0</v>
          </cell>
          <cell r="L9">
            <v>1109213</v>
          </cell>
          <cell r="M9">
            <v>45531</v>
          </cell>
          <cell r="N9">
            <v>1485</v>
          </cell>
          <cell r="O9">
            <v>135</v>
          </cell>
          <cell r="P9">
            <v>0</v>
          </cell>
          <cell r="Q9">
            <v>0</v>
          </cell>
        </row>
        <row r="10">
          <cell r="A10">
            <v>2023</v>
          </cell>
          <cell r="B10">
            <v>9</v>
          </cell>
          <cell r="C10" t="str">
            <v>UT</v>
          </cell>
          <cell r="D10" t="str">
            <v>UTGS</v>
          </cell>
          <cell r="E10">
            <v>1159268</v>
          </cell>
          <cell r="F10">
            <v>2771794</v>
          </cell>
          <cell r="G10">
            <v>2410793</v>
          </cell>
          <cell r="H10">
            <v>361001</v>
          </cell>
          <cell r="I10">
            <v>0</v>
          </cell>
          <cell r="J10">
            <v>0</v>
          </cell>
          <cell r="K10">
            <v>0</v>
          </cell>
          <cell r="L10">
            <v>1112117</v>
          </cell>
          <cell r="M10">
            <v>45650</v>
          </cell>
          <cell r="N10">
            <v>1489</v>
          </cell>
          <cell r="O10">
            <v>135</v>
          </cell>
          <cell r="P10">
            <v>0</v>
          </cell>
          <cell r="Q10">
            <v>0</v>
          </cell>
        </row>
        <row r="11">
          <cell r="A11">
            <v>2023</v>
          </cell>
          <cell r="B11">
            <v>10</v>
          </cell>
          <cell r="C11" t="str">
            <v>UT</v>
          </cell>
          <cell r="D11" t="str">
            <v>UTGS</v>
          </cell>
          <cell r="E11">
            <v>1159259</v>
          </cell>
          <cell r="F11">
            <v>6913088</v>
          </cell>
          <cell r="G11">
            <v>5860557</v>
          </cell>
          <cell r="H11">
            <v>1052531</v>
          </cell>
          <cell r="I11">
            <v>0</v>
          </cell>
          <cell r="J11">
            <v>0</v>
          </cell>
          <cell r="K11">
            <v>0</v>
          </cell>
          <cell r="L11">
            <v>1112108</v>
          </cell>
          <cell r="M11">
            <v>45650</v>
          </cell>
          <cell r="N11">
            <v>1489</v>
          </cell>
          <cell r="O11">
            <v>135</v>
          </cell>
          <cell r="P11">
            <v>0</v>
          </cell>
          <cell r="Q11">
            <v>0</v>
          </cell>
        </row>
        <row r="12">
          <cell r="A12">
            <v>2023</v>
          </cell>
          <cell r="B12">
            <v>11</v>
          </cell>
          <cell r="C12" t="str">
            <v>UT</v>
          </cell>
          <cell r="D12" t="str">
            <v>UTGS</v>
          </cell>
          <cell r="E12">
            <v>1162895</v>
          </cell>
          <cell r="F12">
            <v>12179457</v>
          </cell>
          <cell r="G12">
            <v>9986666</v>
          </cell>
          <cell r="H12">
            <v>2192791</v>
          </cell>
          <cell r="I12">
            <v>0</v>
          </cell>
          <cell r="J12">
            <v>0</v>
          </cell>
          <cell r="K12">
            <v>0</v>
          </cell>
          <cell r="L12">
            <v>1115597</v>
          </cell>
          <cell r="M12">
            <v>45793</v>
          </cell>
          <cell r="N12">
            <v>1494</v>
          </cell>
          <cell r="O12">
            <v>135</v>
          </cell>
          <cell r="P12">
            <v>0</v>
          </cell>
          <cell r="Q12">
            <v>0</v>
          </cell>
        </row>
        <row r="13">
          <cell r="A13">
            <v>2023</v>
          </cell>
          <cell r="B13">
            <v>12</v>
          </cell>
          <cell r="C13" t="str">
            <v>UT</v>
          </cell>
          <cell r="D13" t="str">
            <v>UTGS</v>
          </cell>
          <cell r="E13">
            <v>1167146</v>
          </cell>
          <cell r="F13">
            <v>18598770</v>
          </cell>
          <cell r="G13">
            <v>14624344</v>
          </cell>
          <cell r="H13">
            <v>3974426</v>
          </cell>
          <cell r="I13">
            <v>0</v>
          </cell>
          <cell r="J13">
            <v>0</v>
          </cell>
          <cell r="K13">
            <v>0</v>
          </cell>
          <cell r="L13">
            <v>1119675</v>
          </cell>
          <cell r="M13">
            <v>45960</v>
          </cell>
          <cell r="N13">
            <v>1499</v>
          </cell>
          <cell r="O13">
            <v>136</v>
          </cell>
          <cell r="P13">
            <v>0</v>
          </cell>
          <cell r="Q13">
            <v>0</v>
          </cell>
        </row>
        <row r="14">
          <cell r="A14">
            <v>2023</v>
          </cell>
          <cell r="B14">
            <v>1</v>
          </cell>
          <cell r="C14" t="str">
            <v>UT</v>
          </cell>
          <cell r="D14" t="str">
            <v>UTFS</v>
          </cell>
          <cell r="E14">
            <v>457</v>
          </cell>
          <cell r="F14">
            <v>297143</v>
          </cell>
          <cell r="G14">
            <v>83988</v>
          </cell>
          <cell r="H14">
            <v>162034</v>
          </cell>
          <cell r="I14">
            <v>51121</v>
          </cell>
          <cell r="J14">
            <v>0</v>
          </cell>
          <cell r="K14">
            <v>0</v>
          </cell>
          <cell r="L14">
            <v>7</v>
          </cell>
          <cell r="M14">
            <v>349</v>
          </cell>
          <cell r="N14">
            <v>103</v>
          </cell>
          <cell r="O14">
            <v>16</v>
          </cell>
          <cell r="P14">
            <v>0</v>
          </cell>
          <cell r="Q14">
            <v>0</v>
          </cell>
        </row>
        <row r="15">
          <cell r="A15">
            <v>2023</v>
          </cell>
          <cell r="B15">
            <v>2</v>
          </cell>
          <cell r="C15" t="str">
            <v>UT</v>
          </cell>
          <cell r="D15" t="str">
            <v>UTFS</v>
          </cell>
          <cell r="E15">
            <v>457</v>
          </cell>
          <cell r="F15">
            <v>269996</v>
          </cell>
          <cell r="G15">
            <v>90848</v>
          </cell>
          <cell r="H15">
            <v>138532</v>
          </cell>
          <cell r="I15">
            <v>40616</v>
          </cell>
          <cell r="J15">
            <v>0</v>
          </cell>
          <cell r="K15">
            <v>0</v>
          </cell>
          <cell r="L15">
            <v>7</v>
          </cell>
          <cell r="M15">
            <v>349</v>
          </cell>
          <cell r="N15">
            <v>103</v>
          </cell>
          <cell r="O15">
            <v>16</v>
          </cell>
          <cell r="P15">
            <v>0</v>
          </cell>
          <cell r="Q15">
            <v>0</v>
          </cell>
        </row>
        <row r="16">
          <cell r="A16">
            <v>2023</v>
          </cell>
          <cell r="B16">
            <v>3</v>
          </cell>
          <cell r="C16" t="str">
            <v>UT</v>
          </cell>
          <cell r="D16" t="str">
            <v>UTFS</v>
          </cell>
          <cell r="E16">
            <v>457</v>
          </cell>
          <cell r="F16">
            <v>253627</v>
          </cell>
          <cell r="G16">
            <v>87653</v>
          </cell>
          <cell r="H16">
            <v>128138</v>
          </cell>
          <cell r="I16">
            <v>37836</v>
          </cell>
          <cell r="J16">
            <v>0</v>
          </cell>
          <cell r="K16">
            <v>0</v>
          </cell>
          <cell r="L16">
            <v>7</v>
          </cell>
          <cell r="M16">
            <v>349</v>
          </cell>
          <cell r="N16">
            <v>103</v>
          </cell>
          <cell r="O16">
            <v>16</v>
          </cell>
          <cell r="P16">
            <v>0</v>
          </cell>
          <cell r="Q16">
            <v>0</v>
          </cell>
        </row>
        <row r="17">
          <cell r="A17">
            <v>2023</v>
          </cell>
          <cell r="B17">
            <v>4</v>
          </cell>
          <cell r="C17" t="str">
            <v>UT</v>
          </cell>
          <cell r="D17" t="str">
            <v>UTFS</v>
          </cell>
          <cell r="E17">
            <v>457</v>
          </cell>
          <cell r="F17">
            <v>204814</v>
          </cell>
          <cell r="G17">
            <v>72260</v>
          </cell>
          <cell r="H17">
            <v>103512</v>
          </cell>
          <cell r="I17">
            <v>29041</v>
          </cell>
          <cell r="J17">
            <v>0</v>
          </cell>
          <cell r="K17">
            <v>0</v>
          </cell>
          <cell r="L17">
            <v>7</v>
          </cell>
          <cell r="M17">
            <v>349</v>
          </cell>
          <cell r="N17">
            <v>103</v>
          </cell>
          <cell r="O17">
            <v>16</v>
          </cell>
          <cell r="P17">
            <v>0</v>
          </cell>
          <cell r="Q17">
            <v>0</v>
          </cell>
        </row>
        <row r="18">
          <cell r="A18">
            <v>2023</v>
          </cell>
          <cell r="B18">
            <v>5</v>
          </cell>
          <cell r="C18" t="str">
            <v>UT</v>
          </cell>
          <cell r="D18" t="str">
            <v>UTFS</v>
          </cell>
          <cell r="E18">
            <v>457</v>
          </cell>
          <cell r="F18">
            <v>180388</v>
          </cell>
          <cell r="G18">
            <v>74487</v>
          </cell>
          <cell r="H18">
            <v>83300</v>
          </cell>
          <cell r="I18">
            <v>22600</v>
          </cell>
          <cell r="J18">
            <v>0</v>
          </cell>
          <cell r="K18">
            <v>0</v>
          </cell>
          <cell r="L18">
            <v>7</v>
          </cell>
          <cell r="M18">
            <v>349</v>
          </cell>
          <cell r="N18">
            <v>103</v>
          </cell>
          <cell r="O18">
            <v>16</v>
          </cell>
          <cell r="P18">
            <v>0</v>
          </cell>
          <cell r="Q18">
            <v>0</v>
          </cell>
        </row>
        <row r="19">
          <cell r="A19">
            <v>2023</v>
          </cell>
          <cell r="B19">
            <v>6</v>
          </cell>
          <cell r="C19" t="str">
            <v>UT</v>
          </cell>
          <cell r="D19" t="str">
            <v>UTFS</v>
          </cell>
          <cell r="E19">
            <v>457</v>
          </cell>
          <cell r="F19">
            <v>175850</v>
          </cell>
          <cell r="G19">
            <v>76797</v>
          </cell>
          <cell r="H19">
            <v>79873</v>
          </cell>
          <cell r="I19">
            <v>19180</v>
          </cell>
          <cell r="J19">
            <v>0</v>
          </cell>
          <cell r="K19">
            <v>0</v>
          </cell>
          <cell r="L19">
            <v>7</v>
          </cell>
          <cell r="M19">
            <v>349</v>
          </cell>
          <cell r="N19">
            <v>103</v>
          </cell>
          <cell r="O19">
            <v>16</v>
          </cell>
          <cell r="P19">
            <v>0</v>
          </cell>
          <cell r="Q19">
            <v>0</v>
          </cell>
        </row>
        <row r="20">
          <cell r="A20">
            <v>2023</v>
          </cell>
          <cell r="B20">
            <v>7</v>
          </cell>
          <cell r="C20" t="str">
            <v>UT</v>
          </cell>
          <cell r="D20" t="str">
            <v>UTFS</v>
          </cell>
          <cell r="E20">
            <v>457</v>
          </cell>
          <cell r="F20">
            <v>150769</v>
          </cell>
          <cell r="G20">
            <v>71669</v>
          </cell>
          <cell r="H20">
            <v>62007</v>
          </cell>
          <cell r="I20">
            <v>17093</v>
          </cell>
          <cell r="J20">
            <v>0</v>
          </cell>
          <cell r="K20">
            <v>0</v>
          </cell>
          <cell r="L20">
            <v>7</v>
          </cell>
          <cell r="M20">
            <v>349</v>
          </cell>
          <cell r="N20">
            <v>103</v>
          </cell>
          <cell r="O20">
            <v>16</v>
          </cell>
          <cell r="P20">
            <v>0</v>
          </cell>
          <cell r="Q20">
            <v>0</v>
          </cell>
        </row>
        <row r="21">
          <cell r="A21">
            <v>2023</v>
          </cell>
          <cell r="B21">
            <v>8</v>
          </cell>
          <cell r="C21" t="str">
            <v>UT</v>
          </cell>
          <cell r="D21" t="str">
            <v>UTFS</v>
          </cell>
          <cell r="E21">
            <v>457</v>
          </cell>
          <cell r="F21">
            <v>156060</v>
          </cell>
          <cell r="G21">
            <v>77017</v>
          </cell>
          <cell r="H21">
            <v>60819</v>
          </cell>
          <cell r="I21">
            <v>18224</v>
          </cell>
          <cell r="J21">
            <v>0</v>
          </cell>
          <cell r="K21">
            <v>0</v>
          </cell>
          <cell r="L21">
            <v>7</v>
          </cell>
          <cell r="M21">
            <v>349</v>
          </cell>
          <cell r="N21">
            <v>103</v>
          </cell>
          <cell r="O21">
            <v>16</v>
          </cell>
          <cell r="P21">
            <v>0</v>
          </cell>
          <cell r="Q21">
            <v>0</v>
          </cell>
        </row>
        <row r="22">
          <cell r="A22">
            <v>2023</v>
          </cell>
          <cell r="B22">
            <v>9</v>
          </cell>
          <cell r="C22" t="str">
            <v>UT</v>
          </cell>
          <cell r="D22" t="str">
            <v>UTFS</v>
          </cell>
          <cell r="E22">
            <v>457</v>
          </cell>
          <cell r="F22">
            <v>177762</v>
          </cell>
          <cell r="G22">
            <v>78009</v>
          </cell>
          <cell r="H22">
            <v>77935</v>
          </cell>
          <cell r="I22">
            <v>21818</v>
          </cell>
          <cell r="J22">
            <v>0</v>
          </cell>
          <cell r="K22">
            <v>0</v>
          </cell>
          <cell r="L22">
            <v>7</v>
          </cell>
          <cell r="M22">
            <v>349</v>
          </cell>
          <cell r="N22">
            <v>103</v>
          </cell>
          <cell r="O22">
            <v>16</v>
          </cell>
          <cell r="P22">
            <v>0</v>
          </cell>
          <cell r="Q22">
            <v>0</v>
          </cell>
        </row>
        <row r="23">
          <cell r="A23">
            <v>2023</v>
          </cell>
          <cell r="B23">
            <v>10</v>
          </cell>
          <cell r="C23" t="str">
            <v>UT</v>
          </cell>
          <cell r="D23" t="str">
            <v>UTFS</v>
          </cell>
          <cell r="E23">
            <v>457</v>
          </cell>
          <cell r="F23">
            <v>262863</v>
          </cell>
          <cell r="G23">
            <v>114176</v>
          </cell>
          <cell r="H23">
            <v>111310</v>
          </cell>
          <cell r="I23">
            <v>37378</v>
          </cell>
          <cell r="J23">
            <v>0</v>
          </cell>
          <cell r="K23">
            <v>0</v>
          </cell>
          <cell r="L23">
            <v>7</v>
          </cell>
          <cell r="M23">
            <v>349</v>
          </cell>
          <cell r="N23">
            <v>103</v>
          </cell>
          <cell r="O23">
            <v>16</v>
          </cell>
          <cell r="P23">
            <v>0</v>
          </cell>
          <cell r="Q23">
            <v>0</v>
          </cell>
        </row>
        <row r="24">
          <cell r="A24">
            <v>2023</v>
          </cell>
          <cell r="B24">
            <v>11</v>
          </cell>
          <cell r="C24" t="str">
            <v>UT</v>
          </cell>
          <cell r="D24" t="str">
            <v>UTFS</v>
          </cell>
          <cell r="E24">
            <v>457</v>
          </cell>
          <cell r="F24">
            <v>188318</v>
          </cell>
          <cell r="G24">
            <v>72580</v>
          </cell>
          <cell r="H24">
            <v>81901</v>
          </cell>
          <cell r="I24">
            <v>33837</v>
          </cell>
          <cell r="J24">
            <v>0</v>
          </cell>
          <cell r="K24">
            <v>0</v>
          </cell>
          <cell r="L24">
            <v>7</v>
          </cell>
          <cell r="M24">
            <v>349</v>
          </cell>
          <cell r="N24">
            <v>103</v>
          </cell>
          <cell r="O24">
            <v>16</v>
          </cell>
          <cell r="P24">
            <v>0</v>
          </cell>
          <cell r="Q24">
            <v>0</v>
          </cell>
        </row>
        <row r="25">
          <cell r="A25">
            <v>2023</v>
          </cell>
          <cell r="B25">
            <v>12</v>
          </cell>
          <cell r="C25" t="str">
            <v>UT</v>
          </cell>
          <cell r="D25" t="str">
            <v>UTFS</v>
          </cell>
          <cell r="E25">
            <v>457</v>
          </cell>
          <cell r="F25">
            <v>271602</v>
          </cell>
          <cell r="G25">
            <v>86819</v>
          </cell>
          <cell r="H25">
            <v>133122</v>
          </cell>
          <cell r="I25">
            <v>51661</v>
          </cell>
          <cell r="J25">
            <v>0</v>
          </cell>
          <cell r="K25">
            <v>0</v>
          </cell>
          <cell r="L25">
            <v>7</v>
          </cell>
          <cell r="M25">
            <v>349</v>
          </cell>
          <cell r="N25">
            <v>103</v>
          </cell>
          <cell r="O25">
            <v>16</v>
          </cell>
          <cell r="P25">
            <v>0</v>
          </cell>
          <cell r="Q25">
            <v>0</v>
          </cell>
        </row>
        <row r="26">
          <cell r="A26">
            <v>2023</v>
          </cell>
          <cell r="B26">
            <v>1</v>
          </cell>
          <cell r="C26" t="str">
            <v>UT</v>
          </cell>
          <cell r="D26" t="str">
            <v>UTNGV</v>
          </cell>
          <cell r="E26">
            <v>1</v>
          </cell>
          <cell r="F26">
            <v>24125</v>
          </cell>
          <cell r="G26">
            <v>24125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2023</v>
          </cell>
          <cell r="B27">
            <v>2</v>
          </cell>
          <cell r="C27" t="str">
            <v>UT</v>
          </cell>
          <cell r="D27" t="str">
            <v>UTNGV</v>
          </cell>
          <cell r="E27">
            <v>1</v>
          </cell>
          <cell r="F27">
            <v>24867</v>
          </cell>
          <cell r="G27">
            <v>24867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2023</v>
          </cell>
          <cell r="B28">
            <v>3</v>
          </cell>
          <cell r="C28" t="str">
            <v>UT</v>
          </cell>
          <cell r="D28" t="str">
            <v>UTNGV</v>
          </cell>
          <cell r="E28">
            <v>1</v>
          </cell>
          <cell r="F28">
            <v>23950</v>
          </cell>
          <cell r="G28">
            <v>23950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2023</v>
          </cell>
          <cell r="B29">
            <v>4</v>
          </cell>
          <cell r="C29" t="str">
            <v>UT</v>
          </cell>
          <cell r="D29" t="str">
            <v>UTNGV</v>
          </cell>
          <cell r="E29">
            <v>1</v>
          </cell>
          <cell r="F29">
            <v>23507</v>
          </cell>
          <cell r="G29">
            <v>23507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2023</v>
          </cell>
          <cell r="B30">
            <v>5</v>
          </cell>
          <cell r="C30" t="str">
            <v>UT</v>
          </cell>
          <cell r="D30" t="str">
            <v>UTNGV</v>
          </cell>
          <cell r="E30">
            <v>1</v>
          </cell>
          <cell r="F30">
            <v>21548</v>
          </cell>
          <cell r="G30">
            <v>21548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2023</v>
          </cell>
          <cell r="B31">
            <v>6</v>
          </cell>
          <cell r="C31" t="str">
            <v>UT</v>
          </cell>
          <cell r="D31" t="str">
            <v>UTNGV</v>
          </cell>
          <cell r="E31">
            <v>1</v>
          </cell>
          <cell r="F31">
            <v>23923</v>
          </cell>
          <cell r="G31">
            <v>23923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2023</v>
          </cell>
          <cell r="B32">
            <v>7</v>
          </cell>
          <cell r="C32" t="str">
            <v>UT</v>
          </cell>
          <cell r="D32" t="str">
            <v>UTNGV</v>
          </cell>
          <cell r="E32">
            <v>1</v>
          </cell>
          <cell r="F32">
            <v>24829</v>
          </cell>
          <cell r="G32">
            <v>24829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2023</v>
          </cell>
          <cell r="B33">
            <v>8</v>
          </cell>
          <cell r="C33" t="str">
            <v>UT</v>
          </cell>
          <cell r="D33" t="str">
            <v>UTNGV</v>
          </cell>
          <cell r="E33">
            <v>1</v>
          </cell>
          <cell r="F33">
            <v>23396</v>
          </cell>
          <cell r="G33">
            <v>23396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2023</v>
          </cell>
          <cell r="B34">
            <v>9</v>
          </cell>
          <cell r="C34" t="str">
            <v>UT</v>
          </cell>
          <cell r="D34" t="str">
            <v>UTNGV</v>
          </cell>
          <cell r="E34">
            <v>1</v>
          </cell>
          <cell r="F34">
            <v>24640</v>
          </cell>
          <cell r="G34">
            <v>24640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2023</v>
          </cell>
          <cell r="B35">
            <v>10</v>
          </cell>
          <cell r="C35" t="str">
            <v>UT</v>
          </cell>
          <cell r="D35" t="str">
            <v>UTNGV</v>
          </cell>
          <cell r="E35">
            <v>1</v>
          </cell>
          <cell r="F35">
            <v>23718</v>
          </cell>
          <cell r="G35">
            <v>23718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2023</v>
          </cell>
          <cell r="B36">
            <v>11</v>
          </cell>
          <cell r="C36" t="str">
            <v>UT</v>
          </cell>
          <cell r="D36" t="str">
            <v>UTNGV</v>
          </cell>
          <cell r="E36">
            <v>1</v>
          </cell>
          <cell r="F36">
            <v>26627</v>
          </cell>
          <cell r="G36">
            <v>26627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2023</v>
          </cell>
          <cell r="B37">
            <v>12</v>
          </cell>
          <cell r="C37" t="str">
            <v>UT</v>
          </cell>
          <cell r="D37" t="str">
            <v>UTNGV</v>
          </cell>
          <cell r="E37">
            <v>1</v>
          </cell>
          <cell r="F37">
            <v>24642</v>
          </cell>
          <cell r="G37">
            <v>24642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2023</v>
          </cell>
          <cell r="B38">
            <v>1</v>
          </cell>
          <cell r="C38" t="str">
            <v>UT</v>
          </cell>
          <cell r="D38" t="str">
            <v>UTIS</v>
          </cell>
          <cell r="E38">
            <v>18</v>
          </cell>
          <cell r="F38">
            <v>39472</v>
          </cell>
          <cell r="G38">
            <v>24246</v>
          </cell>
          <cell r="H38">
            <v>15226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</v>
          </cell>
          <cell r="N38">
            <v>11</v>
          </cell>
          <cell r="O38">
            <v>7</v>
          </cell>
          <cell r="P38">
            <v>0</v>
          </cell>
          <cell r="Q38">
            <v>0</v>
          </cell>
        </row>
        <row r="39">
          <cell r="A39">
            <v>2023</v>
          </cell>
          <cell r="B39">
            <v>2</v>
          </cell>
          <cell r="C39" t="str">
            <v>UT</v>
          </cell>
          <cell r="D39" t="str">
            <v>UTIS</v>
          </cell>
          <cell r="E39">
            <v>18</v>
          </cell>
          <cell r="F39">
            <v>31914</v>
          </cell>
          <cell r="G39">
            <v>21956</v>
          </cell>
          <cell r="H39">
            <v>9958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</v>
          </cell>
          <cell r="N39">
            <v>11</v>
          </cell>
          <cell r="O39">
            <v>7</v>
          </cell>
          <cell r="P39">
            <v>0</v>
          </cell>
          <cell r="Q39">
            <v>0</v>
          </cell>
        </row>
        <row r="40">
          <cell r="A40">
            <v>2023</v>
          </cell>
          <cell r="B40">
            <v>3</v>
          </cell>
          <cell r="C40" t="str">
            <v>UT</v>
          </cell>
          <cell r="D40" t="str">
            <v>UTIS</v>
          </cell>
          <cell r="E40">
            <v>18</v>
          </cell>
          <cell r="F40">
            <v>29116</v>
          </cell>
          <cell r="G40">
            <v>21451</v>
          </cell>
          <cell r="H40">
            <v>7665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</v>
          </cell>
          <cell r="N40">
            <v>11</v>
          </cell>
          <cell r="O40">
            <v>7</v>
          </cell>
          <cell r="P40">
            <v>0</v>
          </cell>
          <cell r="Q40">
            <v>0</v>
          </cell>
        </row>
        <row r="41">
          <cell r="A41">
            <v>2023</v>
          </cell>
          <cell r="B41">
            <v>4</v>
          </cell>
          <cell r="C41" t="str">
            <v>UT</v>
          </cell>
          <cell r="D41" t="str">
            <v>UTIS</v>
          </cell>
          <cell r="E41">
            <v>18</v>
          </cell>
          <cell r="F41">
            <v>26773</v>
          </cell>
          <cell r="G41">
            <v>21735</v>
          </cell>
          <cell r="H41">
            <v>5038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</v>
          </cell>
          <cell r="N41">
            <v>11</v>
          </cell>
          <cell r="O41">
            <v>7</v>
          </cell>
          <cell r="P41">
            <v>0</v>
          </cell>
          <cell r="Q41">
            <v>0</v>
          </cell>
        </row>
        <row r="42">
          <cell r="A42">
            <v>2023</v>
          </cell>
          <cell r="B42">
            <v>5</v>
          </cell>
          <cell r="C42" t="str">
            <v>UT</v>
          </cell>
          <cell r="D42" t="str">
            <v>UTIS</v>
          </cell>
          <cell r="E42">
            <v>18</v>
          </cell>
          <cell r="F42">
            <v>18238</v>
          </cell>
          <cell r="G42">
            <v>17126</v>
          </cell>
          <cell r="H42">
            <v>1112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</v>
          </cell>
          <cell r="N42">
            <v>11</v>
          </cell>
          <cell r="O42">
            <v>7</v>
          </cell>
          <cell r="P42">
            <v>0</v>
          </cell>
          <cell r="Q42">
            <v>0</v>
          </cell>
        </row>
        <row r="43">
          <cell r="A43">
            <v>2023</v>
          </cell>
          <cell r="B43">
            <v>6</v>
          </cell>
          <cell r="C43" t="str">
            <v>UT</v>
          </cell>
          <cell r="D43" t="str">
            <v>UTIS</v>
          </cell>
          <cell r="E43">
            <v>18</v>
          </cell>
          <cell r="F43">
            <v>14642</v>
          </cell>
          <cell r="G43">
            <v>14642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11</v>
          </cell>
          <cell r="O43">
            <v>7</v>
          </cell>
          <cell r="P43">
            <v>0</v>
          </cell>
          <cell r="Q43">
            <v>0</v>
          </cell>
        </row>
        <row r="44">
          <cell r="A44">
            <v>2023</v>
          </cell>
          <cell r="B44">
            <v>7</v>
          </cell>
          <cell r="C44" t="str">
            <v>UT</v>
          </cell>
          <cell r="D44" t="str">
            <v>UTIS</v>
          </cell>
          <cell r="E44">
            <v>18</v>
          </cell>
          <cell r="F44">
            <v>11405</v>
          </cell>
          <cell r="G44">
            <v>11405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</v>
          </cell>
          <cell r="N44">
            <v>11</v>
          </cell>
          <cell r="O44">
            <v>7</v>
          </cell>
          <cell r="P44">
            <v>0</v>
          </cell>
          <cell r="Q44">
            <v>0</v>
          </cell>
        </row>
        <row r="45">
          <cell r="A45">
            <v>2023</v>
          </cell>
          <cell r="B45">
            <v>8</v>
          </cell>
          <cell r="C45" t="str">
            <v>UT</v>
          </cell>
          <cell r="D45" t="str">
            <v>UTIS</v>
          </cell>
          <cell r="E45">
            <v>18</v>
          </cell>
          <cell r="F45">
            <v>10303</v>
          </cell>
          <cell r="G45">
            <v>10303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</v>
          </cell>
          <cell r="N45">
            <v>11</v>
          </cell>
          <cell r="O45">
            <v>7</v>
          </cell>
          <cell r="P45">
            <v>0</v>
          </cell>
          <cell r="Q45">
            <v>0</v>
          </cell>
        </row>
        <row r="46">
          <cell r="A46">
            <v>2023</v>
          </cell>
          <cell r="B46">
            <v>9</v>
          </cell>
          <cell r="C46" t="str">
            <v>UT</v>
          </cell>
          <cell r="D46" t="str">
            <v>UTIS</v>
          </cell>
          <cell r="E46">
            <v>18</v>
          </cell>
          <cell r="F46">
            <v>12640</v>
          </cell>
          <cell r="G46">
            <v>12640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</v>
          </cell>
          <cell r="N46">
            <v>11</v>
          </cell>
          <cell r="O46">
            <v>7</v>
          </cell>
          <cell r="P46">
            <v>0</v>
          </cell>
          <cell r="Q46">
            <v>0</v>
          </cell>
        </row>
        <row r="47">
          <cell r="A47">
            <v>2023</v>
          </cell>
          <cell r="B47">
            <v>10</v>
          </cell>
          <cell r="C47" t="str">
            <v>UT</v>
          </cell>
          <cell r="D47" t="str">
            <v>UTIS</v>
          </cell>
          <cell r="E47">
            <v>18</v>
          </cell>
          <cell r="F47">
            <v>19369</v>
          </cell>
          <cell r="G47">
            <v>17226</v>
          </cell>
          <cell r="H47">
            <v>2143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</v>
          </cell>
          <cell r="N47">
            <v>11</v>
          </cell>
          <cell r="O47">
            <v>7</v>
          </cell>
          <cell r="P47">
            <v>0</v>
          </cell>
          <cell r="Q47">
            <v>0</v>
          </cell>
        </row>
        <row r="48">
          <cell r="A48">
            <v>2023</v>
          </cell>
          <cell r="B48">
            <v>11</v>
          </cell>
          <cell r="C48" t="str">
            <v>UT</v>
          </cell>
          <cell r="D48" t="str">
            <v>UTIS</v>
          </cell>
          <cell r="E48">
            <v>18</v>
          </cell>
          <cell r="F48">
            <v>25895</v>
          </cell>
          <cell r="G48">
            <v>20382</v>
          </cell>
          <cell r="H48">
            <v>5513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5</v>
          </cell>
          <cell r="N48">
            <v>11</v>
          </cell>
          <cell r="O48">
            <v>7</v>
          </cell>
          <cell r="P48">
            <v>0</v>
          </cell>
          <cell r="Q48">
            <v>0</v>
          </cell>
        </row>
        <row r="49">
          <cell r="A49">
            <v>2023</v>
          </cell>
          <cell r="B49">
            <v>12</v>
          </cell>
          <cell r="C49" t="str">
            <v>UT</v>
          </cell>
          <cell r="D49" t="str">
            <v>UTIS</v>
          </cell>
          <cell r="E49">
            <v>18</v>
          </cell>
          <cell r="F49">
            <v>31237</v>
          </cell>
          <cell r="G49">
            <v>21706</v>
          </cell>
          <cell r="H49">
            <v>9531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</v>
          </cell>
          <cell r="N49">
            <v>11</v>
          </cell>
          <cell r="O49">
            <v>7</v>
          </cell>
          <cell r="P49">
            <v>0</v>
          </cell>
          <cell r="Q49">
            <v>0</v>
          </cell>
        </row>
        <row r="50">
          <cell r="A50">
            <v>2023</v>
          </cell>
          <cell r="B50">
            <v>1</v>
          </cell>
          <cell r="C50" t="str">
            <v>UT</v>
          </cell>
          <cell r="D50" t="str">
            <v>UTFT1L</v>
          </cell>
          <cell r="E50">
            <v>1</v>
          </cell>
          <cell r="F50">
            <v>3577400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120000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1</v>
          </cell>
          <cell r="Q50">
            <v>0</v>
          </cell>
        </row>
        <row r="51">
          <cell r="A51">
            <v>2023</v>
          </cell>
          <cell r="B51">
            <v>2</v>
          </cell>
          <cell r="C51" t="str">
            <v>UT</v>
          </cell>
          <cell r="D51" t="str">
            <v>UTFT1L</v>
          </cell>
          <cell r="E51">
            <v>1</v>
          </cell>
          <cell r="F51">
            <v>3454528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120000</v>
          </cell>
          <cell r="L51">
            <v>0</v>
          </cell>
          <cell r="M51">
            <v>0</v>
          </cell>
          <cell r="N51">
            <v>0</v>
          </cell>
          <cell r="O51">
            <v>3</v>
          </cell>
          <cell r="P51">
            <v>1</v>
          </cell>
          <cell r="Q51">
            <v>0</v>
          </cell>
        </row>
        <row r="52">
          <cell r="A52">
            <v>2023</v>
          </cell>
          <cell r="B52">
            <v>3</v>
          </cell>
          <cell r="C52" t="str">
            <v>UT</v>
          </cell>
          <cell r="D52" t="str">
            <v>UTFT1L</v>
          </cell>
          <cell r="E52">
            <v>1</v>
          </cell>
          <cell r="F52">
            <v>3348077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120000</v>
          </cell>
          <cell r="L52">
            <v>0</v>
          </cell>
          <cell r="M52">
            <v>0</v>
          </cell>
          <cell r="N52">
            <v>0</v>
          </cell>
          <cell r="O52">
            <v>3</v>
          </cell>
          <cell r="P52">
            <v>1</v>
          </cell>
          <cell r="Q52">
            <v>0</v>
          </cell>
        </row>
        <row r="53">
          <cell r="A53">
            <v>2023</v>
          </cell>
          <cell r="B53">
            <v>4</v>
          </cell>
          <cell r="C53" t="str">
            <v>UT</v>
          </cell>
          <cell r="D53" t="str">
            <v>UTFT1L</v>
          </cell>
          <cell r="E53">
            <v>1</v>
          </cell>
          <cell r="F53">
            <v>2529172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120000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1</v>
          </cell>
          <cell r="Q53">
            <v>0</v>
          </cell>
        </row>
        <row r="54">
          <cell r="A54">
            <v>2023</v>
          </cell>
          <cell r="B54">
            <v>5</v>
          </cell>
          <cell r="C54" t="str">
            <v>UT</v>
          </cell>
          <cell r="D54" t="str">
            <v>UTFT1L</v>
          </cell>
          <cell r="E54">
            <v>1</v>
          </cell>
          <cell r="F54">
            <v>3010108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120000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1</v>
          </cell>
          <cell r="Q54">
            <v>0</v>
          </cell>
        </row>
        <row r="55">
          <cell r="A55">
            <v>2023</v>
          </cell>
          <cell r="B55">
            <v>6</v>
          </cell>
          <cell r="C55" t="str">
            <v>UT</v>
          </cell>
          <cell r="D55" t="str">
            <v>UTFT1L</v>
          </cell>
          <cell r="E55">
            <v>1</v>
          </cell>
          <cell r="F55">
            <v>3692473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120000</v>
          </cell>
          <cell r="L55">
            <v>0</v>
          </cell>
          <cell r="M55">
            <v>0</v>
          </cell>
          <cell r="N55">
            <v>0</v>
          </cell>
          <cell r="O55">
            <v>3</v>
          </cell>
          <cell r="P55">
            <v>1</v>
          </cell>
          <cell r="Q55">
            <v>0</v>
          </cell>
        </row>
        <row r="56">
          <cell r="A56">
            <v>2023</v>
          </cell>
          <cell r="B56">
            <v>7</v>
          </cell>
          <cell r="C56" t="str">
            <v>UT</v>
          </cell>
          <cell r="D56" t="str">
            <v>UTFT1L</v>
          </cell>
          <cell r="E56">
            <v>1</v>
          </cell>
          <cell r="F56">
            <v>4432407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120000</v>
          </cell>
          <cell r="L56">
            <v>0</v>
          </cell>
          <cell r="M56">
            <v>0</v>
          </cell>
          <cell r="N56">
            <v>0</v>
          </cell>
          <cell r="O56">
            <v>3</v>
          </cell>
          <cell r="P56">
            <v>1</v>
          </cell>
          <cell r="Q56">
            <v>0</v>
          </cell>
        </row>
        <row r="57">
          <cell r="A57">
            <v>2023</v>
          </cell>
          <cell r="B57">
            <v>8</v>
          </cell>
          <cell r="C57" t="str">
            <v>UT</v>
          </cell>
          <cell r="D57" t="str">
            <v>UTFT1L</v>
          </cell>
          <cell r="E57">
            <v>1</v>
          </cell>
          <cell r="F57">
            <v>4444253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120000</v>
          </cell>
          <cell r="L57">
            <v>0</v>
          </cell>
          <cell r="M57">
            <v>0</v>
          </cell>
          <cell r="N57">
            <v>0</v>
          </cell>
          <cell r="O57">
            <v>3</v>
          </cell>
          <cell r="P57">
            <v>1</v>
          </cell>
          <cell r="Q57">
            <v>0</v>
          </cell>
        </row>
        <row r="58">
          <cell r="A58">
            <v>2023</v>
          </cell>
          <cell r="B58">
            <v>9</v>
          </cell>
          <cell r="C58" t="str">
            <v>UT</v>
          </cell>
          <cell r="D58" t="str">
            <v>UTFT1L</v>
          </cell>
          <cell r="E58">
            <v>1</v>
          </cell>
          <cell r="F58">
            <v>3726439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120000</v>
          </cell>
          <cell r="L58">
            <v>0</v>
          </cell>
          <cell r="M58">
            <v>0</v>
          </cell>
          <cell r="N58">
            <v>0</v>
          </cell>
          <cell r="O58">
            <v>3</v>
          </cell>
          <cell r="P58">
            <v>1</v>
          </cell>
          <cell r="Q58">
            <v>0</v>
          </cell>
        </row>
        <row r="59">
          <cell r="A59">
            <v>2023</v>
          </cell>
          <cell r="B59">
            <v>10</v>
          </cell>
          <cell r="C59" t="str">
            <v>UT</v>
          </cell>
          <cell r="D59" t="str">
            <v>UTFT1L</v>
          </cell>
          <cell r="E59">
            <v>1</v>
          </cell>
          <cell r="F59">
            <v>3455878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120000</v>
          </cell>
          <cell r="L59">
            <v>0</v>
          </cell>
          <cell r="M59">
            <v>0</v>
          </cell>
          <cell r="N59">
            <v>0</v>
          </cell>
          <cell r="O59">
            <v>3</v>
          </cell>
          <cell r="P59">
            <v>1</v>
          </cell>
          <cell r="Q59">
            <v>0</v>
          </cell>
        </row>
        <row r="60">
          <cell r="A60">
            <v>2023</v>
          </cell>
          <cell r="B60">
            <v>11</v>
          </cell>
          <cell r="C60" t="str">
            <v>UT</v>
          </cell>
          <cell r="D60" t="str">
            <v>UTFT1L</v>
          </cell>
          <cell r="E60">
            <v>1</v>
          </cell>
          <cell r="F60">
            <v>3507095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120000</v>
          </cell>
          <cell r="L60">
            <v>0</v>
          </cell>
          <cell r="M60">
            <v>0</v>
          </cell>
          <cell r="N60">
            <v>0</v>
          </cell>
          <cell r="O60">
            <v>3</v>
          </cell>
          <cell r="P60">
            <v>1</v>
          </cell>
          <cell r="Q60">
            <v>0</v>
          </cell>
        </row>
        <row r="61">
          <cell r="A61">
            <v>2023</v>
          </cell>
          <cell r="B61">
            <v>12</v>
          </cell>
          <cell r="C61" t="str">
            <v>UT</v>
          </cell>
          <cell r="D61" t="str">
            <v>UTFT1L</v>
          </cell>
          <cell r="E61">
            <v>1</v>
          </cell>
          <cell r="F61">
            <v>4225696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120000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  <cell r="P61">
            <v>1</v>
          </cell>
          <cell r="Q61">
            <v>0</v>
          </cell>
        </row>
        <row r="62">
          <cell r="A62">
            <v>2023</v>
          </cell>
          <cell r="B62">
            <v>1</v>
          </cell>
          <cell r="C62" t="str">
            <v>UT</v>
          </cell>
          <cell r="D62" t="str">
            <v>UTFT1</v>
          </cell>
          <cell r="E62">
            <v>11</v>
          </cell>
          <cell r="F62">
            <v>757365</v>
          </cell>
          <cell r="G62">
            <v>96700</v>
          </cell>
          <cell r="H62">
            <v>409257</v>
          </cell>
          <cell r="I62">
            <v>251408</v>
          </cell>
          <cell r="J62">
            <v>0</v>
          </cell>
          <cell r="K62">
            <v>64500</v>
          </cell>
          <cell r="L62">
            <v>0</v>
          </cell>
          <cell r="M62">
            <v>0</v>
          </cell>
          <cell r="N62">
            <v>1</v>
          </cell>
          <cell r="O62">
            <v>14</v>
          </cell>
          <cell r="P62">
            <v>5</v>
          </cell>
          <cell r="Q62">
            <v>6</v>
          </cell>
        </row>
        <row r="63">
          <cell r="A63">
            <v>2023</v>
          </cell>
          <cell r="B63">
            <v>2</v>
          </cell>
          <cell r="C63" t="str">
            <v>UT</v>
          </cell>
          <cell r="D63" t="str">
            <v>UTFT1</v>
          </cell>
          <cell r="E63">
            <v>11</v>
          </cell>
          <cell r="F63">
            <v>658503</v>
          </cell>
          <cell r="G63">
            <v>98016</v>
          </cell>
          <cell r="H63">
            <v>379426</v>
          </cell>
          <cell r="I63">
            <v>181061</v>
          </cell>
          <cell r="J63">
            <v>0</v>
          </cell>
          <cell r="K63">
            <v>64500</v>
          </cell>
          <cell r="L63">
            <v>0</v>
          </cell>
          <cell r="M63">
            <v>0</v>
          </cell>
          <cell r="N63">
            <v>1</v>
          </cell>
          <cell r="O63">
            <v>14</v>
          </cell>
          <cell r="P63">
            <v>5</v>
          </cell>
          <cell r="Q63">
            <v>6</v>
          </cell>
        </row>
        <row r="64">
          <cell r="A64">
            <v>2023</v>
          </cell>
          <cell r="B64">
            <v>3</v>
          </cell>
          <cell r="C64" t="str">
            <v>UT</v>
          </cell>
          <cell r="D64" t="str">
            <v>UTFT1</v>
          </cell>
          <cell r="E64">
            <v>11</v>
          </cell>
          <cell r="F64">
            <v>727931</v>
          </cell>
          <cell r="G64">
            <v>100711</v>
          </cell>
          <cell r="H64">
            <v>400226</v>
          </cell>
          <cell r="I64">
            <v>226994</v>
          </cell>
          <cell r="J64">
            <v>0</v>
          </cell>
          <cell r="K64">
            <v>64500</v>
          </cell>
          <cell r="L64">
            <v>0</v>
          </cell>
          <cell r="M64">
            <v>0</v>
          </cell>
          <cell r="N64">
            <v>1</v>
          </cell>
          <cell r="O64">
            <v>14</v>
          </cell>
          <cell r="P64">
            <v>5</v>
          </cell>
          <cell r="Q64">
            <v>6</v>
          </cell>
        </row>
        <row r="65">
          <cell r="A65">
            <v>2023</v>
          </cell>
          <cell r="B65">
            <v>4</v>
          </cell>
          <cell r="C65" t="str">
            <v>UT</v>
          </cell>
          <cell r="D65" t="str">
            <v>UTFT1</v>
          </cell>
          <cell r="E65">
            <v>11</v>
          </cell>
          <cell r="F65">
            <v>682119</v>
          </cell>
          <cell r="G65">
            <v>98099</v>
          </cell>
          <cell r="H65">
            <v>378516</v>
          </cell>
          <cell r="I65">
            <v>205504</v>
          </cell>
          <cell r="J65">
            <v>0</v>
          </cell>
          <cell r="K65">
            <v>64500</v>
          </cell>
          <cell r="L65">
            <v>0</v>
          </cell>
          <cell r="M65">
            <v>0</v>
          </cell>
          <cell r="N65">
            <v>1</v>
          </cell>
          <cell r="O65">
            <v>14</v>
          </cell>
          <cell r="P65">
            <v>5</v>
          </cell>
          <cell r="Q65">
            <v>6</v>
          </cell>
        </row>
        <row r="66">
          <cell r="A66">
            <v>2023</v>
          </cell>
          <cell r="B66">
            <v>5</v>
          </cell>
          <cell r="C66" t="str">
            <v>UT</v>
          </cell>
          <cell r="D66" t="str">
            <v>UTFT1</v>
          </cell>
          <cell r="E66">
            <v>11</v>
          </cell>
          <cell r="F66">
            <v>625097</v>
          </cell>
          <cell r="G66">
            <v>110000</v>
          </cell>
          <cell r="H66">
            <v>370572</v>
          </cell>
          <cell r="I66">
            <v>144525</v>
          </cell>
          <cell r="J66">
            <v>0</v>
          </cell>
          <cell r="K66">
            <v>64500</v>
          </cell>
          <cell r="L66">
            <v>0</v>
          </cell>
          <cell r="M66">
            <v>0</v>
          </cell>
          <cell r="N66">
            <v>1</v>
          </cell>
          <cell r="O66">
            <v>14</v>
          </cell>
          <cell r="P66">
            <v>5</v>
          </cell>
          <cell r="Q66">
            <v>6</v>
          </cell>
        </row>
        <row r="67">
          <cell r="A67">
            <v>2023</v>
          </cell>
          <cell r="B67">
            <v>6</v>
          </cell>
          <cell r="C67" t="str">
            <v>UT</v>
          </cell>
          <cell r="D67" t="str">
            <v>UTFT1</v>
          </cell>
          <cell r="E67">
            <v>11</v>
          </cell>
          <cell r="F67">
            <v>801853</v>
          </cell>
          <cell r="G67">
            <v>108954</v>
          </cell>
          <cell r="H67">
            <v>473881</v>
          </cell>
          <cell r="I67">
            <v>219018</v>
          </cell>
          <cell r="J67">
            <v>0</v>
          </cell>
          <cell r="K67">
            <v>64500</v>
          </cell>
          <cell r="L67">
            <v>0</v>
          </cell>
          <cell r="M67">
            <v>0</v>
          </cell>
          <cell r="N67">
            <v>1</v>
          </cell>
          <cell r="O67">
            <v>14</v>
          </cell>
          <cell r="P67">
            <v>5</v>
          </cell>
          <cell r="Q67">
            <v>6</v>
          </cell>
        </row>
        <row r="68">
          <cell r="A68">
            <v>2023</v>
          </cell>
          <cell r="B68">
            <v>7</v>
          </cell>
          <cell r="C68" t="str">
            <v>UT</v>
          </cell>
          <cell r="D68" t="str">
            <v>UTFT1</v>
          </cell>
          <cell r="E68">
            <v>11</v>
          </cell>
          <cell r="F68">
            <v>1048309</v>
          </cell>
          <cell r="G68">
            <v>110000</v>
          </cell>
          <cell r="H68">
            <v>489806</v>
          </cell>
          <cell r="I68">
            <v>448503</v>
          </cell>
          <cell r="J68">
            <v>0</v>
          </cell>
          <cell r="K68">
            <v>64500</v>
          </cell>
          <cell r="L68">
            <v>0</v>
          </cell>
          <cell r="M68">
            <v>0</v>
          </cell>
          <cell r="N68">
            <v>1</v>
          </cell>
          <cell r="O68">
            <v>14</v>
          </cell>
          <cell r="P68">
            <v>5</v>
          </cell>
          <cell r="Q68">
            <v>6</v>
          </cell>
        </row>
        <row r="69">
          <cell r="A69">
            <v>2023</v>
          </cell>
          <cell r="B69">
            <v>8</v>
          </cell>
          <cell r="C69" t="str">
            <v>UT</v>
          </cell>
          <cell r="D69" t="str">
            <v>UTFT1</v>
          </cell>
          <cell r="E69">
            <v>11</v>
          </cell>
          <cell r="F69">
            <v>1218911</v>
          </cell>
          <cell r="G69">
            <v>110000</v>
          </cell>
          <cell r="H69">
            <v>586789</v>
          </cell>
          <cell r="I69">
            <v>522122</v>
          </cell>
          <cell r="J69">
            <v>0</v>
          </cell>
          <cell r="K69">
            <v>64500</v>
          </cell>
          <cell r="L69">
            <v>0</v>
          </cell>
          <cell r="M69">
            <v>0</v>
          </cell>
          <cell r="N69">
            <v>1</v>
          </cell>
          <cell r="O69">
            <v>14</v>
          </cell>
          <cell r="P69">
            <v>5</v>
          </cell>
          <cell r="Q69">
            <v>6</v>
          </cell>
        </row>
        <row r="70">
          <cell r="A70">
            <v>2023</v>
          </cell>
          <cell r="B70">
            <v>9</v>
          </cell>
          <cell r="C70" t="str">
            <v>UT</v>
          </cell>
          <cell r="D70" t="str">
            <v>UTFT1</v>
          </cell>
          <cell r="E70">
            <v>11</v>
          </cell>
          <cell r="F70">
            <v>870868</v>
          </cell>
          <cell r="G70">
            <v>110000</v>
          </cell>
          <cell r="H70">
            <v>524244</v>
          </cell>
          <cell r="I70">
            <v>236624</v>
          </cell>
          <cell r="J70">
            <v>0</v>
          </cell>
          <cell r="K70">
            <v>64500</v>
          </cell>
          <cell r="L70">
            <v>0</v>
          </cell>
          <cell r="M70">
            <v>0</v>
          </cell>
          <cell r="N70">
            <v>1</v>
          </cell>
          <cell r="O70">
            <v>14</v>
          </cell>
          <cell r="P70">
            <v>5</v>
          </cell>
          <cell r="Q70">
            <v>6</v>
          </cell>
        </row>
        <row r="71">
          <cell r="A71">
            <v>2023</v>
          </cell>
          <cell r="B71">
            <v>10</v>
          </cell>
          <cell r="C71" t="str">
            <v>UT</v>
          </cell>
          <cell r="D71" t="str">
            <v>UTFT1</v>
          </cell>
          <cell r="E71">
            <v>11</v>
          </cell>
          <cell r="F71">
            <v>760889</v>
          </cell>
          <cell r="G71">
            <v>110000</v>
          </cell>
          <cell r="H71">
            <v>447455</v>
          </cell>
          <cell r="I71">
            <v>203434</v>
          </cell>
          <cell r="J71">
            <v>0</v>
          </cell>
          <cell r="K71">
            <v>64500</v>
          </cell>
          <cell r="L71">
            <v>0</v>
          </cell>
          <cell r="M71">
            <v>0</v>
          </cell>
          <cell r="N71">
            <v>1</v>
          </cell>
          <cell r="O71">
            <v>14</v>
          </cell>
          <cell r="P71">
            <v>5</v>
          </cell>
          <cell r="Q71">
            <v>6</v>
          </cell>
        </row>
        <row r="72">
          <cell r="A72">
            <v>2023</v>
          </cell>
          <cell r="B72">
            <v>11</v>
          </cell>
          <cell r="C72" t="str">
            <v>UT</v>
          </cell>
          <cell r="D72" t="str">
            <v>UTFT1</v>
          </cell>
          <cell r="E72">
            <v>11</v>
          </cell>
          <cell r="F72">
            <v>733010</v>
          </cell>
          <cell r="G72">
            <v>96600</v>
          </cell>
          <cell r="H72">
            <v>408604</v>
          </cell>
          <cell r="I72">
            <v>227806</v>
          </cell>
          <cell r="J72">
            <v>0</v>
          </cell>
          <cell r="K72">
            <v>64500</v>
          </cell>
          <cell r="L72">
            <v>0</v>
          </cell>
          <cell r="M72">
            <v>0</v>
          </cell>
          <cell r="N72">
            <v>1</v>
          </cell>
          <cell r="O72">
            <v>14</v>
          </cell>
          <cell r="P72">
            <v>5</v>
          </cell>
          <cell r="Q72">
            <v>6</v>
          </cell>
        </row>
        <row r="73">
          <cell r="A73">
            <v>2023</v>
          </cell>
          <cell r="B73">
            <v>12</v>
          </cell>
          <cell r="C73" t="str">
            <v>UT</v>
          </cell>
          <cell r="D73" t="str">
            <v>UTFT1</v>
          </cell>
          <cell r="E73">
            <v>11</v>
          </cell>
          <cell r="F73">
            <v>864815</v>
          </cell>
          <cell r="G73">
            <v>104808</v>
          </cell>
          <cell r="H73">
            <v>442626</v>
          </cell>
          <cell r="I73">
            <v>317381</v>
          </cell>
          <cell r="J73">
            <v>0</v>
          </cell>
          <cell r="K73">
            <v>64500</v>
          </cell>
          <cell r="L73">
            <v>0</v>
          </cell>
          <cell r="M73">
            <v>0</v>
          </cell>
          <cell r="N73">
            <v>1</v>
          </cell>
          <cell r="O73">
            <v>14</v>
          </cell>
          <cell r="P73">
            <v>5</v>
          </cell>
          <cell r="Q73">
            <v>6</v>
          </cell>
        </row>
        <row r="74">
          <cell r="A74">
            <v>2023</v>
          </cell>
          <cell r="B74">
            <v>1</v>
          </cell>
          <cell r="C74" t="str">
            <v>UT</v>
          </cell>
          <cell r="D74" t="str">
            <v>UTMT</v>
          </cell>
          <cell r="E74">
            <v>1</v>
          </cell>
          <cell r="F74">
            <v>4923</v>
          </cell>
          <cell r="G74">
            <v>4923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</row>
        <row r="75">
          <cell r="A75">
            <v>2023</v>
          </cell>
          <cell r="B75">
            <v>2</v>
          </cell>
          <cell r="C75" t="str">
            <v>UT</v>
          </cell>
          <cell r="D75" t="str">
            <v>UTMT</v>
          </cell>
          <cell r="E75">
            <v>1</v>
          </cell>
          <cell r="F75">
            <v>4189</v>
          </cell>
          <cell r="G75">
            <v>4189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  <cell r="Q75">
            <v>0</v>
          </cell>
        </row>
        <row r="76">
          <cell r="A76">
            <v>2023</v>
          </cell>
          <cell r="B76">
            <v>3</v>
          </cell>
          <cell r="C76" t="str">
            <v>UT</v>
          </cell>
          <cell r="D76" t="str">
            <v>UTMT</v>
          </cell>
          <cell r="E76">
            <v>1</v>
          </cell>
          <cell r="F76">
            <v>3331</v>
          </cell>
          <cell r="G76">
            <v>3331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0</v>
          </cell>
        </row>
        <row r="77">
          <cell r="A77">
            <v>2023</v>
          </cell>
          <cell r="B77">
            <v>4</v>
          </cell>
          <cell r="C77" t="str">
            <v>UT</v>
          </cell>
          <cell r="D77" t="str">
            <v>UTMT</v>
          </cell>
          <cell r="E77">
            <v>1</v>
          </cell>
          <cell r="F77">
            <v>1440</v>
          </cell>
          <cell r="G77">
            <v>1440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</v>
          </cell>
          <cell r="P77">
            <v>1</v>
          </cell>
          <cell r="Q77">
            <v>0</v>
          </cell>
        </row>
        <row r="78">
          <cell r="A78">
            <v>2023</v>
          </cell>
          <cell r="B78">
            <v>5</v>
          </cell>
          <cell r="C78" t="str">
            <v>UT</v>
          </cell>
          <cell r="D78" t="str">
            <v>UTMT</v>
          </cell>
          <cell r="E78">
            <v>1</v>
          </cell>
          <cell r="F78">
            <v>702</v>
          </cell>
          <cell r="G78">
            <v>702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  <cell r="Q78">
            <v>0</v>
          </cell>
        </row>
        <row r="79">
          <cell r="A79">
            <v>2023</v>
          </cell>
          <cell r="B79">
            <v>6</v>
          </cell>
          <cell r="C79" t="str">
            <v>UT</v>
          </cell>
          <cell r="D79" t="str">
            <v>UTMT</v>
          </cell>
          <cell r="E79">
            <v>1</v>
          </cell>
          <cell r="F79">
            <v>531</v>
          </cell>
          <cell r="G79">
            <v>531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</row>
        <row r="80">
          <cell r="A80">
            <v>2023</v>
          </cell>
          <cell r="B80">
            <v>7</v>
          </cell>
          <cell r="C80" t="str">
            <v>UT</v>
          </cell>
          <cell r="D80" t="str">
            <v>UTMT</v>
          </cell>
          <cell r="E80">
            <v>1</v>
          </cell>
          <cell r="F80">
            <v>475</v>
          </cell>
          <cell r="G80">
            <v>475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1</v>
          </cell>
          <cell r="Q80">
            <v>0</v>
          </cell>
        </row>
        <row r="81">
          <cell r="A81">
            <v>2023</v>
          </cell>
          <cell r="B81">
            <v>8</v>
          </cell>
          <cell r="C81" t="str">
            <v>UT</v>
          </cell>
          <cell r="D81" t="str">
            <v>UTMT</v>
          </cell>
          <cell r="E81">
            <v>1</v>
          </cell>
          <cell r="F81">
            <v>491</v>
          </cell>
          <cell r="G81">
            <v>491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0</v>
          </cell>
        </row>
        <row r="82">
          <cell r="A82">
            <v>2023</v>
          </cell>
          <cell r="B82">
            <v>9</v>
          </cell>
          <cell r="C82" t="str">
            <v>UT</v>
          </cell>
          <cell r="D82" t="str">
            <v>UTMT</v>
          </cell>
          <cell r="E82">
            <v>1</v>
          </cell>
          <cell r="F82">
            <v>550</v>
          </cell>
          <cell r="G82">
            <v>550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1</v>
          </cell>
          <cell r="Q82">
            <v>0</v>
          </cell>
        </row>
        <row r="83">
          <cell r="A83">
            <v>2023</v>
          </cell>
          <cell r="B83">
            <v>10</v>
          </cell>
          <cell r="C83" t="str">
            <v>UT</v>
          </cell>
          <cell r="D83" t="str">
            <v>UTMT</v>
          </cell>
          <cell r="E83">
            <v>1</v>
          </cell>
          <cell r="F83">
            <v>1352</v>
          </cell>
          <cell r="G83">
            <v>1352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Q83">
            <v>0</v>
          </cell>
        </row>
        <row r="84">
          <cell r="A84">
            <v>2023</v>
          </cell>
          <cell r="B84">
            <v>11</v>
          </cell>
          <cell r="C84" t="str">
            <v>UT</v>
          </cell>
          <cell r="D84" t="str">
            <v>UTMT</v>
          </cell>
          <cell r="E84">
            <v>1</v>
          </cell>
          <cell r="F84">
            <v>2522</v>
          </cell>
          <cell r="G84">
            <v>2522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1</v>
          </cell>
          <cell r="Q84">
            <v>0</v>
          </cell>
        </row>
        <row r="85">
          <cell r="A85">
            <v>2023</v>
          </cell>
          <cell r="B85">
            <v>12</v>
          </cell>
          <cell r="C85" t="str">
            <v>UT</v>
          </cell>
          <cell r="D85" t="str">
            <v>UTMT</v>
          </cell>
          <cell r="E85">
            <v>1</v>
          </cell>
          <cell r="F85">
            <v>4962</v>
          </cell>
          <cell r="G85">
            <v>4962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</row>
        <row r="86">
          <cell r="A86">
            <v>2023</v>
          </cell>
          <cell r="B86">
            <v>1</v>
          </cell>
          <cell r="C86" t="str">
            <v>UT</v>
          </cell>
          <cell r="D86" t="str">
            <v>UTTS</v>
          </cell>
          <cell r="E86">
            <v>1153</v>
          </cell>
          <cell r="F86">
            <v>5044401</v>
          </cell>
          <cell r="G86">
            <v>221243</v>
          </cell>
          <cell r="H86">
            <v>1267423</v>
          </cell>
          <cell r="I86">
            <v>2847374</v>
          </cell>
          <cell r="J86">
            <v>708360</v>
          </cell>
          <cell r="K86">
            <v>202522</v>
          </cell>
          <cell r="L86">
            <v>2</v>
          </cell>
          <cell r="M86">
            <v>232</v>
          </cell>
          <cell r="N86">
            <v>561</v>
          </cell>
          <cell r="O86">
            <v>410</v>
          </cell>
          <cell r="P86">
            <v>997</v>
          </cell>
          <cell r="Q86">
            <v>156</v>
          </cell>
        </row>
        <row r="87">
          <cell r="A87">
            <v>2023</v>
          </cell>
          <cell r="B87">
            <v>2</v>
          </cell>
          <cell r="C87" t="str">
            <v>UT</v>
          </cell>
          <cell r="D87" t="str">
            <v>UTTS</v>
          </cell>
          <cell r="E87">
            <v>1153</v>
          </cell>
          <cell r="F87">
            <v>4481584</v>
          </cell>
          <cell r="G87">
            <v>221716</v>
          </cell>
          <cell r="H87">
            <v>1164186</v>
          </cell>
          <cell r="I87">
            <v>2523963</v>
          </cell>
          <cell r="J87">
            <v>571720</v>
          </cell>
          <cell r="K87">
            <v>202522</v>
          </cell>
          <cell r="L87">
            <v>2</v>
          </cell>
          <cell r="M87">
            <v>232</v>
          </cell>
          <cell r="N87">
            <v>561</v>
          </cell>
          <cell r="O87">
            <v>410</v>
          </cell>
          <cell r="P87">
            <v>997</v>
          </cell>
          <cell r="Q87">
            <v>156</v>
          </cell>
        </row>
        <row r="88">
          <cell r="A88">
            <v>2023</v>
          </cell>
          <cell r="B88">
            <v>3</v>
          </cell>
          <cell r="C88" t="str">
            <v>UT</v>
          </cell>
          <cell r="D88" t="str">
            <v>UTTS</v>
          </cell>
          <cell r="E88">
            <v>1153</v>
          </cell>
          <cell r="F88">
            <v>4432117</v>
          </cell>
          <cell r="G88">
            <v>221806</v>
          </cell>
          <cell r="H88">
            <v>1067162</v>
          </cell>
          <cell r="I88">
            <v>2505399</v>
          </cell>
          <cell r="J88">
            <v>637750</v>
          </cell>
          <cell r="K88">
            <v>202522</v>
          </cell>
          <cell r="L88">
            <v>2</v>
          </cell>
          <cell r="M88">
            <v>232</v>
          </cell>
          <cell r="N88">
            <v>561</v>
          </cell>
          <cell r="O88">
            <v>410</v>
          </cell>
          <cell r="P88">
            <v>997</v>
          </cell>
          <cell r="Q88">
            <v>156</v>
          </cell>
        </row>
        <row r="89">
          <cell r="A89">
            <v>2023</v>
          </cell>
          <cell r="B89">
            <v>4</v>
          </cell>
          <cell r="C89" t="str">
            <v>UT</v>
          </cell>
          <cell r="D89" t="str">
            <v>UTTS</v>
          </cell>
          <cell r="E89">
            <v>1153</v>
          </cell>
          <cell r="F89">
            <v>3803193</v>
          </cell>
          <cell r="G89">
            <v>219298</v>
          </cell>
          <cell r="H89">
            <v>873394</v>
          </cell>
          <cell r="I89">
            <v>2137720</v>
          </cell>
          <cell r="J89">
            <v>572780</v>
          </cell>
          <cell r="K89">
            <v>202522</v>
          </cell>
          <cell r="L89">
            <v>2</v>
          </cell>
          <cell r="M89">
            <v>232</v>
          </cell>
          <cell r="N89">
            <v>561</v>
          </cell>
          <cell r="O89">
            <v>410</v>
          </cell>
          <cell r="P89">
            <v>997</v>
          </cell>
          <cell r="Q89">
            <v>156</v>
          </cell>
        </row>
        <row r="90">
          <cell r="A90">
            <v>2023</v>
          </cell>
          <cell r="B90">
            <v>5</v>
          </cell>
          <cell r="C90" t="str">
            <v>UT</v>
          </cell>
          <cell r="D90" t="str">
            <v>UTTS</v>
          </cell>
          <cell r="E90">
            <v>1153</v>
          </cell>
          <cell r="F90">
            <v>3564045</v>
          </cell>
          <cell r="G90">
            <v>204438</v>
          </cell>
          <cell r="H90">
            <v>707197</v>
          </cell>
          <cell r="I90">
            <v>2057197</v>
          </cell>
          <cell r="J90">
            <v>595213</v>
          </cell>
          <cell r="K90">
            <v>202522</v>
          </cell>
          <cell r="L90">
            <v>2</v>
          </cell>
          <cell r="M90">
            <v>232</v>
          </cell>
          <cell r="N90">
            <v>561</v>
          </cell>
          <cell r="O90">
            <v>410</v>
          </cell>
          <cell r="P90">
            <v>997</v>
          </cell>
          <cell r="Q90">
            <v>156</v>
          </cell>
        </row>
        <row r="91">
          <cell r="A91">
            <v>2023</v>
          </cell>
          <cell r="B91">
            <v>6</v>
          </cell>
          <cell r="C91" t="str">
            <v>UT</v>
          </cell>
          <cell r="D91" t="str">
            <v>UTTS</v>
          </cell>
          <cell r="E91">
            <v>1153</v>
          </cell>
          <cell r="F91">
            <v>3319927</v>
          </cell>
          <cell r="G91">
            <v>164790</v>
          </cell>
          <cell r="H91">
            <v>590644</v>
          </cell>
          <cell r="I91">
            <v>1981842</v>
          </cell>
          <cell r="J91">
            <v>582652</v>
          </cell>
          <cell r="K91">
            <v>202522</v>
          </cell>
          <cell r="L91">
            <v>2</v>
          </cell>
          <cell r="M91">
            <v>232</v>
          </cell>
          <cell r="N91">
            <v>561</v>
          </cell>
          <cell r="O91">
            <v>410</v>
          </cell>
          <cell r="P91">
            <v>997</v>
          </cell>
          <cell r="Q91">
            <v>156</v>
          </cell>
        </row>
        <row r="92">
          <cell r="A92">
            <v>2023</v>
          </cell>
          <cell r="B92">
            <v>7</v>
          </cell>
          <cell r="C92" t="str">
            <v>UT</v>
          </cell>
          <cell r="D92" t="str">
            <v>UTTS</v>
          </cell>
          <cell r="E92">
            <v>1153</v>
          </cell>
          <cell r="F92">
            <v>3324462</v>
          </cell>
          <cell r="G92">
            <v>144252</v>
          </cell>
          <cell r="H92">
            <v>534555</v>
          </cell>
          <cell r="I92">
            <v>2009131</v>
          </cell>
          <cell r="J92">
            <v>636524</v>
          </cell>
          <cell r="K92">
            <v>202522</v>
          </cell>
          <cell r="L92">
            <v>2</v>
          </cell>
          <cell r="M92">
            <v>232</v>
          </cell>
          <cell r="N92">
            <v>561</v>
          </cell>
          <cell r="O92">
            <v>410</v>
          </cell>
          <cell r="P92">
            <v>997</v>
          </cell>
          <cell r="Q92">
            <v>156</v>
          </cell>
        </row>
        <row r="93">
          <cell r="A93">
            <v>2023</v>
          </cell>
          <cell r="B93">
            <v>8</v>
          </cell>
          <cell r="C93" t="str">
            <v>UT</v>
          </cell>
          <cell r="D93" t="str">
            <v>UTTS</v>
          </cell>
          <cell r="E93">
            <v>1153</v>
          </cell>
          <cell r="F93">
            <v>3446519</v>
          </cell>
          <cell r="G93">
            <v>152551</v>
          </cell>
          <cell r="H93">
            <v>559719</v>
          </cell>
          <cell r="I93">
            <v>2061366</v>
          </cell>
          <cell r="J93">
            <v>672882</v>
          </cell>
          <cell r="K93">
            <v>202522</v>
          </cell>
          <cell r="L93">
            <v>2</v>
          </cell>
          <cell r="M93">
            <v>232</v>
          </cell>
          <cell r="N93">
            <v>561</v>
          </cell>
          <cell r="O93">
            <v>410</v>
          </cell>
          <cell r="P93">
            <v>997</v>
          </cell>
          <cell r="Q93">
            <v>156</v>
          </cell>
        </row>
        <row r="94">
          <cell r="A94">
            <v>2023</v>
          </cell>
          <cell r="B94">
            <v>9</v>
          </cell>
          <cell r="C94" t="str">
            <v>UT</v>
          </cell>
          <cell r="D94" t="str">
            <v>UTTS</v>
          </cell>
          <cell r="E94">
            <v>1153</v>
          </cell>
          <cell r="F94">
            <v>3293042</v>
          </cell>
          <cell r="G94">
            <v>174897</v>
          </cell>
          <cell r="H94">
            <v>594201</v>
          </cell>
          <cell r="I94">
            <v>1942667</v>
          </cell>
          <cell r="J94">
            <v>581278</v>
          </cell>
          <cell r="K94">
            <v>202522</v>
          </cell>
          <cell r="L94">
            <v>2</v>
          </cell>
          <cell r="M94">
            <v>232</v>
          </cell>
          <cell r="N94">
            <v>561</v>
          </cell>
          <cell r="O94">
            <v>410</v>
          </cell>
          <cell r="P94">
            <v>997</v>
          </cell>
          <cell r="Q94">
            <v>156</v>
          </cell>
        </row>
        <row r="95">
          <cell r="A95">
            <v>2023</v>
          </cell>
          <cell r="B95">
            <v>10</v>
          </cell>
          <cell r="C95" t="str">
            <v>UT</v>
          </cell>
          <cell r="D95" t="str">
            <v>UTTS</v>
          </cell>
          <cell r="E95">
            <v>1153</v>
          </cell>
          <cell r="F95">
            <v>3969401</v>
          </cell>
          <cell r="G95">
            <v>220350</v>
          </cell>
          <cell r="H95">
            <v>900757</v>
          </cell>
          <cell r="I95">
            <v>2275634</v>
          </cell>
          <cell r="J95">
            <v>572659</v>
          </cell>
          <cell r="K95">
            <v>202522</v>
          </cell>
          <cell r="L95">
            <v>2</v>
          </cell>
          <cell r="M95">
            <v>232</v>
          </cell>
          <cell r="N95">
            <v>561</v>
          </cell>
          <cell r="O95">
            <v>410</v>
          </cell>
          <cell r="P95">
            <v>997</v>
          </cell>
          <cell r="Q95">
            <v>156</v>
          </cell>
        </row>
        <row r="96">
          <cell r="A96">
            <v>2023</v>
          </cell>
          <cell r="B96">
            <v>11</v>
          </cell>
          <cell r="C96" t="str">
            <v>UT</v>
          </cell>
          <cell r="D96" t="str">
            <v>UTTS</v>
          </cell>
          <cell r="E96">
            <v>1153</v>
          </cell>
          <cell r="F96">
            <v>4289787</v>
          </cell>
          <cell r="G96">
            <v>223266</v>
          </cell>
          <cell r="H96">
            <v>1036112</v>
          </cell>
          <cell r="I96">
            <v>2346107</v>
          </cell>
          <cell r="J96">
            <v>684302</v>
          </cell>
          <cell r="K96">
            <v>202522</v>
          </cell>
          <cell r="L96">
            <v>2</v>
          </cell>
          <cell r="M96">
            <v>232</v>
          </cell>
          <cell r="N96">
            <v>561</v>
          </cell>
          <cell r="O96">
            <v>410</v>
          </cell>
          <cell r="P96">
            <v>997</v>
          </cell>
          <cell r="Q96">
            <v>156</v>
          </cell>
        </row>
        <row r="97">
          <cell r="A97">
            <v>2023</v>
          </cell>
          <cell r="B97">
            <v>12</v>
          </cell>
          <cell r="C97" t="str">
            <v>UT</v>
          </cell>
          <cell r="D97" t="str">
            <v>UTTS</v>
          </cell>
          <cell r="E97">
            <v>1153</v>
          </cell>
          <cell r="F97">
            <v>4973483</v>
          </cell>
          <cell r="G97">
            <v>223754</v>
          </cell>
          <cell r="H97">
            <v>1245513</v>
          </cell>
          <cell r="I97">
            <v>2697854</v>
          </cell>
          <cell r="J97">
            <v>806362</v>
          </cell>
          <cell r="K97">
            <v>202522</v>
          </cell>
          <cell r="L97">
            <v>2</v>
          </cell>
          <cell r="M97">
            <v>232</v>
          </cell>
          <cell r="N97">
            <v>561</v>
          </cell>
          <cell r="O97">
            <v>410</v>
          </cell>
          <cell r="P97">
            <v>997</v>
          </cell>
          <cell r="Q97">
            <v>156</v>
          </cell>
        </row>
        <row r="98">
          <cell r="A98">
            <v>2023</v>
          </cell>
          <cell r="B98">
            <v>1</v>
          </cell>
          <cell r="C98" t="str">
            <v>UT</v>
          </cell>
          <cell r="D98" t="str">
            <v>UTTSS</v>
          </cell>
          <cell r="E98">
            <v>896</v>
          </cell>
          <cell r="F98">
            <v>1141782</v>
          </cell>
          <cell r="G98">
            <v>175522</v>
          </cell>
          <cell r="H98">
            <v>861342</v>
          </cell>
          <cell r="I98">
            <v>104918</v>
          </cell>
          <cell r="J98">
            <v>0</v>
          </cell>
          <cell r="K98">
            <v>66832</v>
          </cell>
          <cell r="L98">
            <v>1</v>
          </cell>
          <cell r="M98">
            <v>216</v>
          </cell>
          <cell r="N98">
            <v>482</v>
          </cell>
          <cell r="O98">
            <v>197</v>
          </cell>
          <cell r="P98">
            <v>775</v>
          </cell>
          <cell r="Q98">
            <v>121</v>
          </cell>
        </row>
        <row r="99">
          <cell r="A99">
            <v>2023</v>
          </cell>
          <cell r="B99">
            <v>2</v>
          </cell>
          <cell r="C99" t="str">
            <v>UT</v>
          </cell>
          <cell r="D99" t="str">
            <v>UTTSS</v>
          </cell>
          <cell r="E99">
            <v>896</v>
          </cell>
          <cell r="F99">
            <v>990719</v>
          </cell>
          <cell r="G99">
            <v>175429</v>
          </cell>
          <cell r="H99">
            <v>756368</v>
          </cell>
          <cell r="I99">
            <v>58922</v>
          </cell>
          <cell r="J99">
            <v>0</v>
          </cell>
          <cell r="K99">
            <v>66832</v>
          </cell>
          <cell r="L99">
            <v>1</v>
          </cell>
          <cell r="M99">
            <v>216</v>
          </cell>
          <cell r="N99">
            <v>482</v>
          </cell>
          <cell r="O99">
            <v>197</v>
          </cell>
          <cell r="P99">
            <v>775</v>
          </cell>
          <cell r="Q99">
            <v>121</v>
          </cell>
        </row>
        <row r="100">
          <cell r="A100">
            <v>2023</v>
          </cell>
          <cell r="B100">
            <v>3</v>
          </cell>
          <cell r="C100" t="str">
            <v>UT</v>
          </cell>
          <cell r="D100" t="str">
            <v>UTTSS</v>
          </cell>
          <cell r="E100">
            <v>896</v>
          </cell>
          <cell r="F100">
            <v>863129</v>
          </cell>
          <cell r="G100">
            <v>175188</v>
          </cell>
          <cell r="H100">
            <v>652631</v>
          </cell>
          <cell r="I100">
            <v>35310</v>
          </cell>
          <cell r="J100">
            <v>0</v>
          </cell>
          <cell r="K100">
            <v>66832</v>
          </cell>
          <cell r="L100">
            <v>1</v>
          </cell>
          <cell r="M100">
            <v>216</v>
          </cell>
          <cell r="N100">
            <v>482</v>
          </cell>
          <cell r="O100">
            <v>197</v>
          </cell>
          <cell r="P100">
            <v>775</v>
          </cell>
          <cell r="Q100">
            <v>121</v>
          </cell>
        </row>
        <row r="101">
          <cell r="A101">
            <v>2023</v>
          </cell>
          <cell r="B101">
            <v>4</v>
          </cell>
          <cell r="C101" t="str">
            <v>UT</v>
          </cell>
          <cell r="D101" t="str">
            <v>UTTSS</v>
          </cell>
          <cell r="E101">
            <v>896</v>
          </cell>
          <cell r="F101">
            <v>623564</v>
          </cell>
          <cell r="G101">
            <v>172270</v>
          </cell>
          <cell r="H101">
            <v>440452</v>
          </cell>
          <cell r="I101">
            <v>10842</v>
          </cell>
          <cell r="J101">
            <v>0</v>
          </cell>
          <cell r="K101">
            <v>66832</v>
          </cell>
          <cell r="L101">
            <v>1</v>
          </cell>
          <cell r="M101">
            <v>216</v>
          </cell>
          <cell r="N101">
            <v>482</v>
          </cell>
          <cell r="O101">
            <v>197</v>
          </cell>
          <cell r="P101">
            <v>775</v>
          </cell>
          <cell r="Q101">
            <v>121</v>
          </cell>
        </row>
        <row r="102">
          <cell r="A102">
            <v>2023</v>
          </cell>
          <cell r="B102">
            <v>5</v>
          </cell>
          <cell r="C102" t="str">
            <v>UT</v>
          </cell>
          <cell r="D102" t="str">
            <v>UTTSS</v>
          </cell>
          <cell r="E102">
            <v>896</v>
          </cell>
          <cell r="F102">
            <v>456119</v>
          </cell>
          <cell r="G102">
            <v>156958</v>
          </cell>
          <cell r="H102">
            <v>286277</v>
          </cell>
          <cell r="I102">
            <v>12884</v>
          </cell>
          <cell r="J102">
            <v>0</v>
          </cell>
          <cell r="K102">
            <v>66832</v>
          </cell>
          <cell r="L102">
            <v>1</v>
          </cell>
          <cell r="M102">
            <v>216</v>
          </cell>
          <cell r="N102">
            <v>482</v>
          </cell>
          <cell r="O102">
            <v>197</v>
          </cell>
          <cell r="P102">
            <v>775</v>
          </cell>
          <cell r="Q102">
            <v>121</v>
          </cell>
        </row>
        <row r="103">
          <cell r="A103">
            <v>2023</v>
          </cell>
          <cell r="B103">
            <v>6</v>
          </cell>
          <cell r="C103" t="str">
            <v>UT</v>
          </cell>
          <cell r="D103" t="str">
            <v>UTTSS</v>
          </cell>
          <cell r="E103">
            <v>896</v>
          </cell>
          <cell r="F103">
            <v>313716</v>
          </cell>
          <cell r="G103">
            <v>116939</v>
          </cell>
          <cell r="H103">
            <v>189780</v>
          </cell>
          <cell r="I103">
            <v>6997</v>
          </cell>
          <cell r="J103">
            <v>0</v>
          </cell>
          <cell r="K103">
            <v>66832</v>
          </cell>
          <cell r="L103">
            <v>1</v>
          </cell>
          <cell r="M103">
            <v>216</v>
          </cell>
          <cell r="N103">
            <v>482</v>
          </cell>
          <cell r="O103">
            <v>197</v>
          </cell>
          <cell r="P103">
            <v>775</v>
          </cell>
          <cell r="Q103">
            <v>121</v>
          </cell>
        </row>
        <row r="104">
          <cell r="A104">
            <v>2023</v>
          </cell>
          <cell r="B104">
            <v>7</v>
          </cell>
          <cell r="C104" t="str">
            <v>UT</v>
          </cell>
          <cell r="D104" t="str">
            <v>UTTSS</v>
          </cell>
          <cell r="E104">
            <v>896</v>
          </cell>
          <cell r="F104">
            <v>250991</v>
          </cell>
          <cell r="G104">
            <v>96375</v>
          </cell>
          <cell r="H104">
            <v>148480</v>
          </cell>
          <cell r="I104">
            <v>6136</v>
          </cell>
          <cell r="J104">
            <v>0</v>
          </cell>
          <cell r="K104">
            <v>66832</v>
          </cell>
          <cell r="L104">
            <v>1</v>
          </cell>
          <cell r="M104">
            <v>216</v>
          </cell>
          <cell r="N104">
            <v>482</v>
          </cell>
          <cell r="O104">
            <v>197</v>
          </cell>
          <cell r="P104">
            <v>775</v>
          </cell>
          <cell r="Q104">
            <v>121</v>
          </cell>
        </row>
        <row r="105">
          <cell r="A105">
            <v>2023</v>
          </cell>
          <cell r="B105">
            <v>8</v>
          </cell>
          <cell r="C105" t="str">
            <v>UT</v>
          </cell>
          <cell r="D105" t="str">
            <v>UTTSS</v>
          </cell>
          <cell r="E105">
            <v>896</v>
          </cell>
          <cell r="F105">
            <v>274150</v>
          </cell>
          <cell r="G105">
            <v>104118</v>
          </cell>
          <cell r="H105">
            <v>165254</v>
          </cell>
          <cell r="I105">
            <v>4778</v>
          </cell>
          <cell r="J105">
            <v>0</v>
          </cell>
          <cell r="K105">
            <v>66832</v>
          </cell>
          <cell r="L105">
            <v>1</v>
          </cell>
          <cell r="M105">
            <v>216</v>
          </cell>
          <cell r="N105">
            <v>482</v>
          </cell>
          <cell r="O105">
            <v>197</v>
          </cell>
          <cell r="P105">
            <v>775</v>
          </cell>
          <cell r="Q105">
            <v>121</v>
          </cell>
        </row>
        <row r="106">
          <cell r="A106">
            <v>2023</v>
          </cell>
          <cell r="B106">
            <v>9</v>
          </cell>
          <cell r="C106" t="str">
            <v>UT</v>
          </cell>
          <cell r="D106" t="str">
            <v>UTTSS</v>
          </cell>
          <cell r="E106">
            <v>896</v>
          </cell>
          <cell r="F106">
            <v>314717</v>
          </cell>
          <cell r="G106">
            <v>125959</v>
          </cell>
          <cell r="H106">
            <v>188108</v>
          </cell>
          <cell r="I106">
            <v>650</v>
          </cell>
          <cell r="J106">
            <v>0</v>
          </cell>
          <cell r="K106">
            <v>66832</v>
          </cell>
          <cell r="L106">
            <v>1</v>
          </cell>
          <cell r="M106">
            <v>216</v>
          </cell>
          <cell r="N106">
            <v>482</v>
          </cell>
          <cell r="O106">
            <v>197</v>
          </cell>
          <cell r="P106">
            <v>775</v>
          </cell>
          <cell r="Q106">
            <v>121</v>
          </cell>
        </row>
        <row r="107">
          <cell r="A107">
            <v>2023</v>
          </cell>
          <cell r="B107">
            <v>10</v>
          </cell>
          <cell r="C107" t="str">
            <v>UT</v>
          </cell>
          <cell r="D107" t="str">
            <v>UTTSS</v>
          </cell>
          <cell r="E107">
            <v>896</v>
          </cell>
          <cell r="F107">
            <v>635623</v>
          </cell>
          <cell r="G107">
            <v>171791</v>
          </cell>
          <cell r="H107">
            <v>455295</v>
          </cell>
          <cell r="I107">
            <v>8537</v>
          </cell>
          <cell r="J107">
            <v>0</v>
          </cell>
          <cell r="K107">
            <v>66832</v>
          </cell>
          <cell r="L107">
            <v>1</v>
          </cell>
          <cell r="M107">
            <v>216</v>
          </cell>
          <cell r="N107">
            <v>482</v>
          </cell>
          <cell r="O107">
            <v>197</v>
          </cell>
          <cell r="P107">
            <v>775</v>
          </cell>
          <cell r="Q107">
            <v>121</v>
          </cell>
        </row>
        <row r="108">
          <cell r="A108">
            <v>2023</v>
          </cell>
          <cell r="B108">
            <v>11</v>
          </cell>
          <cell r="C108" t="str">
            <v>UT</v>
          </cell>
          <cell r="D108" t="str">
            <v>UTTSS</v>
          </cell>
          <cell r="E108">
            <v>896</v>
          </cell>
          <cell r="F108">
            <v>789118</v>
          </cell>
          <cell r="G108">
            <v>175401</v>
          </cell>
          <cell r="H108">
            <v>590656</v>
          </cell>
          <cell r="I108">
            <v>23061</v>
          </cell>
          <cell r="J108">
            <v>0</v>
          </cell>
          <cell r="K108">
            <v>66832</v>
          </cell>
          <cell r="L108">
            <v>1</v>
          </cell>
          <cell r="M108">
            <v>216</v>
          </cell>
          <cell r="N108">
            <v>482</v>
          </cell>
          <cell r="O108">
            <v>197</v>
          </cell>
          <cell r="P108">
            <v>775</v>
          </cell>
          <cell r="Q108">
            <v>121</v>
          </cell>
        </row>
        <row r="109">
          <cell r="A109">
            <v>2023</v>
          </cell>
          <cell r="B109">
            <v>12</v>
          </cell>
          <cell r="C109" t="str">
            <v>UT</v>
          </cell>
          <cell r="D109" t="str">
            <v>UTTSS</v>
          </cell>
          <cell r="E109">
            <v>896</v>
          </cell>
          <cell r="F109">
            <v>1083761</v>
          </cell>
          <cell r="G109">
            <v>176068</v>
          </cell>
          <cell r="H109">
            <v>812381</v>
          </cell>
          <cell r="I109">
            <v>95312</v>
          </cell>
          <cell r="J109">
            <v>0</v>
          </cell>
          <cell r="K109">
            <v>66832</v>
          </cell>
          <cell r="L109">
            <v>1</v>
          </cell>
          <cell r="M109">
            <v>216</v>
          </cell>
          <cell r="N109">
            <v>482</v>
          </cell>
          <cell r="O109">
            <v>197</v>
          </cell>
          <cell r="P109">
            <v>775</v>
          </cell>
          <cell r="Q109">
            <v>121</v>
          </cell>
        </row>
        <row r="110">
          <cell r="A110">
            <v>2023</v>
          </cell>
          <cell r="B110">
            <v>1</v>
          </cell>
          <cell r="C110" t="str">
            <v>UT</v>
          </cell>
          <cell r="D110" t="str">
            <v>UTTSM</v>
          </cell>
          <cell r="E110">
            <v>226</v>
          </cell>
          <cell r="F110">
            <v>1580287</v>
          </cell>
          <cell r="G110">
            <v>407605</v>
          </cell>
          <cell r="H110">
            <v>1172682</v>
          </cell>
          <cell r="I110">
            <v>0</v>
          </cell>
          <cell r="J110">
            <v>0</v>
          </cell>
          <cell r="K110">
            <v>70883</v>
          </cell>
          <cell r="L110">
            <v>0</v>
          </cell>
          <cell r="M110">
            <v>16</v>
          </cell>
          <cell r="N110">
            <v>73</v>
          </cell>
          <cell r="O110">
            <v>172</v>
          </cell>
          <cell r="P110">
            <v>199</v>
          </cell>
          <cell r="Q110">
            <v>27</v>
          </cell>
        </row>
        <row r="111">
          <cell r="A111">
            <v>2023</v>
          </cell>
          <cell r="B111">
            <v>2</v>
          </cell>
          <cell r="C111" t="str">
            <v>UT</v>
          </cell>
          <cell r="D111" t="str">
            <v>UTTSM</v>
          </cell>
          <cell r="E111">
            <v>226</v>
          </cell>
          <cell r="F111">
            <v>1410509</v>
          </cell>
          <cell r="G111">
            <v>407051</v>
          </cell>
          <cell r="H111">
            <v>1003458</v>
          </cell>
          <cell r="I111">
            <v>0</v>
          </cell>
          <cell r="J111">
            <v>0</v>
          </cell>
          <cell r="K111">
            <v>70883</v>
          </cell>
          <cell r="L111">
            <v>0</v>
          </cell>
          <cell r="M111">
            <v>16</v>
          </cell>
          <cell r="N111">
            <v>73</v>
          </cell>
          <cell r="O111">
            <v>172</v>
          </cell>
          <cell r="P111">
            <v>199</v>
          </cell>
          <cell r="Q111">
            <v>27</v>
          </cell>
        </row>
        <row r="112">
          <cell r="A112">
            <v>2023</v>
          </cell>
          <cell r="B112">
            <v>3</v>
          </cell>
          <cell r="C112" t="str">
            <v>UT</v>
          </cell>
          <cell r="D112" t="str">
            <v>UTTSM</v>
          </cell>
          <cell r="E112">
            <v>226</v>
          </cell>
          <cell r="F112">
            <v>1419454</v>
          </cell>
          <cell r="G112">
            <v>415944</v>
          </cell>
          <cell r="H112">
            <v>1003510</v>
          </cell>
          <cell r="I112">
            <v>0</v>
          </cell>
          <cell r="J112">
            <v>0</v>
          </cell>
          <cell r="K112">
            <v>70883</v>
          </cell>
          <cell r="L112">
            <v>0</v>
          </cell>
          <cell r="M112">
            <v>16</v>
          </cell>
          <cell r="N112">
            <v>73</v>
          </cell>
          <cell r="O112">
            <v>172</v>
          </cell>
          <cell r="P112">
            <v>199</v>
          </cell>
          <cell r="Q112">
            <v>27</v>
          </cell>
        </row>
        <row r="113">
          <cell r="A113">
            <v>2023</v>
          </cell>
          <cell r="B113">
            <v>4</v>
          </cell>
          <cell r="C113" t="str">
            <v>UT</v>
          </cell>
          <cell r="D113" t="str">
            <v>UTTSM</v>
          </cell>
          <cell r="E113">
            <v>226</v>
          </cell>
          <cell r="F113">
            <v>1197604</v>
          </cell>
          <cell r="G113">
            <v>433994</v>
          </cell>
          <cell r="H113">
            <v>763610</v>
          </cell>
          <cell r="I113">
            <v>0</v>
          </cell>
          <cell r="J113">
            <v>0</v>
          </cell>
          <cell r="K113">
            <v>70883</v>
          </cell>
          <cell r="L113">
            <v>0</v>
          </cell>
          <cell r="M113">
            <v>16</v>
          </cell>
          <cell r="N113">
            <v>73</v>
          </cell>
          <cell r="O113">
            <v>172</v>
          </cell>
          <cell r="P113">
            <v>199</v>
          </cell>
          <cell r="Q113">
            <v>27</v>
          </cell>
        </row>
        <row r="114">
          <cell r="A114">
            <v>2023</v>
          </cell>
          <cell r="B114">
            <v>5</v>
          </cell>
          <cell r="C114" t="str">
            <v>UT</v>
          </cell>
          <cell r="D114" t="str">
            <v>UTTSM</v>
          </cell>
          <cell r="E114">
            <v>226</v>
          </cell>
          <cell r="F114">
            <v>1102700</v>
          </cell>
          <cell r="G114">
            <v>416337</v>
          </cell>
          <cell r="H114">
            <v>686363</v>
          </cell>
          <cell r="I114">
            <v>0</v>
          </cell>
          <cell r="J114">
            <v>0</v>
          </cell>
          <cell r="K114">
            <v>70883</v>
          </cell>
          <cell r="L114">
            <v>0</v>
          </cell>
          <cell r="M114">
            <v>16</v>
          </cell>
          <cell r="N114">
            <v>73</v>
          </cell>
          <cell r="O114">
            <v>172</v>
          </cell>
          <cell r="P114">
            <v>199</v>
          </cell>
          <cell r="Q114">
            <v>27</v>
          </cell>
        </row>
        <row r="115">
          <cell r="A115">
            <v>2023</v>
          </cell>
          <cell r="B115">
            <v>6</v>
          </cell>
          <cell r="C115" t="str">
            <v>UT</v>
          </cell>
          <cell r="D115" t="str">
            <v>UTTSM</v>
          </cell>
          <cell r="E115">
            <v>226</v>
          </cell>
          <cell r="F115">
            <v>1070071</v>
          </cell>
          <cell r="G115">
            <v>394672</v>
          </cell>
          <cell r="H115">
            <v>675399</v>
          </cell>
          <cell r="I115">
            <v>0</v>
          </cell>
          <cell r="J115">
            <v>0</v>
          </cell>
          <cell r="K115">
            <v>70883</v>
          </cell>
          <cell r="L115">
            <v>0</v>
          </cell>
          <cell r="M115">
            <v>16</v>
          </cell>
          <cell r="N115">
            <v>73</v>
          </cell>
          <cell r="O115">
            <v>172</v>
          </cell>
          <cell r="P115">
            <v>199</v>
          </cell>
          <cell r="Q115">
            <v>27</v>
          </cell>
        </row>
        <row r="116">
          <cell r="A116">
            <v>2023</v>
          </cell>
          <cell r="B116">
            <v>7</v>
          </cell>
          <cell r="C116" t="str">
            <v>UT</v>
          </cell>
          <cell r="D116" t="str">
            <v>UTTSM</v>
          </cell>
          <cell r="E116">
            <v>226</v>
          </cell>
          <cell r="F116">
            <v>1116235</v>
          </cell>
          <cell r="G116">
            <v>377412</v>
          </cell>
          <cell r="H116">
            <v>738823</v>
          </cell>
          <cell r="I116">
            <v>0</v>
          </cell>
          <cell r="J116">
            <v>0</v>
          </cell>
          <cell r="K116">
            <v>70883</v>
          </cell>
          <cell r="L116">
            <v>0</v>
          </cell>
          <cell r="M116">
            <v>16</v>
          </cell>
          <cell r="N116">
            <v>73</v>
          </cell>
          <cell r="O116">
            <v>172</v>
          </cell>
          <cell r="P116">
            <v>199</v>
          </cell>
          <cell r="Q116">
            <v>27</v>
          </cell>
        </row>
        <row r="117">
          <cell r="A117">
            <v>2023</v>
          </cell>
          <cell r="B117">
            <v>8</v>
          </cell>
          <cell r="C117" t="str">
            <v>UT</v>
          </cell>
          <cell r="D117" t="str">
            <v>UTTSM</v>
          </cell>
          <cell r="E117">
            <v>226</v>
          </cell>
          <cell r="F117">
            <v>1157694</v>
          </cell>
          <cell r="G117">
            <v>385935</v>
          </cell>
          <cell r="H117">
            <v>771759</v>
          </cell>
          <cell r="I117">
            <v>0</v>
          </cell>
          <cell r="J117">
            <v>0</v>
          </cell>
          <cell r="K117">
            <v>70883</v>
          </cell>
          <cell r="L117">
            <v>0</v>
          </cell>
          <cell r="M117">
            <v>16</v>
          </cell>
          <cell r="N117">
            <v>73</v>
          </cell>
          <cell r="O117">
            <v>172</v>
          </cell>
          <cell r="P117">
            <v>199</v>
          </cell>
          <cell r="Q117">
            <v>27</v>
          </cell>
        </row>
        <row r="118">
          <cell r="A118">
            <v>2023</v>
          </cell>
          <cell r="B118">
            <v>9</v>
          </cell>
          <cell r="C118" t="str">
            <v>UT</v>
          </cell>
          <cell r="D118" t="str">
            <v>UTTSM</v>
          </cell>
          <cell r="E118">
            <v>226</v>
          </cell>
          <cell r="F118">
            <v>1052189</v>
          </cell>
          <cell r="G118">
            <v>398855</v>
          </cell>
          <cell r="H118">
            <v>653334</v>
          </cell>
          <cell r="I118">
            <v>0</v>
          </cell>
          <cell r="J118">
            <v>0</v>
          </cell>
          <cell r="K118">
            <v>70883</v>
          </cell>
          <cell r="L118">
            <v>0</v>
          </cell>
          <cell r="M118">
            <v>16</v>
          </cell>
          <cell r="N118">
            <v>73</v>
          </cell>
          <cell r="O118">
            <v>172</v>
          </cell>
          <cell r="P118">
            <v>199</v>
          </cell>
          <cell r="Q118">
            <v>27</v>
          </cell>
        </row>
        <row r="119">
          <cell r="A119">
            <v>2023</v>
          </cell>
          <cell r="B119">
            <v>10</v>
          </cell>
          <cell r="C119" t="str">
            <v>UT</v>
          </cell>
          <cell r="D119" t="str">
            <v>UTTSM</v>
          </cell>
          <cell r="E119">
            <v>226</v>
          </cell>
          <cell r="F119">
            <v>1309208</v>
          </cell>
          <cell r="G119">
            <v>436402</v>
          </cell>
          <cell r="H119">
            <v>872806</v>
          </cell>
          <cell r="I119">
            <v>0</v>
          </cell>
          <cell r="J119">
            <v>0</v>
          </cell>
          <cell r="K119">
            <v>70883</v>
          </cell>
          <cell r="L119">
            <v>0</v>
          </cell>
          <cell r="M119">
            <v>16</v>
          </cell>
          <cell r="N119">
            <v>73</v>
          </cell>
          <cell r="O119">
            <v>172</v>
          </cell>
          <cell r="P119">
            <v>199</v>
          </cell>
          <cell r="Q119">
            <v>27</v>
          </cell>
        </row>
        <row r="120">
          <cell r="A120">
            <v>2023</v>
          </cell>
          <cell r="B120">
            <v>11</v>
          </cell>
          <cell r="C120" t="str">
            <v>UT</v>
          </cell>
          <cell r="D120" t="str">
            <v>UTTSM</v>
          </cell>
          <cell r="E120">
            <v>226</v>
          </cell>
          <cell r="F120">
            <v>1387321</v>
          </cell>
          <cell r="G120">
            <v>440550</v>
          </cell>
          <cell r="H120">
            <v>946771</v>
          </cell>
          <cell r="I120">
            <v>0</v>
          </cell>
          <cell r="J120">
            <v>0</v>
          </cell>
          <cell r="K120">
            <v>70883</v>
          </cell>
          <cell r="L120">
            <v>0</v>
          </cell>
          <cell r="M120">
            <v>16</v>
          </cell>
          <cell r="N120">
            <v>73</v>
          </cell>
          <cell r="O120">
            <v>172</v>
          </cell>
          <cell r="P120">
            <v>199</v>
          </cell>
          <cell r="Q120">
            <v>27</v>
          </cell>
        </row>
        <row r="121">
          <cell r="A121">
            <v>2023</v>
          </cell>
          <cell r="B121">
            <v>12</v>
          </cell>
          <cell r="C121" t="str">
            <v>UT</v>
          </cell>
          <cell r="D121" t="str">
            <v>UTTSM</v>
          </cell>
          <cell r="E121">
            <v>226</v>
          </cell>
          <cell r="F121">
            <v>1501844</v>
          </cell>
          <cell r="G121">
            <v>430841</v>
          </cell>
          <cell r="H121">
            <v>1071003</v>
          </cell>
          <cell r="I121">
            <v>0</v>
          </cell>
          <cell r="J121">
            <v>0</v>
          </cell>
          <cell r="K121">
            <v>70883</v>
          </cell>
          <cell r="L121">
            <v>0</v>
          </cell>
          <cell r="M121">
            <v>16</v>
          </cell>
          <cell r="N121">
            <v>73</v>
          </cell>
          <cell r="O121">
            <v>172</v>
          </cell>
          <cell r="P121">
            <v>199</v>
          </cell>
          <cell r="Q121">
            <v>27</v>
          </cell>
        </row>
        <row r="122">
          <cell r="A122">
            <v>2023</v>
          </cell>
          <cell r="B122">
            <v>1</v>
          </cell>
          <cell r="C122" t="str">
            <v>UT</v>
          </cell>
          <cell r="D122" t="str">
            <v>UTTSL</v>
          </cell>
          <cell r="E122">
            <v>31</v>
          </cell>
          <cell r="F122">
            <v>2320434</v>
          </cell>
          <cell r="G122">
            <v>290004</v>
          </cell>
          <cell r="H122">
            <v>1421886</v>
          </cell>
          <cell r="I122">
            <v>608544</v>
          </cell>
          <cell r="J122">
            <v>0</v>
          </cell>
          <cell r="K122">
            <v>64807</v>
          </cell>
          <cell r="L122">
            <v>1</v>
          </cell>
          <cell r="M122">
            <v>0</v>
          </cell>
          <cell r="N122">
            <v>6</v>
          </cell>
          <cell r="O122">
            <v>41</v>
          </cell>
          <cell r="P122">
            <v>23</v>
          </cell>
          <cell r="Q122">
            <v>8</v>
          </cell>
        </row>
        <row r="123">
          <cell r="A123">
            <v>2023</v>
          </cell>
          <cell r="B123">
            <v>2</v>
          </cell>
          <cell r="C123" t="str">
            <v>UT</v>
          </cell>
          <cell r="D123" t="str">
            <v>UTTSL</v>
          </cell>
          <cell r="E123">
            <v>31</v>
          </cell>
          <cell r="F123">
            <v>2080289</v>
          </cell>
          <cell r="G123">
            <v>292353</v>
          </cell>
          <cell r="H123">
            <v>1309582</v>
          </cell>
          <cell r="I123">
            <v>478354</v>
          </cell>
          <cell r="J123">
            <v>0</v>
          </cell>
          <cell r="K123">
            <v>64807</v>
          </cell>
          <cell r="L123">
            <v>1</v>
          </cell>
          <cell r="M123">
            <v>0</v>
          </cell>
          <cell r="N123">
            <v>6</v>
          </cell>
          <cell r="O123">
            <v>41</v>
          </cell>
          <cell r="P123">
            <v>23</v>
          </cell>
          <cell r="Q123">
            <v>8</v>
          </cell>
        </row>
        <row r="124">
          <cell r="A124">
            <v>2023</v>
          </cell>
          <cell r="B124">
            <v>3</v>
          </cell>
          <cell r="C124" t="str">
            <v>UT</v>
          </cell>
          <cell r="D124" t="str">
            <v>UTTSL</v>
          </cell>
          <cell r="E124">
            <v>31</v>
          </cell>
          <cell r="F124">
            <v>2153461</v>
          </cell>
          <cell r="G124">
            <v>290277</v>
          </cell>
          <cell r="H124">
            <v>1331755</v>
          </cell>
          <cell r="I124">
            <v>531429</v>
          </cell>
          <cell r="J124">
            <v>0</v>
          </cell>
          <cell r="K124">
            <v>64807</v>
          </cell>
          <cell r="L124">
            <v>1</v>
          </cell>
          <cell r="M124">
            <v>0</v>
          </cell>
          <cell r="N124">
            <v>6</v>
          </cell>
          <cell r="O124">
            <v>41</v>
          </cell>
          <cell r="P124">
            <v>23</v>
          </cell>
          <cell r="Q124">
            <v>8</v>
          </cell>
        </row>
        <row r="125">
          <cell r="A125">
            <v>2023</v>
          </cell>
          <cell r="B125">
            <v>4</v>
          </cell>
          <cell r="C125" t="str">
            <v>UT</v>
          </cell>
          <cell r="D125" t="str">
            <v>UTTSL</v>
          </cell>
          <cell r="E125">
            <v>31</v>
          </cell>
          <cell r="F125">
            <v>1987532</v>
          </cell>
          <cell r="G125">
            <v>300000</v>
          </cell>
          <cell r="H125">
            <v>1210542</v>
          </cell>
          <cell r="I125">
            <v>476990</v>
          </cell>
          <cell r="J125">
            <v>0</v>
          </cell>
          <cell r="K125">
            <v>64807</v>
          </cell>
          <cell r="L125">
            <v>1</v>
          </cell>
          <cell r="M125">
            <v>0</v>
          </cell>
          <cell r="N125">
            <v>6</v>
          </cell>
          <cell r="O125">
            <v>41</v>
          </cell>
          <cell r="P125">
            <v>23</v>
          </cell>
          <cell r="Q125">
            <v>8</v>
          </cell>
        </row>
        <row r="126">
          <cell r="A126">
            <v>2023</v>
          </cell>
          <cell r="B126">
            <v>5</v>
          </cell>
          <cell r="C126" t="str">
            <v>UT</v>
          </cell>
          <cell r="D126" t="str">
            <v>UTTSL</v>
          </cell>
          <cell r="E126">
            <v>31</v>
          </cell>
          <cell r="F126">
            <v>2007456</v>
          </cell>
          <cell r="G126">
            <v>296509</v>
          </cell>
          <cell r="H126">
            <v>1224815</v>
          </cell>
          <cell r="I126">
            <v>486132</v>
          </cell>
          <cell r="J126">
            <v>0</v>
          </cell>
          <cell r="K126">
            <v>64807</v>
          </cell>
          <cell r="L126">
            <v>1</v>
          </cell>
          <cell r="M126">
            <v>0</v>
          </cell>
          <cell r="N126">
            <v>6</v>
          </cell>
          <cell r="O126">
            <v>41</v>
          </cell>
          <cell r="P126">
            <v>23</v>
          </cell>
          <cell r="Q126">
            <v>8</v>
          </cell>
        </row>
        <row r="127">
          <cell r="A127">
            <v>2023</v>
          </cell>
          <cell r="B127">
            <v>6</v>
          </cell>
          <cell r="C127" t="str">
            <v>UT</v>
          </cell>
          <cell r="D127" t="str">
            <v>UTTSL</v>
          </cell>
          <cell r="E127">
            <v>31</v>
          </cell>
          <cell r="F127">
            <v>1938944</v>
          </cell>
          <cell r="G127">
            <v>300645</v>
          </cell>
          <cell r="H127">
            <v>1169396</v>
          </cell>
          <cell r="I127">
            <v>468903</v>
          </cell>
          <cell r="J127">
            <v>0</v>
          </cell>
          <cell r="K127">
            <v>64807</v>
          </cell>
          <cell r="L127">
            <v>1</v>
          </cell>
          <cell r="M127">
            <v>0</v>
          </cell>
          <cell r="N127">
            <v>6</v>
          </cell>
          <cell r="O127">
            <v>41</v>
          </cell>
          <cell r="P127">
            <v>23</v>
          </cell>
          <cell r="Q127">
            <v>8</v>
          </cell>
        </row>
        <row r="128">
          <cell r="A128">
            <v>2023</v>
          </cell>
          <cell r="B128">
            <v>7</v>
          </cell>
          <cell r="C128" t="str">
            <v>UT</v>
          </cell>
          <cell r="D128" t="str">
            <v>UTTSL</v>
          </cell>
          <cell r="E128">
            <v>31</v>
          </cell>
          <cell r="F128">
            <v>1958051</v>
          </cell>
          <cell r="G128">
            <v>294451</v>
          </cell>
          <cell r="H128">
            <v>1119567</v>
          </cell>
          <cell r="I128">
            <v>544033</v>
          </cell>
          <cell r="J128">
            <v>0</v>
          </cell>
          <cell r="K128">
            <v>64807</v>
          </cell>
          <cell r="L128">
            <v>1</v>
          </cell>
          <cell r="M128">
            <v>0</v>
          </cell>
          <cell r="N128">
            <v>6</v>
          </cell>
          <cell r="O128">
            <v>41</v>
          </cell>
          <cell r="P128">
            <v>23</v>
          </cell>
          <cell r="Q128">
            <v>8</v>
          </cell>
        </row>
        <row r="129">
          <cell r="A129">
            <v>2023</v>
          </cell>
          <cell r="B129">
            <v>8</v>
          </cell>
          <cell r="C129" t="str">
            <v>UT</v>
          </cell>
          <cell r="D129" t="str">
            <v>UTTSL</v>
          </cell>
          <cell r="E129">
            <v>31</v>
          </cell>
          <cell r="F129">
            <v>2015155</v>
          </cell>
          <cell r="G129">
            <v>294243</v>
          </cell>
          <cell r="H129">
            <v>1153155</v>
          </cell>
          <cell r="I129">
            <v>567757</v>
          </cell>
          <cell r="J129">
            <v>0</v>
          </cell>
          <cell r="K129">
            <v>64807</v>
          </cell>
          <cell r="L129">
            <v>1</v>
          </cell>
          <cell r="M129">
            <v>0</v>
          </cell>
          <cell r="N129">
            <v>6</v>
          </cell>
          <cell r="O129">
            <v>41</v>
          </cell>
          <cell r="P129">
            <v>23</v>
          </cell>
          <cell r="Q129">
            <v>8</v>
          </cell>
        </row>
        <row r="130">
          <cell r="A130">
            <v>2023</v>
          </cell>
          <cell r="B130">
            <v>9</v>
          </cell>
          <cell r="C130" t="str">
            <v>UT</v>
          </cell>
          <cell r="D130" t="str">
            <v>UTTSL</v>
          </cell>
          <cell r="E130">
            <v>31</v>
          </cell>
          <cell r="F130">
            <v>1927080</v>
          </cell>
          <cell r="G130">
            <v>300833</v>
          </cell>
          <cell r="H130">
            <v>1162798</v>
          </cell>
          <cell r="I130">
            <v>463449</v>
          </cell>
          <cell r="J130">
            <v>0</v>
          </cell>
          <cell r="K130">
            <v>64807</v>
          </cell>
          <cell r="L130">
            <v>1</v>
          </cell>
          <cell r="M130">
            <v>0</v>
          </cell>
          <cell r="N130">
            <v>6</v>
          </cell>
          <cell r="O130">
            <v>41</v>
          </cell>
          <cell r="P130">
            <v>23</v>
          </cell>
          <cell r="Q130">
            <v>8</v>
          </cell>
        </row>
        <row r="131">
          <cell r="A131">
            <v>2023</v>
          </cell>
          <cell r="B131">
            <v>10</v>
          </cell>
          <cell r="C131" t="str">
            <v>UT</v>
          </cell>
          <cell r="D131" t="str">
            <v>UTTSL</v>
          </cell>
          <cell r="E131">
            <v>31</v>
          </cell>
          <cell r="F131">
            <v>2020661</v>
          </cell>
          <cell r="G131">
            <v>301247</v>
          </cell>
          <cell r="H131">
            <v>1253459</v>
          </cell>
          <cell r="I131">
            <v>465955</v>
          </cell>
          <cell r="J131">
            <v>0</v>
          </cell>
          <cell r="K131">
            <v>64807</v>
          </cell>
          <cell r="L131">
            <v>1</v>
          </cell>
          <cell r="M131">
            <v>0</v>
          </cell>
          <cell r="N131">
            <v>6</v>
          </cell>
          <cell r="O131">
            <v>41</v>
          </cell>
          <cell r="P131">
            <v>23</v>
          </cell>
          <cell r="Q131">
            <v>8</v>
          </cell>
        </row>
        <row r="132">
          <cell r="A132">
            <v>2023</v>
          </cell>
          <cell r="B132">
            <v>11</v>
          </cell>
          <cell r="C132" t="str">
            <v>UT</v>
          </cell>
          <cell r="D132" t="str">
            <v>UTTSL</v>
          </cell>
          <cell r="E132">
            <v>31</v>
          </cell>
          <cell r="F132">
            <v>2107421</v>
          </cell>
          <cell r="G132">
            <v>290062</v>
          </cell>
          <cell r="H132">
            <v>1262054</v>
          </cell>
          <cell r="I132">
            <v>555305</v>
          </cell>
          <cell r="J132">
            <v>0</v>
          </cell>
          <cell r="K132">
            <v>64807</v>
          </cell>
          <cell r="L132">
            <v>1</v>
          </cell>
          <cell r="M132">
            <v>0</v>
          </cell>
          <cell r="N132">
            <v>6</v>
          </cell>
          <cell r="O132">
            <v>41</v>
          </cell>
          <cell r="P132">
            <v>23</v>
          </cell>
          <cell r="Q132">
            <v>8</v>
          </cell>
        </row>
        <row r="133">
          <cell r="A133">
            <v>2023</v>
          </cell>
          <cell r="B133">
            <v>12</v>
          </cell>
          <cell r="C133" t="str">
            <v>UT</v>
          </cell>
          <cell r="D133" t="str">
            <v>UTTSL</v>
          </cell>
          <cell r="E133">
            <v>31</v>
          </cell>
          <cell r="F133">
            <v>2382972</v>
          </cell>
          <cell r="G133">
            <v>303587</v>
          </cell>
          <cell r="H133">
            <v>1412747</v>
          </cell>
          <cell r="I133">
            <v>666638</v>
          </cell>
          <cell r="J133">
            <v>0</v>
          </cell>
          <cell r="K133">
            <v>64807</v>
          </cell>
          <cell r="L133">
            <v>1</v>
          </cell>
          <cell r="M133">
            <v>0</v>
          </cell>
          <cell r="N133">
            <v>6</v>
          </cell>
          <cell r="O133">
            <v>41</v>
          </cell>
          <cell r="P133">
            <v>23</v>
          </cell>
          <cell r="Q133">
            <v>8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S14" t="str">
            <v>Account</v>
          </cell>
          <cell r="BT14" t="str">
            <v>Dept</v>
          </cell>
          <cell r="BU14" t="str">
            <v>Sum Amount</v>
          </cell>
          <cell r="BV14" t="str">
            <v>Trans</v>
          </cell>
          <cell r="BW14" t="str">
            <v>Product</v>
          </cell>
          <cell r="BX14" t="str">
            <v>Sum Stat Amt</v>
          </cell>
          <cell r="BY14" t="str">
            <v>Period</v>
          </cell>
          <cell r="BZ14" t="str">
            <v>Date</v>
          </cell>
        </row>
        <row r="15">
          <cell r="BV15">
            <v>202</v>
          </cell>
          <cell r="BW15">
            <v>408</v>
          </cell>
          <cell r="BZ15">
            <v>43312</v>
          </cell>
        </row>
        <row r="17">
          <cell r="BS17" t="str">
            <v>Account</v>
          </cell>
          <cell r="BT17" t="str">
            <v>Dept</v>
          </cell>
          <cell r="BU17" t="str">
            <v>Sum Amount</v>
          </cell>
          <cell r="BV17" t="str">
            <v>Trans</v>
          </cell>
          <cell r="BW17" t="str">
            <v>Product</v>
          </cell>
          <cell r="BX17" t="str">
            <v>Sum Stat Amt</v>
          </cell>
          <cell r="BY17" t="str">
            <v>Period</v>
          </cell>
          <cell r="BZ17" t="str">
            <v>Date</v>
          </cell>
        </row>
        <row r="18">
          <cell r="BV18">
            <v>203</v>
          </cell>
          <cell r="BW18">
            <v>408</v>
          </cell>
          <cell r="BZ18">
            <v>43312</v>
          </cell>
        </row>
        <row r="20">
          <cell r="BS20" t="str">
            <v>Account</v>
          </cell>
          <cell r="BT20" t="str">
            <v>Dept</v>
          </cell>
          <cell r="BU20" t="str">
            <v>Sum Amount</v>
          </cell>
          <cell r="BV20" t="str">
            <v>Trans</v>
          </cell>
          <cell r="BW20" t="str">
            <v>Product</v>
          </cell>
          <cell r="BX20" t="str">
            <v>Sum Stat Amt</v>
          </cell>
          <cell r="BY20" t="str">
            <v>Period</v>
          </cell>
          <cell r="BZ20" t="str">
            <v>Date</v>
          </cell>
        </row>
        <row r="21">
          <cell r="BV21">
            <v>204</v>
          </cell>
          <cell r="BW21">
            <v>408</v>
          </cell>
          <cell r="BZ21">
            <v>43312</v>
          </cell>
        </row>
        <row r="23">
          <cell r="BS23" t="str">
            <v>Account</v>
          </cell>
          <cell r="BT23" t="str">
            <v>Dept</v>
          </cell>
          <cell r="BU23" t="str">
            <v>Sum Amount</v>
          </cell>
          <cell r="BV23" t="str">
            <v>Trans</v>
          </cell>
          <cell r="BW23" t="str">
            <v>Product</v>
          </cell>
          <cell r="BX23" t="str">
            <v>Sum Stat Amt</v>
          </cell>
          <cell r="BY23" t="str">
            <v>Period</v>
          </cell>
          <cell r="BZ23" t="str">
            <v>Date</v>
          </cell>
        </row>
        <row r="24">
          <cell r="BV24">
            <v>205</v>
          </cell>
          <cell r="BW24">
            <v>408</v>
          </cell>
          <cell r="BZ24">
            <v>43312</v>
          </cell>
        </row>
        <row r="37">
          <cell r="BS37" t="str">
            <v>Account</v>
          </cell>
          <cell r="BT37" t="str">
            <v>Dept</v>
          </cell>
          <cell r="BU37" t="str">
            <v>Sum Amount</v>
          </cell>
          <cell r="BV37" t="str">
            <v>Trans</v>
          </cell>
          <cell r="BW37" t="str">
            <v>Product</v>
          </cell>
          <cell r="BX37" t="str">
            <v>Sum Stat Amt</v>
          </cell>
          <cell r="BY37" t="str">
            <v>Period</v>
          </cell>
          <cell r="BZ37" t="str">
            <v>Date</v>
          </cell>
        </row>
        <row r="38">
          <cell r="BV38">
            <v>202</v>
          </cell>
          <cell r="BW38">
            <v>403</v>
          </cell>
          <cell r="BZ38">
            <v>43312</v>
          </cell>
        </row>
        <row r="40">
          <cell r="BS40" t="str">
            <v>Account</v>
          </cell>
          <cell r="BT40" t="str">
            <v>Dept</v>
          </cell>
          <cell r="BU40" t="str">
            <v>Sum Amount</v>
          </cell>
          <cell r="BV40" t="str">
            <v>Trans</v>
          </cell>
          <cell r="BW40" t="str">
            <v>Product</v>
          </cell>
          <cell r="BX40" t="str">
            <v>Sum Stat Amt</v>
          </cell>
          <cell r="BY40" t="str">
            <v>Period</v>
          </cell>
          <cell r="BZ40" t="str">
            <v>Date</v>
          </cell>
        </row>
        <row r="41">
          <cell r="BV41">
            <v>203</v>
          </cell>
          <cell r="BW41">
            <v>403</v>
          </cell>
          <cell r="BZ41">
            <v>43312</v>
          </cell>
        </row>
        <row r="43">
          <cell r="BS43" t="str">
            <v>Account</v>
          </cell>
          <cell r="BT43" t="str">
            <v>Dept</v>
          </cell>
          <cell r="BU43" t="str">
            <v>Sum Amount</v>
          </cell>
          <cell r="BV43" t="str">
            <v>Trans</v>
          </cell>
          <cell r="BW43" t="str">
            <v>Product</v>
          </cell>
          <cell r="BX43" t="str">
            <v>Sum Stat Amt</v>
          </cell>
          <cell r="BY43" t="str">
            <v>Period</v>
          </cell>
          <cell r="BZ43" t="str">
            <v>Date</v>
          </cell>
        </row>
        <row r="44">
          <cell r="BV44">
            <v>204</v>
          </cell>
          <cell r="BW44">
            <v>403</v>
          </cell>
          <cell r="BZ44">
            <v>43312</v>
          </cell>
        </row>
        <row r="46">
          <cell r="BS46" t="str">
            <v>Account</v>
          </cell>
          <cell r="BT46" t="str">
            <v>Dept</v>
          </cell>
          <cell r="BU46" t="str">
            <v>Sum Amount</v>
          </cell>
          <cell r="BV46" t="str">
            <v>Trans</v>
          </cell>
          <cell r="BW46" t="str">
            <v>Product</v>
          </cell>
          <cell r="BX46" t="str">
            <v>Sum Stat Amt</v>
          </cell>
          <cell r="BY46" t="str">
            <v>Period</v>
          </cell>
          <cell r="BZ46" t="str">
            <v>Date</v>
          </cell>
        </row>
        <row r="47">
          <cell r="BT47">
            <v>0</v>
          </cell>
          <cell r="BU47">
            <v>0</v>
          </cell>
          <cell r="BV47">
            <v>202</v>
          </cell>
          <cell r="BW47">
            <v>409</v>
          </cell>
          <cell r="BX47">
            <v>0</v>
          </cell>
          <cell r="BY47">
            <v>0</v>
          </cell>
          <cell r="BZ47">
            <v>43312</v>
          </cell>
        </row>
        <row r="49">
          <cell r="BS49" t="str">
            <v>Account</v>
          </cell>
          <cell r="BT49" t="str">
            <v>Dept</v>
          </cell>
          <cell r="BU49" t="str">
            <v>Sum Amount</v>
          </cell>
          <cell r="BV49" t="str">
            <v>Trans</v>
          </cell>
          <cell r="BW49" t="str">
            <v>Product</v>
          </cell>
          <cell r="BX49" t="str">
            <v>Sum Stat Amt</v>
          </cell>
          <cell r="BY49" t="str">
            <v>Period</v>
          </cell>
          <cell r="BZ49" t="str">
            <v>Date</v>
          </cell>
        </row>
        <row r="50">
          <cell r="BT50">
            <v>0</v>
          </cell>
          <cell r="BU50">
            <v>0</v>
          </cell>
          <cell r="BV50">
            <v>203</v>
          </cell>
          <cell r="BW50">
            <v>409</v>
          </cell>
          <cell r="BX50">
            <v>0</v>
          </cell>
          <cell r="BY50">
            <v>0</v>
          </cell>
          <cell r="BZ50">
            <v>43312</v>
          </cell>
        </row>
        <row r="52">
          <cell r="BS52" t="str">
            <v>Account</v>
          </cell>
          <cell r="BT52" t="str">
            <v>Dept</v>
          </cell>
          <cell r="BU52" t="str">
            <v>Sum Amount</v>
          </cell>
          <cell r="BV52" t="str">
            <v>Trans</v>
          </cell>
          <cell r="BW52" t="str">
            <v>Product</v>
          </cell>
          <cell r="BX52" t="str">
            <v>Sum Stat Amt</v>
          </cell>
          <cell r="BY52" t="str">
            <v>Period</v>
          </cell>
          <cell r="BZ52" t="str">
            <v>Date</v>
          </cell>
        </row>
        <row r="53">
          <cell r="BT53">
            <v>0</v>
          </cell>
          <cell r="BU53">
            <v>0</v>
          </cell>
          <cell r="BV53">
            <v>204</v>
          </cell>
          <cell r="BW53">
            <v>409</v>
          </cell>
          <cell r="BX53">
            <v>0</v>
          </cell>
          <cell r="BY53">
            <v>0</v>
          </cell>
          <cell r="BZ53">
            <v>43312</v>
          </cell>
        </row>
        <row r="75">
          <cell r="BS75" t="str">
            <v>Account</v>
          </cell>
          <cell r="BT75" t="str">
            <v>Dept</v>
          </cell>
          <cell r="BU75" t="str">
            <v>Sum Amount</v>
          </cell>
          <cell r="BV75" t="str">
            <v>Trans</v>
          </cell>
          <cell r="BW75" t="str">
            <v>Product</v>
          </cell>
          <cell r="BX75" t="str">
            <v>Sum Stat Amt</v>
          </cell>
          <cell r="BY75" t="str">
            <v>Period</v>
          </cell>
          <cell r="BZ75" t="str">
            <v>Date</v>
          </cell>
        </row>
        <row r="76">
          <cell r="BV76">
            <v>202</v>
          </cell>
          <cell r="BW76">
            <v>414</v>
          </cell>
          <cell r="BZ76">
            <v>43312</v>
          </cell>
        </row>
        <row r="78">
          <cell r="BS78" t="str">
            <v>Account</v>
          </cell>
          <cell r="BT78" t="str">
            <v>Dept</v>
          </cell>
          <cell r="BU78" t="str">
            <v>Sum Amount</v>
          </cell>
          <cell r="BV78" t="str">
            <v>Trans</v>
          </cell>
          <cell r="BW78" t="str">
            <v>Product</v>
          </cell>
          <cell r="BX78" t="str">
            <v>Sum Stat Amt</v>
          </cell>
          <cell r="BY78" t="str">
            <v>Period</v>
          </cell>
          <cell r="BZ78" t="str">
            <v>Date</v>
          </cell>
        </row>
        <row r="79">
          <cell r="BV79">
            <v>205</v>
          </cell>
          <cell r="BW79">
            <v>414</v>
          </cell>
          <cell r="BZ79">
            <v>43312</v>
          </cell>
        </row>
        <row r="80">
          <cell r="BS80" t="str">
            <v>Account</v>
          </cell>
          <cell r="BT80" t="str">
            <v>Dept</v>
          </cell>
          <cell r="BU80" t="str">
            <v>Sum Amount</v>
          </cell>
          <cell r="BV80" t="str">
            <v>Trans</v>
          </cell>
          <cell r="BW80" t="str">
            <v>Product</v>
          </cell>
          <cell r="BX80" t="str">
            <v>Sum Stat Amt</v>
          </cell>
          <cell r="BY80" t="str">
            <v>Period</v>
          </cell>
          <cell r="BZ80" t="str">
            <v>Date</v>
          </cell>
        </row>
        <row r="81">
          <cell r="BV81">
            <v>203</v>
          </cell>
          <cell r="BW81">
            <v>414</v>
          </cell>
          <cell r="BZ81">
            <v>43312</v>
          </cell>
        </row>
        <row r="83">
          <cell r="BS83" t="str">
            <v>Account</v>
          </cell>
          <cell r="BT83" t="str">
            <v>Dept</v>
          </cell>
          <cell r="BU83" t="str">
            <v>Sum Amount</v>
          </cell>
          <cell r="BV83" t="str">
            <v>Trans</v>
          </cell>
          <cell r="BW83" t="str">
            <v>Product</v>
          </cell>
          <cell r="BX83" t="str">
            <v>Sum Stat Amt</v>
          </cell>
          <cell r="BY83" t="str">
            <v>Period</v>
          </cell>
          <cell r="BZ83" t="str">
            <v>Date</v>
          </cell>
        </row>
        <row r="84">
          <cell r="BV84">
            <v>204</v>
          </cell>
          <cell r="BW84">
            <v>414</v>
          </cell>
          <cell r="BZ84">
            <v>43312</v>
          </cell>
        </row>
        <row r="113">
          <cell r="BS113" t="str">
            <v>Account</v>
          </cell>
          <cell r="BT113" t="str">
            <v>Dept</v>
          </cell>
          <cell r="BU113" t="str">
            <v>Sum Amount</v>
          </cell>
          <cell r="BV113" t="str">
            <v>Trans</v>
          </cell>
          <cell r="BW113" t="str">
            <v>Product</v>
          </cell>
          <cell r="BX113" t="str">
            <v>Sum Stat Amt</v>
          </cell>
          <cell r="BY113" t="str">
            <v>Period</v>
          </cell>
          <cell r="BZ113" t="str">
            <v>Date</v>
          </cell>
        </row>
        <row r="114">
          <cell r="BV114">
            <v>202</v>
          </cell>
          <cell r="BW114">
            <v>404</v>
          </cell>
          <cell r="BZ114">
            <v>43312</v>
          </cell>
        </row>
        <row r="116">
          <cell r="BS116" t="str">
            <v>Account</v>
          </cell>
          <cell r="BT116" t="str">
            <v>Dept</v>
          </cell>
          <cell r="BU116" t="str">
            <v>Sum Amount</v>
          </cell>
          <cell r="BV116" t="str">
            <v>Trans</v>
          </cell>
          <cell r="BW116" t="str">
            <v>Product</v>
          </cell>
          <cell r="BX116" t="str">
            <v>Sum Stat Amt</v>
          </cell>
          <cell r="BY116" t="str">
            <v>Period</v>
          </cell>
          <cell r="BZ116" t="str">
            <v>Date</v>
          </cell>
        </row>
        <row r="117">
          <cell r="BV117">
            <v>203</v>
          </cell>
          <cell r="BW117">
            <v>404</v>
          </cell>
          <cell r="BZ117">
            <v>43312</v>
          </cell>
        </row>
        <row r="119">
          <cell r="BS119" t="str">
            <v>Account</v>
          </cell>
          <cell r="BT119" t="str">
            <v>Dept</v>
          </cell>
          <cell r="BU119" t="str">
            <v>Sum Amount</v>
          </cell>
          <cell r="BV119" t="str">
            <v>Trans</v>
          </cell>
          <cell r="BW119" t="str">
            <v>Product</v>
          </cell>
          <cell r="BX119" t="str">
            <v>Sum Stat Amt</v>
          </cell>
          <cell r="BY119" t="str">
            <v>Period</v>
          </cell>
          <cell r="BZ119" t="str">
            <v>Date</v>
          </cell>
        </row>
        <row r="120">
          <cell r="BV120">
            <v>204</v>
          </cell>
          <cell r="BW120">
            <v>404</v>
          </cell>
          <cell r="BZ120">
            <v>43312</v>
          </cell>
        </row>
        <row r="122">
          <cell r="BS122" t="str">
            <v>Account</v>
          </cell>
          <cell r="BT122" t="str">
            <v>Dept</v>
          </cell>
          <cell r="BU122" t="str">
            <v>Sum Amount</v>
          </cell>
          <cell r="BV122" t="str">
            <v>Trans</v>
          </cell>
          <cell r="BW122" t="str">
            <v>Product</v>
          </cell>
          <cell r="BX122" t="str">
            <v>Sum Stat Amt</v>
          </cell>
          <cell r="BY122" t="str">
            <v>Period</v>
          </cell>
          <cell r="BZ122" t="str">
            <v>Date</v>
          </cell>
        </row>
        <row r="123">
          <cell r="BV123">
            <v>205</v>
          </cell>
          <cell r="BW123">
            <v>404</v>
          </cell>
          <cell r="BZ123">
            <v>43312</v>
          </cell>
        </row>
        <row r="132">
          <cell r="BS132" t="str">
            <v>Account</v>
          </cell>
          <cell r="BT132" t="str">
            <v>Dept</v>
          </cell>
          <cell r="BU132" t="str">
            <v>Sum Amount</v>
          </cell>
          <cell r="BV132" t="str">
            <v>Trans</v>
          </cell>
          <cell r="BW132" t="str">
            <v>Product</v>
          </cell>
          <cell r="BX132" t="str">
            <v>Sum Stat Amt</v>
          </cell>
          <cell r="BY132" t="str">
            <v>Period</v>
          </cell>
          <cell r="BZ132" t="str">
            <v>Date</v>
          </cell>
        </row>
        <row r="133">
          <cell r="BV133">
            <v>202</v>
          </cell>
          <cell r="BW133">
            <v>455</v>
          </cell>
          <cell r="BZ133">
            <v>43312</v>
          </cell>
        </row>
        <row r="135">
          <cell r="BS135" t="str">
            <v>Account</v>
          </cell>
          <cell r="BT135" t="str">
            <v>Dept</v>
          </cell>
          <cell r="BU135" t="str">
            <v>Sum Amount</v>
          </cell>
          <cell r="BV135" t="str">
            <v>Trans</v>
          </cell>
          <cell r="BW135" t="str">
            <v>Product</v>
          </cell>
          <cell r="BX135" t="str">
            <v>Sum Stat Amt</v>
          </cell>
          <cell r="BY135" t="str">
            <v>Period</v>
          </cell>
          <cell r="BZ135" t="str">
            <v>Date</v>
          </cell>
        </row>
        <row r="136">
          <cell r="BV136">
            <v>204</v>
          </cell>
          <cell r="BW136">
            <v>455</v>
          </cell>
          <cell r="BZ136">
            <v>43312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mparisons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8_111 Projection"/>
      <sheetName val="101_106 PROJECTION"/>
      <sheetName val="PROJECTED ACC 252 (CONTR)"/>
      <sheetName val="190_255_282 FORECAST"/>
      <sheetName val="EDIT Amort Adj"/>
      <sheetName val="LNG O&amp;M"/>
      <sheetName val="LNG Prepayments"/>
      <sheetName val="Labor Forecast"/>
      <sheetName val="ENERGY EFFICIENCY &amp; STEP ADJ"/>
      <sheetName val="PIPELINE INTEGRITY"/>
      <sheetName val="Other Taxes"/>
      <sheetName val="Taxes"/>
      <sheetName val="Und Stor"/>
      <sheetName val="Wexpro"/>
      <sheetName val="Transition Costs"/>
      <sheetName val="RESERVE ACCRUAL"/>
      <sheetName val="Donations"/>
      <sheetName val="Advertising"/>
      <sheetName val="Incentive"/>
      <sheetName val="Sporting Events"/>
      <sheetName val="Revenue"/>
      <sheetName val="Booked DEC 2021 Rev"/>
      <sheetName val="YE Projected Rev 2022"/>
      <sheetName val="YE Proj Rev 2022 with CET "/>
      <sheetName val="AVG Projected Rev 2022 adj HDD"/>
      <sheetName val="YE Projected Rev 2023"/>
      <sheetName val="AVG Proj Rev 2022"/>
      <sheetName val="AVG Proj Rev 2022 with CET"/>
      <sheetName val="AVG Projected Rev 2023 adj HDD"/>
      <sheetName val="YE Proj Rev 2023 with CET"/>
      <sheetName val="AVG Proj Rev 2023"/>
      <sheetName val="AVG Proj Rev 2023 with CET"/>
      <sheetName val="Other Rev"/>
      <sheetName val="Utah Bad Debt"/>
      <sheetName val="Capital Str"/>
      <sheetName val="Utah Allocation"/>
      <sheetName val="ALLOCATIONS&amp;PRETAX"/>
      <sheetName val="Envision Tomorrow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Labor Adjustment ROO"/>
      <sheetName val="COS Input"/>
      <sheetName val="Dist Plant"/>
      <sheetName val="COS REVRUN"/>
      <sheetName val="Gross Plant"/>
      <sheetName val="COS Alloc Factors"/>
      <sheetName val="LNG Related Projects in 107"/>
      <sheetName val="COS Detail"/>
      <sheetName val="Taxes by Class"/>
      <sheetName val="COS Sum"/>
      <sheetName val="Classification"/>
      <sheetName val="Rev Neutral"/>
      <sheetName val="Rules"/>
      <sheetName val="Rate Design 2020 GS 20Yr 30 Dth"/>
      <sheetName val="Rate Design 2020 GS 20Yr 45 Dth"/>
      <sheetName val="TS TBF Block Out"/>
      <sheetName val="Rate Design 2020 GS 30Yr 30 Dth"/>
      <sheetName val="Rate Design 2020 GS 30Yr 45Dth"/>
      <sheetName val="GS Rates 20Yr 30 Dth"/>
      <sheetName val="GS Rates 20Yr 45 Dth"/>
      <sheetName val="FS Rates"/>
      <sheetName val="IS Rates"/>
      <sheetName val="TBF Rates"/>
      <sheetName val="TSF_TSI Rates"/>
      <sheetName val="Sum-Win &amp; Demand Charge"/>
      <sheetName val="rates_curr_prop"/>
      <sheetName val="Proposed Block Out 20Yr 30 Dth"/>
      <sheetName val="Proposed Block Out 20Yr 45 Dth"/>
      <sheetName val="Proposed Block Out 30Yr 30 Dth"/>
      <sheetName val="Proposed Block Out 30Yr 45 Dth"/>
      <sheetName val="Current Block Out"/>
      <sheetName val="rates_2020_criteria"/>
      <sheetName val="Typical GS 2020 20 Yr 30 Dth"/>
      <sheetName val="Typical GS 2020 20 Yr 45 Dth"/>
      <sheetName val="Typical GS 2020 30 Yr Dth 30"/>
      <sheetName val="Typical GS 2020 30 Yr 45 Dth"/>
      <sheetName val="Typical TS Small"/>
      <sheetName val="Typical TS Med"/>
      <sheetName val="Typical TS Large"/>
      <sheetName val="CET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 t="str">
            <v>TBF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 t="str">
            <v>Design Day</v>
          </cell>
          <cell r="D26">
            <v>0.80198074567401734</v>
          </cell>
          <cell r="E26">
            <v>0</v>
          </cell>
          <cell r="F26">
            <v>0</v>
          </cell>
          <cell r="G26">
            <v>1.1435916113097647E-2</v>
          </cell>
          <cell r="H26">
            <v>0</v>
          </cell>
          <cell r="I26">
            <v>0.14586129877647361</v>
          </cell>
          <cell r="J26">
            <v>0</v>
          </cell>
          <cell r="K26">
            <v>0</v>
          </cell>
          <cell r="L26">
            <v>0</v>
          </cell>
          <cell r="M26">
            <v>4.0216558894445087E-2</v>
          </cell>
          <cell r="N26">
            <v>5.0548054196638745E-4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 t="str">
            <v>Peak Day</v>
          </cell>
          <cell r="D28">
            <v>0.80650044252997999</v>
          </cell>
          <cell r="E28">
            <v>0</v>
          </cell>
          <cell r="F28">
            <v>0</v>
          </cell>
          <cell r="G28">
            <v>1.3152446829927942E-2</v>
          </cell>
          <cell r="H28">
            <v>6.1821248276412201E-4</v>
          </cell>
          <cell r="I28">
            <v>0.14244527252629541</v>
          </cell>
          <cell r="J28">
            <v>0</v>
          </cell>
          <cell r="K28">
            <v>0</v>
          </cell>
          <cell r="L28">
            <v>0</v>
          </cell>
          <cell r="M28">
            <v>3.6660664972517562E-2</v>
          </cell>
          <cell r="N28">
            <v>6.2296065851499848E-4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 t="str">
            <v>Throughput</v>
          </cell>
          <cell r="D30">
            <v>0.64797520001981201</v>
          </cell>
          <cell r="E30">
            <v>0</v>
          </cell>
          <cell r="F30">
            <v>0</v>
          </cell>
          <cell r="G30">
            <v>1.4974596950930837E-2</v>
          </cell>
          <cell r="H30">
            <v>1.5673521593184518E-3</v>
          </cell>
          <cell r="I30">
            <v>0.27741971860232517</v>
          </cell>
          <cell r="J30">
            <v>0</v>
          </cell>
          <cell r="K30">
            <v>0</v>
          </cell>
          <cell r="L30">
            <v>0</v>
          </cell>
          <cell r="M30">
            <v>5.638723534391496E-2</v>
          </cell>
          <cell r="N30">
            <v>1.6758969236986406E-3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 t="str">
            <v>60% Design Day 40% Throughput</v>
          </cell>
          <cell r="D32">
            <v>0.74037852741233512</v>
          </cell>
          <cell r="E32">
            <v>0</v>
          </cell>
          <cell r="F32">
            <v>0</v>
          </cell>
          <cell r="G32">
            <v>1.2851388448230923E-2</v>
          </cell>
          <cell r="H32">
            <v>6.2694086372738073E-4</v>
          </cell>
          <cell r="I32">
            <v>0.19848466670681425</v>
          </cell>
          <cell r="J32">
            <v>0</v>
          </cell>
          <cell r="K32">
            <v>0</v>
          </cell>
          <cell r="L32">
            <v>0</v>
          </cell>
          <cell r="M32">
            <v>4.6684829474233039E-2</v>
          </cell>
          <cell r="N32">
            <v>9.7364709465928877E-4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 t="str">
            <v>60% Design Day 40% Throughput Less TBF</v>
          </cell>
          <cell r="D34">
            <v>0.77663562933127961</v>
          </cell>
          <cell r="E34">
            <v>0</v>
          </cell>
          <cell r="F34">
            <v>0</v>
          </cell>
          <cell r="G34">
            <v>1.3480734226796369E-2</v>
          </cell>
          <cell r="H34">
            <v>6.5764280597948937E-4</v>
          </cell>
          <cell r="I34">
            <v>0.20820466603646634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1.0213275994782592E-3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Firm Sales</v>
          </cell>
          <cell r="D36">
            <v>0.97494756217283107</v>
          </cell>
          <cell r="E36">
            <v>0</v>
          </cell>
          <cell r="F36">
            <v>0</v>
          </cell>
          <cell r="G36">
            <v>2.2530872773193093E-2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2.5215650539757999E-3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 t="str">
            <v>Distribution Throughput</v>
          </cell>
          <cell r="D38">
            <v>0.81160381643796453</v>
          </cell>
          <cell r="E38">
            <v>0</v>
          </cell>
          <cell r="F38">
            <v>0</v>
          </cell>
          <cell r="G38">
            <v>1.7514361805039975E-2</v>
          </cell>
          <cell r="H38">
            <v>1.920206995199504E-3</v>
          </cell>
          <cell r="I38">
            <v>0.20611027714329483</v>
          </cell>
          <cell r="J38">
            <v>0</v>
          </cell>
          <cell r="K38">
            <v>0</v>
          </cell>
          <cell r="L38">
            <v>0</v>
          </cell>
          <cell r="M38">
            <v>-3.9252051793197011E-2</v>
          </cell>
          <cell r="N38">
            <v>2.1033894116980322E-3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 t="str">
            <v>DNG Revenue</v>
          </cell>
          <cell r="D40">
            <v>0.88315131164160343</v>
          </cell>
          <cell r="E40">
            <v>0</v>
          </cell>
          <cell r="F40">
            <v>0</v>
          </cell>
          <cell r="G40">
            <v>6.6183171724960793E-3</v>
          </cell>
          <cell r="H40">
            <v>6.236067253152952E-4</v>
          </cell>
          <cell r="I40">
            <v>9.246254088712727E-2</v>
          </cell>
          <cell r="J40">
            <v>0</v>
          </cell>
          <cell r="K40">
            <v>0</v>
          </cell>
          <cell r="L40">
            <v>0</v>
          </cell>
          <cell r="M40">
            <v>1.098137334045734E-2</v>
          </cell>
          <cell r="N40">
            <v>6.1628502330007265E-3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 t="str">
            <v>DNG Revenue Less NGV</v>
          </cell>
          <cell r="D42">
            <v>0.88862779163432792</v>
          </cell>
          <cell r="E42">
            <v>0</v>
          </cell>
          <cell r="F42">
            <v>0</v>
          </cell>
          <cell r="G42">
            <v>6.659357797248488E-3</v>
          </cell>
          <cell r="H42">
            <v>6.2747375207446924E-4</v>
          </cell>
          <cell r="I42">
            <v>9.3035907249799127E-2</v>
          </cell>
          <cell r="J42">
            <v>0</v>
          </cell>
          <cell r="K42">
            <v>0</v>
          </cell>
          <cell r="L42">
            <v>0</v>
          </cell>
          <cell r="M42">
            <v>1.1049469566550089E-2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 t="str">
            <v>Customers</v>
          </cell>
          <cell r="D44">
            <v>0.99856264680547824</v>
          </cell>
          <cell r="E44">
            <v>0</v>
          </cell>
          <cell r="F44">
            <v>0</v>
          </cell>
          <cell r="G44">
            <v>3.9522888682097599E-4</v>
          </cell>
          <cell r="H44">
            <v>1.5567002106734284E-5</v>
          </cell>
          <cell r="I44">
            <v>9.9801780173174254E-4</v>
          </cell>
          <cell r="J44">
            <v>0</v>
          </cell>
          <cell r="K44">
            <v>0</v>
          </cell>
          <cell r="L44">
            <v>0</v>
          </cell>
          <cell r="M44">
            <v>9.5131679541153966E-6</v>
          </cell>
          <cell r="N44">
            <v>1.9026335908230793E-5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 t="str">
            <v>75% Customers 25% DNG Rev</v>
          </cell>
          <cell r="D46">
            <v>0.96970981301450954</v>
          </cell>
          <cell r="E46">
            <v>0</v>
          </cell>
          <cell r="F46">
            <v>0</v>
          </cell>
          <cell r="G46">
            <v>1.9510009582397519E-3</v>
          </cell>
          <cell r="H46">
            <v>1.6757693290887451E-4</v>
          </cell>
          <cell r="I46">
            <v>2.3864148573080623E-2</v>
          </cell>
          <cell r="J46">
            <v>0</v>
          </cell>
          <cell r="K46">
            <v>0</v>
          </cell>
          <cell r="L46">
            <v>0</v>
          </cell>
          <cell r="M46">
            <v>2.7524782110799218E-3</v>
          </cell>
          <cell r="N46">
            <v>1.5549823101813547E-3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 t="str">
            <v>Customer Assistance Expense</v>
          </cell>
          <cell r="D48">
            <v>0.47267474500325529</v>
          </cell>
          <cell r="E48">
            <v>0</v>
          </cell>
          <cell r="F48">
            <v>0</v>
          </cell>
          <cell r="G48">
            <v>2.5766223088081963E-2</v>
          </cell>
          <cell r="H48">
            <v>1.4682102332788721E-2</v>
          </cell>
          <cell r="I48">
            <v>0.42395166539604523</v>
          </cell>
          <cell r="J48">
            <v>0</v>
          </cell>
          <cell r="K48">
            <v>0</v>
          </cell>
          <cell r="L48">
            <v>0</v>
          </cell>
          <cell r="M48">
            <v>8.3188758722949341E-3</v>
          </cell>
          <cell r="N48">
            <v>5.4606388307533935E-2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 t="str">
            <v>Blank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 t="str">
            <v>Distribution O&amp;M Expense</v>
          </cell>
          <cell r="D56">
            <v>0.82186759646648178</v>
          </cell>
          <cell r="E56">
            <v>0</v>
          </cell>
          <cell r="F56">
            <v>0</v>
          </cell>
          <cell r="G56">
            <v>7.8246932861731483E-3</v>
          </cell>
          <cell r="H56">
            <v>5.1577404253596139E-4</v>
          </cell>
          <cell r="I56">
            <v>0.10447340194357674</v>
          </cell>
          <cell r="J56">
            <v>0</v>
          </cell>
          <cell r="K56">
            <v>0</v>
          </cell>
          <cell r="L56">
            <v>0</v>
          </cell>
          <cell r="M56">
            <v>1.627066020994811E-2</v>
          </cell>
          <cell r="N56">
            <v>4.9047874051284336E-2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 t="str">
            <v>Tools, Shop &amp; Garage Equipment</v>
          </cell>
          <cell r="D58">
            <v>0.55214907111044587</v>
          </cell>
          <cell r="E58">
            <v>0</v>
          </cell>
          <cell r="F58">
            <v>0</v>
          </cell>
          <cell r="G58">
            <v>5.4619368328259086E-3</v>
          </cell>
          <cell r="H58">
            <v>3.1651163550918201E-4</v>
          </cell>
          <cell r="I58">
            <v>6.194450507412768E-2</v>
          </cell>
          <cell r="J58">
            <v>0</v>
          </cell>
          <cell r="K58">
            <v>0</v>
          </cell>
          <cell r="L58">
            <v>0</v>
          </cell>
          <cell r="M58">
            <v>9.2227422310374504E-3</v>
          </cell>
          <cell r="N58">
            <v>0.37090523311605406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 t="str">
            <v>Rate Base</v>
          </cell>
          <cell r="D60">
            <v>0.86864664216191856</v>
          </cell>
          <cell r="E60">
            <v>0</v>
          </cell>
          <cell r="F60">
            <v>0</v>
          </cell>
          <cell r="G60">
            <v>8.2362916292879063E-3</v>
          </cell>
          <cell r="H60">
            <v>5.1494841287510074E-4</v>
          </cell>
          <cell r="I60">
            <v>0.10078385212994566</v>
          </cell>
          <cell r="J60">
            <v>0</v>
          </cell>
          <cell r="K60">
            <v>0</v>
          </cell>
          <cell r="L60">
            <v>0</v>
          </cell>
          <cell r="M60">
            <v>1.5005645300942429E-2</v>
          </cell>
          <cell r="N60">
            <v>6.8126203650302735E-3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 t="str">
            <v>Gross Plant</v>
          </cell>
          <cell r="D62">
            <v>0.87703712145915846</v>
          </cell>
          <cell r="E62">
            <v>0</v>
          </cell>
          <cell r="F62">
            <v>0</v>
          </cell>
          <cell r="G62">
            <v>8.6757754528490084E-3</v>
          </cell>
          <cell r="H62">
            <v>5.0274910932481996E-4</v>
          </cell>
          <cell r="I62">
            <v>9.8393048658336105E-2</v>
          </cell>
          <cell r="J62">
            <v>0</v>
          </cell>
          <cell r="K62">
            <v>0</v>
          </cell>
          <cell r="L62">
            <v>0</v>
          </cell>
          <cell r="M62">
            <v>1.4649462838000374E-2</v>
          </cell>
          <cell r="N62">
            <v>7.4184248233109601E-4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 t="str">
            <v>Distribution Gross Plant</v>
          </cell>
          <cell r="D64">
            <v>0.87516992609977595</v>
          </cell>
          <cell r="E64">
            <v>0</v>
          </cell>
          <cell r="F64">
            <v>0</v>
          </cell>
          <cell r="G64">
            <v>8.4115526260312313E-3</v>
          </cell>
          <cell r="H64">
            <v>5.1233675694465134E-4</v>
          </cell>
          <cell r="I64">
            <v>0.10026944756443057</v>
          </cell>
          <cell r="J64">
            <v>0</v>
          </cell>
          <cell r="K64">
            <v>0</v>
          </cell>
          <cell r="L64">
            <v>0</v>
          </cell>
          <cell r="M64">
            <v>1.4928834566175466E-2</v>
          </cell>
          <cell r="N64">
            <v>7.0790238664220518E-4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 t="str">
            <v>Direct Distribution Gross Plant</v>
          </cell>
          <cell r="D66">
            <v>0.86949033119658992</v>
          </cell>
          <cell r="E66">
            <v>0</v>
          </cell>
          <cell r="F66">
            <v>0</v>
          </cell>
          <cell r="G66">
            <v>7.6078452833802492E-3</v>
          </cell>
          <cell r="H66">
            <v>5.4150025838626832E-4</v>
          </cell>
          <cell r="I66">
            <v>0.10597703761913223</v>
          </cell>
          <cell r="J66">
            <v>0</v>
          </cell>
          <cell r="K66">
            <v>0</v>
          </cell>
          <cell r="L66">
            <v>0</v>
          </cell>
          <cell r="M66">
            <v>1.5778621512926496E-2</v>
          </cell>
          <cell r="N66">
            <v>6.0466412958483698E-4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 t="str">
            <v>SD Mains</v>
          </cell>
          <cell r="D68">
            <v>0.99683506497244501</v>
          </cell>
          <cell r="E68">
            <v>0</v>
          </cell>
          <cell r="F68">
            <v>0</v>
          </cell>
          <cell r="G68">
            <v>7.5950574617135946E-4</v>
          </cell>
          <cell r="H68">
            <v>4.4894639085828401E-5</v>
          </cell>
          <cell r="I68">
            <v>2.2687670028424698E-3</v>
          </cell>
          <cell r="J68">
            <v>0</v>
          </cell>
          <cell r="K68">
            <v>0</v>
          </cell>
          <cell r="L68">
            <v>0</v>
          </cell>
          <cell r="M68">
            <v>2.8389085815362122E-5</v>
          </cell>
          <cell r="N68">
            <v>6.337855364007438E-5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 t="str">
            <v>Mains</v>
          </cell>
          <cell r="D70">
            <v>0.85201842846050313</v>
          </cell>
          <cell r="E70">
            <v>0</v>
          </cell>
          <cell r="F70">
            <v>0</v>
          </cell>
          <cell r="G70">
            <v>8.6961024011852142E-3</v>
          </cell>
          <cell r="H70">
            <v>5.5981623337382318E-4</v>
          </cell>
          <cell r="I70">
            <v>0.12096328597857696</v>
          </cell>
          <cell r="J70">
            <v>0</v>
          </cell>
          <cell r="K70">
            <v>0</v>
          </cell>
          <cell r="L70">
            <v>0</v>
          </cell>
          <cell r="M70">
            <v>1.699849798897779E-2</v>
          </cell>
          <cell r="N70">
            <v>7.6386893738307092E-4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 t="str">
            <v>Service Lines</v>
          </cell>
          <cell r="D72">
            <v>0.97236266026644003</v>
          </cell>
          <cell r="E72">
            <v>0</v>
          </cell>
          <cell r="F72">
            <v>0</v>
          </cell>
          <cell r="G72">
            <v>1.7690609063699622E-3</v>
          </cell>
          <cell r="H72">
            <v>1.3475196711212135E-4</v>
          </cell>
          <cell r="I72">
            <v>2.0534515154625333E-2</v>
          </cell>
          <cell r="J72">
            <v>0</v>
          </cell>
          <cell r="K72">
            <v>0</v>
          </cell>
          <cell r="L72">
            <v>0</v>
          </cell>
          <cell r="M72">
            <v>4.9744009035415848E-3</v>
          </cell>
          <cell r="N72">
            <v>2.2461080191100909E-4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 t="str">
            <v>Meters &amp; Regulators</v>
          </cell>
          <cell r="D74">
            <v>0.91041055670694426</v>
          </cell>
          <cell r="E74">
            <v>0</v>
          </cell>
          <cell r="F74">
            <v>0</v>
          </cell>
          <cell r="G74">
            <v>5.4512025508585936E-3</v>
          </cell>
          <cell r="H74">
            <v>8.029279436259385E-4</v>
          </cell>
          <cell r="I74">
            <v>7.548262404061544E-2</v>
          </cell>
          <cell r="J74">
            <v>0</v>
          </cell>
          <cell r="K74">
            <v>0</v>
          </cell>
          <cell r="L74">
            <v>0</v>
          </cell>
          <cell r="M74">
            <v>7.8526887579557902E-3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 t="str">
            <v>Mains &amp; Service Lines</v>
          </cell>
          <cell r="D76">
            <v>0.86982796968845977</v>
          </cell>
          <cell r="E76">
            <v>0</v>
          </cell>
          <cell r="F76">
            <v>0</v>
          </cell>
          <cell r="G76">
            <v>7.6709811366395516E-3</v>
          </cell>
          <cell r="H76">
            <v>4.9691168480579253E-4</v>
          </cell>
          <cell r="I76">
            <v>0.10610100045294917</v>
          </cell>
          <cell r="J76">
            <v>0</v>
          </cell>
          <cell r="K76">
            <v>0</v>
          </cell>
          <cell r="L76">
            <v>0</v>
          </cell>
          <cell r="M76">
            <v>1.5219072007703094E-2</v>
          </cell>
          <cell r="N76">
            <v>6.8406502944265803E-4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 t="str">
            <v>Taxes</v>
          </cell>
          <cell r="D78">
            <v>0.94433585415698507</v>
          </cell>
          <cell r="E78">
            <v>0</v>
          </cell>
          <cell r="F78">
            <v>0</v>
          </cell>
          <cell r="G78">
            <v>1.8808661559495492E-3</v>
          </cell>
          <cell r="H78">
            <v>7.0730947491548664E-4</v>
          </cell>
          <cell r="I78">
            <v>8.3221280008415971E-2</v>
          </cell>
          <cell r="J78">
            <v>0</v>
          </cell>
          <cell r="K78">
            <v>0</v>
          </cell>
          <cell r="L78">
            <v>0</v>
          </cell>
          <cell r="M78">
            <v>-1.5753651796848754E-2</v>
          </cell>
          <cell r="N78">
            <v>-1.439165799941731E-2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 t="str">
            <v>Net Income</v>
          </cell>
          <cell r="D80">
            <v>0.91752574581440327</v>
          </cell>
          <cell r="E80">
            <v>0</v>
          </cell>
          <cell r="F80">
            <v>0</v>
          </cell>
          <cell r="G80">
            <v>4.1320409404685373E-3</v>
          </cell>
          <cell r="H80">
            <v>6.3917267208375662E-4</v>
          </cell>
          <cell r="I80">
            <v>8.9442172642141785E-2</v>
          </cell>
          <cell r="J80">
            <v>0</v>
          </cell>
          <cell r="K80">
            <v>0</v>
          </cell>
          <cell r="L80">
            <v>0</v>
          </cell>
          <cell r="M80">
            <v>-4.8583066611747692E-3</v>
          </cell>
          <cell r="N80">
            <v>-6.8808254079225197E-3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8_111 Projection"/>
      <sheetName val="101_106 PROJECTION"/>
      <sheetName val="PROJECTED ACC 252 (CONTR)"/>
      <sheetName val="190_255_282 FORECAST"/>
      <sheetName val="EDIT Amort Adj"/>
      <sheetName val="LNG O&amp;M"/>
      <sheetName val="Prepayments"/>
      <sheetName val="Labor Forecast"/>
      <sheetName val="ENERGY EFFICIENCY &amp; STEP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21 Rev"/>
      <sheetName val="YE Projected Rev 2022"/>
      <sheetName val="Booked JUN 2022 Rev"/>
      <sheetName val="YE Proj Rev 2022 with CET "/>
      <sheetName val="YE Projected Rev 2023"/>
      <sheetName val="AVG Proj Rev 2022"/>
      <sheetName val="AVG Proj Rev 2022 with CET"/>
      <sheetName val="AVG Projected Rev 2023 adj HDD"/>
      <sheetName val="YE Proj Rev 2023 with CET"/>
      <sheetName val="AVG Proj Rev 2023"/>
      <sheetName val="AVG Proj Rev 2023 with CET"/>
      <sheetName val="Other Rev"/>
      <sheetName val="Utah Bad Debt"/>
      <sheetName val="Capital Str"/>
      <sheetName val="Utah Allocation"/>
      <sheetName val="ALLOCATIONS&amp;PRETAX"/>
      <sheetName val="Envision Tomorrow Savings"/>
      <sheetName val="RNGT -NGV Volume"/>
      <sheetName val="Pension"/>
      <sheetName val="PHFFU"/>
      <sheetName val="Late Fees"/>
      <sheetName val="Lobbying"/>
      <sheetName val="Labor correction"/>
      <sheetName val="Gain on Sale of Property"/>
      <sheetName val="DPU LNG O&amp;M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Labor Adjustment ROO"/>
      <sheetName val="COS Input"/>
      <sheetName val="TS Inputs"/>
      <sheetName val="TBF Inputs"/>
      <sheetName val="Dist Plant"/>
      <sheetName val="108_111 Nucor UPDATED"/>
      <sheetName val="108 Alloc Mullins"/>
      <sheetName val="LNG Adjustment"/>
      <sheetName val="UAE COS 2.3, p. 1 "/>
      <sheetName val="UAE COS 2.3, p. 2"/>
      <sheetName val="COS Alloc Factors TS Split"/>
      <sheetName val="COS Alloc Factors TS TTL"/>
      <sheetName val="COS Detail TS Split"/>
      <sheetName val="COS Detail TS TTL"/>
      <sheetName val="Allocator Sum"/>
      <sheetName val=" COS Pie"/>
      <sheetName val="Taxes by Class"/>
      <sheetName val="COS Sum TS Split"/>
      <sheetName val="COS Sum TS TTL"/>
      <sheetName val="Classification"/>
      <sheetName val="Rev Neutral"/>
      <sheetName val="Rules"/>
      <sheetName val="Rate Design"/>
      <sheetName val="Rate Design - DEU As Filed"/>
      <sheetName val="Minimum DNG Rates"/>
      <sheetName val="Sum-Win &amp; Demand Charge"/>
      <sheetName val="rates_curr_prop"/>
      <sheetName val="Proposed Block Out"/>
      <sheetName val="Current TS Blockout"/>
      <sheetName val="Typical GS 70 Dths"/>
      <sheetName val="Typical GS 80 Dths"/>
      <sheetName val="Typical TS Small"/>
      <sheetName val="Typical TS Med"/>
      <sheetName val="Typical TS Large"/>
      <sheetName val="CET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ROR-Model"/>
      <sheetName val="Report"/>
      <sheetName val="Taxes"/>
      <sheetName val="Rate Base"/>
      <sheetName val="Transition Costs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Other Rev"/>
      <sheetName val="Lab Adj"/>
      <sheetName val="Corp Overhead Adj"/>
      <sheetName val="Tax Surcredit 2"/>
      <sheetName val="Bad Debt"/>
      <sheetName val="Capital Str"/>
      <sheetName val="Utah Allocation"/>
      <sheetName val="ALLOCATIONS&amp;PRETAX"/>
    </sheetNames>
    <sheetDataSet>
      <sheetData sheetId="0">
        <row r="1">
          <cell r="B1" t="str">
            <v>Dominion Energy</v>
          </cell>
        </row>
      </sheetData>
      <sheetData sheetId="1"/>
      <sheetData sheetId="2"/>
      <sheetData sheetId="3">
        <row r="2">
          <cell r="M2">
            <v>0.96713755772368193</v>
          </cell>
        </row>
      </sheetData>
      <sheetData sheetId="4"/>
      <sheetData sheetId="5">
        <row r="9">
          <cell r="C9" t="str">
            <v>System</v>
          </cell>
        </row>
      </sheetData>
      <sheetData sheetId="6">
        <row r="8">
          <cell r="Y8" t="str">
            <v>YE RB DEC 2018</v>
          </cell>
        </row>
      </sheetData>
      <sheetData sheetId="7"/>
      <sheetData sheetId="8">
        <row r="6">
          <cell r="F6" t="str">
            <v xml:space="preserve"> Expense Dec 2018</v>
          </cell>
        </row>
      </sheetData>
      <sheetData sheetId="9"/>
      <sheetData sheetId="10"/>
      <sheetData sheetId="11">
        <row r="22">
          <cell r="H22">
            <v>4399239.3764025001</v>
          </cell>
        </row>
      </sheetData>
      <sheetData sheetId="12">
        <row r="6">
          <cell r="D6" t="str">
            <v xml:space="preserve"> Reserve accrual </v>
          </cell>
        </row>
      </sheetData>
      <sheetData sheetId="13">
        <row r="6">
          <cell r="I6">
            <v>0</v>
          </cell>
        </row>
      </sheetData>
      <sheetData sheetId="14">
        <row r="10">
          <cell r="D10" t="str">
            <v xml:space="preserve"> Advertising </v>
          </cell>
        </row>
      </sheetData>
      <sheetData sheetId="15">
        <row r="3">
          <cell r="D3" t="str">
            <v xml:space="preserve"> Incentives</v>
          </cell>
        </row>
      </sheetData>
      <sheetData sheetId="16">
        <row r="7">
          <cell r="C7" t="str">
            <v xml:space="preserve"> Sporting Events </v>
          </cell>
        </row>
      </sheetData>
      <sheetData sheetId="17">
        <row r="8">
          <cell r="F8" t="str">
            <v>Rev booked Dec 2018</v>
          </cell>
        </row>
      </sheetData>
      <sheetData sheetId="18"/>
      <sheetData sheetId="19">
        <row r="7">
          <cell r="H7" t="str">
            <v xml:space="preserve"> Other Rev Dec 2018</v>
          </cell>
        </row>
      </sheetData>
      <sheetData sheetId="20"/>
      <sheetData sheetId="21"/>
      <sheetData sheetId="22"/>
      <sheetData sheetId="23">
        <row r="5">
          <cell r="D5" t="str">
            <v>Bad Debt</v>
          </cell>
        </row>
      </sheetData>
      <sheetData sheetId="24">
        <row r="31">
          <cell r="C31">
            <v>0</v>
          </cell>
        </row>
      </sheetData>
      <sheetData sheetId="25"/>
      <sheetData sheetId="26">
        <row r="6">
          <cell r="B6" t="str">
            <v>Distrigas 2014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6"/>
  <sheetViews>
    <sheetView tabSelected="1" zoomScale="130" zoomScaleNormal="130" workbookViewId="0">
      <selection activeCell="J12" sqref="J12"/>
    </sheetView>
  </sheetViews>
  <sheetFormatPr defaultRowHeight="12.75" x14ac:dyDescent="0.2"/>
  <cols>
    <col min="1" max="1" width="3.85546875" customWidth="1"/>
    <col min="2" max="2" width="1.7109375" customWidth="1"/>
    <col min="3" max="3" width="26.140625" customWidth="1"/>
    <col min="4" max="4" width="3.5703125" customWidth="1"/>
    <col min="5" max="5" width="13.7109375" customWidth="1"/>
    <col min="6" max="10" width="11.5703125" customWidth="1"/>
    <col min="11" max="11" width="13.5703125" customWidth="1"/>
    <col min="12" max="12" width="3.140625" customWidth="1"/>
    <col min="13" max="13" width="13.28515625" customWidth="1"/>
  </cols>
  <sheetData>
    <row r="1" spans="1:20" x14ac:dyDescent="0.2">
      <c r="A1" s="56" t="s">
        <v>30</v>
      </c>
    </row>
    <row r="3" spans="1:20" x14ac:dyDescent="0.2">
      <c r="E3" s="54" t="s">
        <v>1</v>
      </c>
      <c r="F3" s="54" t="s">
        <v>2</v>
      </c>
      <c r="G3" s="54" t="s">
        <v>3</v>
      </c>
      <c r="H3" s="54" t="s">
        <v>4</v>
      </c>
      <c r="I3" s="54" t="s">
        <v>8</v>
      </c>
      <c r="J3" s="54" t="s">
        <v>9</v>
      </c>
      <c r="K3" s="54" t="s">
        <v>33</v>
      </c>
    </row>
    <row r="6" spans="1:20" s="1" customFormat="1" x14ac:dyDescent="0.2">
      <c r="B6" s="1" t="s">
        <v>10</v>
      </c>
      <c r="D6" s="8"/>
      <c r="E6" s="6">
        <f>+'[2]COS Sum TS TTL'!G16</f>
        <v>383628640.8881135</v>
      </c>
      <c r="F6" s="6">
        <f>+'[2]COS Sum TS TTL'!J16</f>
        <v>2818559.8265765146</v>
      </c>
      <c r="G6" s="6">
        <f>+'[2]COS Sum TS TTL'!K16</f>
        <v>263426.74551994528</v>
      </c>
      <c r="H6" s="6">
        <f>+'[2]COS Sum TS TTL'!L16</f>
        <v>39349255.740874767</v>
      </c>
      <c r="I6" s="6">
        <f>+'[2]COS Sum TS TTL'!P16</f>
        <v>4737787.0484344549</v>
      </c>
      <c r="J6" s="6">
        <f>+'[2]COS Sum TS TTL'!Q16</f>
        <v>2604833.5612008004</v>
      </c>
      <c r="K6" s="6">
        <f>+SUM(E6:J6)</f>
        <v>433402503.81071997</v>
      </c>
      <c r="O6" s="2"/>
    </row>
    <row r="7" spans="1:20" s="1" customFormat="1" x14ac:dyDescent="0.2">
      <c r="D7" s="8"/>
      <c r="E7" s="8"/>
      <c r="F7" s="8"/>
      <c r="G7" s="8"/>
      <c r="H7" s="10"/>
      <c r="I7" s="8"/>
      <c r="J7" s="8"/>
      <c r="K7" s="8"/>
      <c r="O7" s="2"/>
    </row>
    <row r="8" spans="1:20" s="1" customFormat="1" x14ac:dyDescent="0.2">
      <c r="B8" s="1" t="s">
        <v>13</v>
      </c>
      <c r="D8" s="8"/>
      <c r="E8" s="47">
        <f>+'[2]COS Sum TS TTL'!$G$99</f>
        <v>0.17696779398685902</v>
      </c>
      <c r="F8" s="47">
        <f>+'[2]COS Sum TS TTL'!$J$99</f>
        <v>0.29280970992297295</v>
      </c>
      <c r="G8" s="47">
        <f>+'[2]COS Sum TS TTL'!$K$99</f>
        <v>-0.54197415419176498</v>
      </c>
      <c r="H8" s="47">
        <f>+'[2]COS Sum TS TTL'!$L$99</f>
        <v>-0.10085752107317436</v>
      </c>
      <c r="I8" s="47">
        <f>+'[2]COS Sum TS TTL'!$P$99</f>
        <v>0.2092898557507672</v>
      </c>
      <c r="J8" s="47">
        <f>+'[2]COS Sum TS TTL'!$Q$99</f>
        <v>0.65781923924593211</v>
      </c>
      <c r="K8" s="13">
        <f>+K9/K6</f>
        <v>0.15530334251277203</v>
      </c>
      <c r="O8" s="2"/>
    </row>
    <row r="9" spans="1:20" s="1" customFormat="1" x14ac:dyDescent="0.2">
      <c r="B9" s="41"/>
      <c r="C9" s="41" t="s">
        <v>12</v>
      </c>
      <c r="D9" s="2"/>
      <c r="E9" s="2">
        <f t="shared" ref="E9:J9" si="0">+E6*E8</f>
        <v>67889914.288146392</v>
      </c>
      <c r="F9" s="2">
        <f t="shared" si="0"/>
        <v>825301.68522041419</v>
      </c>
      <c r="G9" s="2">
        <f t="shared" si="0"/>
        <v>-142770.48759466165</v>
      </c>
      <c r="H9" s="2">
        <f t="shared" si="0"/>
        <v>-3968668.3900990039</v>
      </c>
      <c r="I9" s="2">
        <f t="shared" si="0"/>
        <v>991570.7679447002</v>
      </c>
      <c r="J9" s="2">
        <f t="shared" si="0"/>
        <v>1713509.6315913827</v>
      </c>
      <c r="K9" s="2">
        <f>+SUM(E9:J9)</f>
        <v>67308857.495209232</v>
      </c>
      <c r="O9" s="2"/>
    </row>
    <row r="10" spans="1:20" s="1" customFormat="1" ht="12" customHeight="1" x14ac:dyDescent="0.2">
      <c r="O10" s="2"/>
    </row>
    <row r="11" spans="1:20" s="1" customFormat="1" x14ac:dyDescent="0.2">
      <c r="E11" s="10"/>
      <c r="F11" s="5"/>
      <c r="G11" s="5"/>
      <c r="H11" s="5"/>
      <c r="I11" s="5"/>
      <c r="J11" s="5"/>
      <c r="K11" s="5"/>
      <c r="O11" s="2"/>
    </row>
    <row r="12" spans="1:20" s="1" customFormat="1" x14ac:dyDescent="0.2">
      <c r="B12" s="1" t="s">
        <v>14</v>
      </c>
      <c r="F12" s="4"/>
      <c r="G12" s="4"/>
      <c r="H12" s="4"/>
      <c r="I12" s="4"/>
      <c r="O12" s="2"/>
      <c r="P12" s="2"/>
      <c r="Q12" s="6"/>
      <c r="R12" s="10"/>
      <c r="T12" s="13"/>
    </row>
    <row r="13" spans="1:20" s="1" customFormat="1" x14ac:dyDescent="0.2">
      <c r="C13" s="40" t="s">
        <v>16</v>
      </c>
      <c r="E13" s="13">
        <f>+K8</f>
        <v>0.15530334251277203</v>
      </c>
      <c r="F13" s="13"/>
      <c r="G13" s="13"/>
      <c r="H13" s="13"/>
      <c r="I13" s="13"/>
      <c r="J13" s="13"/>
      <c r="K13" s="13"/>
      <c r="O13" s="2"/>
      <c r="P13" s="2"/>
      <c r="Q13" s="6"/>
      <c r="R13" s="10"/>
    </row>
    <row r="14" spans="1:20" s="1" customFormat="1" x14ac:dyDescent="0.2">
      <c r="C14" s="40" t="s">
        <v>17</v>
      </c>
      <c r="E14" s="11">
        <f>+E6*E13</f>
        <v>59578810.21355591</v>
      </c>
      <c r="G14" s="4"/>
      <c r="H14" s="4"/>
      <c r="I14" s="4"/>
      <c r="J14" s="4"/>
      <c r="K14" s="4"/>
      <c r="O14" s="2"/>
      <c r="P14" s="2"/>
      <c r="Q14" s="6"/>
      <c r="R14" s="10"/>
    </row>
    <row r="15" spans="1:20" s="1" customFormat="1" x14ac:dyDescent="0.2">
      <c r="C15" s="40"/>
      <c r="E15" s="11"/>
      <c r="G15" s="4"/>
      <c r="H15" s="4"/>
      <c r="I15" s="4"/>
      <c r="J15" s="4"/>
      <c r="K15" s="12"/>
      <c r="O15" s="2"/>
      <c r="P15" s="2"/>
      <c r="Q15" s="6"/>
      <c r="R15" s="10"/>
    </row>
    <row r="16" spans="1:20" s="1" customFormat="1" x14ac:dyDescent="0.2">
      <c r="C16" s="40" t="s">
        <v>23</v>
      </c>
      <c r="D16" s="4"/>
      <c r="E16" s="11">
        <f>+E14-E9</f>
        <v>-8311104.0745904818</v>
      </c>
      <c r="K16" s="4">
        <f>+SUM(E16:J16)</f>
        <v>-8311104.0745904818</v>
      </c>
      <c r="O16" s="2"/>
      <c r="P16" s="2"/>
      <c r="Q16" s="6"/>
      <c r="R16" s="10"/>
    </row>
    <row r="17" spans="2:18" s="1" customFormat="1" x14ac:dyDescent="0.2">
      <c r="C17" s="40" t="s">
        <v>24</v>
      </c>
      <c r="E17" s="6"/>
      <c r="F17" s="4">
        <f>-$E16*F6/SUM($F$6:$J$6)</f>
        <v>470635.4436576732</v>
      </c>
      <c r="G17" s="4">
        <f>-$E16*G6/SUM($F$6:$J$6)</f>
        <v>43986.280539470688</v>
      </c>
      <c r="H17" s="4">
        <f>-$E16*H6/SUM($F$6:$J$6)</f>
        <v>6570431.5581974415</v>
      </c>
      <c r="I17" s="4">
        <f>-$E16*I6/SUM($F$6:$J$6)</f>
        <v>791102.77825958247</v>
      </c>
      <c r="J17" s="4">
        <f>-$E16*J6/SUM($F$6:$J$6)</f>
        <v>434948.01393631363</v>
      </c>
      <c r="K17" s="4">
        <f>+SUM(E17:J17)</f>
        <v>8311104.0745904818</v>
      </c>
      <c r="O17" s="2"/>
      <c r="P17" s="2"/>
      <c r="Q17" s="6"/>
      <c r="R17" s="10"/>
    </row>
    <row r="18" spans="2:18" s="1" customFormat="1" x14ac:dyDescent="0.2">
      <c r="C18" s="40"/>
      <c r="E18" s="6"/>
      <c r="F18" s="4"/>
      <c r="G18" s="4"/>
      <c r="H18" s="4"/>
      <c r="I18" s="4"/>
      <c r="J18" s="4"/>
      <c r="K18" s="4"/>
      <c r="O18" s="2"/>
      <c r="P18" s="2"/>
      <c r="Q18" s="6"/>
      <c r="R18" s="10"/>
    </row>
    <row r="19" spans="2:18" s="1" customFormat="1" ht="15" x14ac:dyDescent="0.35">
      <c r="C19" s="40" t="s">
        <v>25</v>
      </c>
      <c r="E19" s="53">
        <f>+E9+E16+E17</f>
        <v>59578810.21355591</v>
      </c>
      <c r="F19" s="53">
        <f t="shared" ref="F19:J19" si="1">+F9+F16+F17</f>
        <v>1295937.1288780873</v>
      </c>
      <c r="G19" s="53">
        <f t="shared" si="1"/>
        <v>-98784.207055190956</v>
      </c>
      <c r="H19" s="53">
        <f t="shared" si="1"/>
        <v>2601763.1680984376</v>
      </c>
      <c r="I19" s="53">
        <f t="shared" si="1"/>
        <v>1782673.5462042827</v>
      </c>
      <c r="J19" s="53">
        <f t="shared" si="1"/>
        <v>2148457.6455276962</v>
      </c>
      <c r="K19" s="53">
        <f>+SUM(E19:J19)</f>
        <v>67308857.495209217</v>
      </c>
      <c r="O19" s="2"/>
      <c r="P19" s="2"/>
      <c r="Q19" s="6"/>
      <c r="R19" s="10"/>
    </row>
    <row r="20" spans="2:18" s="1" customFormat="1" x14ac:dyDescent="0.2">
      <c r="C20" s="40"/>
      <c r="E20" s="13"/>
      <c r="F20" s="13"/>
      <c r="G20" s="13"/>
      <c r="H20" s="13"/>
      <c r="I20" s="13"/>
      <c r="J20" s="13"/>
      <c r="K20" s="13"/>
      <c r="O20" s="2"/>
      <c r="P20" s="2"/>
      <c r="Q20" s="6"/>
      <c r="R20" s="10"/>
    </row>
    <row r="21" spans="2:18" s="1" customFormat="1" x14ac:dyDescent="0.2">
      <c r="C21" s="40" t="s">
        <v>15</v>
      </c>
      <c r="E21" s="13">
        <f t="shared" ref="E21:K21" si="2">+E19/E6</f>
        <v>0.15530334251277203</v>
      </c>
      <c r="F21" s="13">
        <f t="shared" si="2"/>
        <v>0.45978698648102184</v>
      </c>
      <c r="G21" s="13">
        <f t="shared" si="2"/>
        <v>-0.37499687763371597</v>
      </c>
      <c r="H21" s="13">
        <f t="shared" si="2"/>
        <v>6.6119755484874601E-2</v>
      </c>
      <c r="I21" s="13">
        <f t="shared" si="2"/>
        <v>0.37626713230881614</v>
      </c>
      <c r="J21" s="13">
        <f t="shared" si="2"/>
        <v>0.82479651580398106</v>
      </c>
      <c r="K21" s="13">
        <f t="shared" si="2"/>
        <v>0.155303342512772</v>
      </c>
      <c r="O21" s="2"/>
      <c r="P21" s="2"/>
      <c r="Q21" s="6"/>
      <c r="R21" s="10"/>
    </row>
    <row r="22" spans="2:18" s="1" customFormat="1" x14ac:dyDescent="0.2">
      <c r="B22" s="8"/>
    </row>
    <row r="23" spans="2:18" s="1" customFormat="1" x14ac:dyDescent="0.2">
      <c r="Q23" s="6"/>
      <c r="R23" s="8"/>
    </row>
    <row r="24" spans="2:18" s="1" customFormat="1" x14ac:dyDescent="0.2">
      <c r="B24" s="1" t="str">
        <f>+"Step 2:  Apply Cap at "&amp;TEXT(M24,"0.0")&amp;" Times Average"</f>
        <v>Step 2:  Apply Cap at 1.5 Times Average</v>
      </c>
      <c r="M24" s="48">
        <v>1.5</v>
      </c>
      <c r="N24" s="1" t="s">
        <v>18</v>
      </c>
      <c r="Q24" s="6"/>
      <c r="R24" s="8"/>
    </row>
    <row r="25" spans="2:18" s="1" customFormat="1" x14ac:dyDescent="0.2">
      <c r="C25" s="1" t="str">
        <f>+"Increase % with Cap at "&amp;TEXT(M25,"0.0%")</f>
        <v>Increase % with Cap at 23.3%</v>
      </c>
      <c r="D25" s="7"/>
      <c r="E25" s="13">
        <f>+MIN(E21,$M$25)</f>
        <v>0.15530334251277203</v>
      </c>
      <c r="F25" s="13">
        <f t="shared" ref="F25:J25" si="3">+MIN(F21,$M$25)</f>
        <v>0.23295501376915806</v>
      </c>
      <c r="G25" s="13">
        <f t="shared" si="3"/>
        <v>-0.37499687763371597</v>
      </c>
      <c r="H25" s="13">
        <f t="shared" si="3"/>
        <v>6.6119755484874601E-2</v>
      </c>
      <c r="I25" s="13">
        <f t="shared" si="3"/>
        <v>0.23295501376915806</v>
      </c>
      <c r="J25" s="13">
        <f t="shared" si="3"/>
        <v>0.23295501376915806</v>
      </c>
      <c r="K25" s="44">
        <f>+K26/K6</f>
        <v>0.14870446417904074</v>
      </c>
      <c r="M25" s="43">
        <f>+K8*M24</f>
        <v>0.23295501376915806</v>
      </c>
      <c r="N25" s="1" t="s">
        <v>19</v>
      </c>
      <c r="O25" s="2"/>
      <c r="P25" s="42" t="s">
        <v>20</v>
      </c>
    </row>
    <row r="26" spans="2:18" s="1" customFormat="1" x14ac:dyDescent="0.2">
      <c r="C26" s="40" t="s">
        <v>21</v>
      </c>
      <c r="E26" s="6">
        <f>+E$6*E25</f>
        <v>59578810.21355591</v>
      </c>
      <c r="F26" s="6">
        <f t="shared" ref="F26:J26" si="4">+F$6*F25</f>
        <v>656597.64320932771</v>
      </c>
      <c r="G26" s="6">
        <f t="shared" si="4"/>
        <v>-98784.207055190956</v>
      </c>
      <c r="H26" s="6">
        <f t="shared" si="4"/>
        <v>2601763.1680984376</v>
      </c>
      <c r="I26" s="6">
        <f t="shared" si="4"/>
        <v>1103691.2471033873</v>
      </c>
      <c r="J26" s="6">
        <f t="shared" si="4"/>
        <v>606809.03811589745</v>
      </c>
      <c r="K26" s="45">
        <f>+SUM(E26:J26)</f>
        <v>64448887.103027768</v>
      </c>
      <c r="M26" s="8"/>
      <c r="O26" s="2"/>
    </row>
    <row r="27" spans="2:18" s="1" customFormat="1" x14ac:dyDescent="0.2">
      <c r="O27" s="2"/>
    </row>
    <row r="28" spans="2:18" s="1" customFormat="1" x14ac:dyDescent="0.2">
      <c r="C28" s="1" t="s">
        <v>22</v>
      </c>
      <c r="E28" s="6">
        <f>+E26-E19</f>
        <v>0</v>
      </c>
      <c r="F28" s="6">
        <f>+F26-F19</f>
        <v>-639339.48566875956</v>
      </c>
      <c r="G28" s="6">
        <f t="shared" ref="G28:K28" si="5">+G26-G19</f>
        <v>0</v>
      </c>
      <c r="H28" s="6">
        <f t="shared" si="5"/>
        <v>0</v>
      </c>
      <c r="I28" s="6">
        <f t="shared" si="5"/>
        <v>-678982.29910089541</v>
      </c>
      <c r="J28" s="6">
        <f t="shared" si="5"/>
        <v>-1541648.6074117988</v>
      </c>
      <c r="K28" s="6">
        <f t="shared" si="5"/>
        <v>-2859970.3921814486</v>
      </c>
      <c r="O28" s="2"/>
    </row>
    <row r="29" spans="2:18" s="1" customFormat="1" x14ac:dyDescent="0.2">
      <c r="C29" s="1" t="s">
        <v>27</v>
      </c>
      <c r="D29"/>
      <c r="E29" s="16">
        <f t="shared" ref="E29:J29" si="6">+(E33-E25)*E6</f>
        <v>0</v>
      </c>
      <c r="F29" s="16">
        <f t="shared" si="6"/>
        <v>0</v>
      </c>
      <c r="G29" s="16">
        <f t="shared" si="6"/>
        <v>134448.14612302577</v>
      </c>
      <c r="H29" s="16">
        <f t="shared" si="6"/>
        <v>2725522.2460583891</v>
      </c>
      <c r="I29" s="16">
        <f t="shared" si="6"/>
        <v>0</v>
      </c>
      <c r="J29" s="16">
        <f t="shared" si="6"/>
        <v>0</v>
      </c>
      <c r="K29" s="16">
        <f>+SUM(E29:J29)</f>
        <v>2859970.3921814146</v>
      </c>
      <c r="O29" s="2"/>
    </row>
    <row r="30" spans="2:18" s="1" customFormat="1" x14ac:dyDescent="0.2">
      <c r="E30" s="6"/>
      <c r="F30" s="6"/>
      <c r="G30" s="6"/>
      <c r="H30" s="6"/>
      <c r="I30" s="6"/>
      <c r="J30" s="6"/>
      <c r="K30" s="6"/>
      <c r="O30" s="2"/>
    </row>
    <row r="31" spans="2:18" ht="15" x14ac:dyDescent="0.35">
      <c r="C31" s="40" t="s">
        <v>28</v>
      </c>
      <c r="E31" s="53">
        <f>+E19+E29+E28</f>
        <v>59578810.21355591</v>
      </c>
      <c r="F31" s="53">
        <f t="shared" ref="F31:J31" si="7">+F19+F29+F28</f>
        <v>656597.64320932771</v>
      </c>
      <c r="G31" s="53">
        <f t="shared" si="7"/>
        <v>35663.939067834814</v>
      </c>
      <c r="H31" s="53">
        <f t="shared" si="7"/>
        <v>5327285.4141568262</v>
      </c>
      <c r="I31" s="53">
        <f t="shared" si="7"/>
        <v>1103691.2471033873</v>
      </c>
      <c r="J31" s="53">
        <f t="shared" si="7"/>
        <v>606809.03811589745</v>
      </c>
      <c r="K31" s="53">
        <f>+SUM(E31:J31)</f>
        <v>67308857.495209187</v>
      </c>
      <c r="M31" s="57">
        <v>0.8717433433130628</v>
      </c>
      <c r="N31" t="s">
        <v>26</v>
      </c>
    </row>
    <row r="32" spans="2:18" x14ac:dyDescent="0.2">
      <c r="C32" s="50"/>
      <c r="D32" s="50"/>
      <c r="E32" s="52"/>
      <c r="F32" s="52"/>
      <c r="G32" s="52"/>
      <c r="H32" s="52"/>
      <c r="I32" s="52"/>
      <c r="J32" s="52"/>
      <c r="K32" s="52"/>
      <c r="M32" s="46"/>
    </row>
    <row r="33" spans="3:14" x14ac:dyDescent="0.2">
      <c r="C33" s="50" t="s">
        <v>29</v>
      </c>
      <c r="D33" s="50"/>
      <c r="E33" s="51">
        <f t="shared" ref="E33:J33" si="8">+IF(E25&lt;$M33,$M33,E25)</f>
        <v>0.15530334251277203</v>
      </c>
      <c r="F33" s="51">
        <f t="shared" si="8"/>
        <v>0.23295501376915806</v>
      </c>
      <c r="G33" s="51">
        <f t="shared" si="8"/>
        <v>0.13538465502977762</v>
      </c>
      <c r="H33" s="51">
        <f t="shared" si="8"/>
        <v>0.13538465502977762</v>
      </c>
      <c r="I33" s="51">
        <f t="shared" si="8"/>
        <v>0.23295501376915806</v>
      </c>
      <c r="J33" s="51">
        <f t="shared" si="8"/>
        <v>0.23295501376915806</v>
      </c>
      <c r="K33" s="51">
        <f>+K31/K6</f>
        <v>0.15530334251277195</v>
      </c>
      <c r="L33" s="7" t="str">
        <f>+IF(K33&lt;&gt;K8,"Run Goal Seek", "")</f>
        <v/>
      </c>
      <c r="M33" s="46">
        <f>+$K$8*$M$31</f>
        <v>0.13538465502977762</v>
      </c>
      <c r="N33" t="s">
        <v>31</v>
      </c>
    </row>
    <row r="34" spans="3:14" x14ac:dyDescent="0.2">
      <c r="M34" s="49">
        <f>+K28+K29</f>
        <v>-3.3993273973464966E-8</v>
      </c>
      <c r="N34" t="s">
        <v>32</v>
      </c>
    </row>
    <row r="36" spans="3:14" x14ac:dyDescent="0.2">
      <c r="L36" t="s">
        <v>11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9"/>
  <sheetViews>
    <sheetView zoomScaleNormal="100" zoomScaleSheetLayoutView="115" workbookViewId="0">
      <selection activeCell="M1" sqref="M1:M1048576"/>
    </sheetView>
  </sheetViews>
  <sheetFormatPr defaultRowHeight="12.75" x14ac:dyDescent="0.2"/>
  <cols>
    <col min="1" max="1" width="3.85546875" customWidth="1"/>
    <col min="2" max="2" width="1.7109375" customWidth="1"/>
    <col min="3" max="3" width="26.140625" customWidth="1"/>
    <col min="4" max="4" width="3.5703125" customWidth="1"/>
    <col min="5" max="5" width="13.85546875" customWidth="1"/>
    <col min="6" max="12" width="11.5703125" customWidth="1"/>
    <col min="13" max="13" width="13" customWidth="1"/>
    <col min="15" max="15" width="10.7109375" bestFit="1" customWidth="1"/>
    <col min="18" max="18" width="12.140625" bestFit="1" customWidth="1"/>
    <col min="19" max="19" width="9.28515625" bestFit="1" customWidth="1"/>
  </cols>
  <sheetData>
    <row r="1" spans="1:27" x14ac:dyDescent="0.2">
      <c r="A1" s="56" t="s">
        <v>36</v>
      </c>
    </row>
    <row r="3" spans="1:27" x14ac:dyDescent="0.2">
      <c r="E3" s="54" t="s">
        <v>1</v>
      </c>
      <c r="F3" s="54" t="s">
        <v>2</v>
      </c>
      <c r="G3" s="54" t="s">
        <v>3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33</v>
      </c>
    </row>
    <row r="6" spans="1:27" s="1" customFormat="1" x14ac:dyDescent="0.2">
      <c r="B6" s="1" t="s">
        <v>10</v>
      </c>
      <c r="D6" s="8"/>
      <c r="E6" s="6">
        <v>383478855.89443594</v>
      </c>
      <c r="F6" s="6">
        <v>2822849.5487162056</v>
      </c>
      <c r="G6" s="6">
        <v>264831.17079536174</v>
      </c>
      <c r="H6" s="6">
        <v>14266929.945907429</v>
      </c>
      <c r="I6" s="6">
        <v>13984843.191436984</v>
      </c>
      <c r="J6" s="6">
        <v>11229738.368595967</v>
      </c>
      <c r="K6" s="6">
        <v>4748718.3498758506</v>
      </c>
      <c r="L6" s="6">
        <v>2605737.3409562153</v>
      </c>
      <c r="M6" s="6">
        <v>433402503.81071997</v>
      </c>
      <c r="N6" s="6"/>
      <c r="O6" s="6"/>
      <c r="P6" s="6"/>
      <c r="Q6" s="6"/>
      <c r="R6" s="6"/>
      <c r="V6" s="2"/>
    </row>
    <row r="7" spans="1:27" s="1" customFormat="1" x14ac:dyDescent="0.2">
      <c r="D7" s="8"/>
      <c r="E7" s="8"/>
      <c r="F7" s="8"/>
      <c r="G7" s="8"/>
      <c r="H7" s="8"/>
      <c r="I7" s="8"/>
      <c r="J7" s="8"/>
      <c r="K7" s="8"/>
      <c r="L7" s="8"/>
      <c r="M7" s="8"/>
      <c r="N7" s="15"/>
      <c r="O7" s="8"/>
      <c r="P7" s="8"/>
      <c r="Q7" s="8"/>
      <c r="R7" s="8"/>
      <c r="V7" s="2"/>
    </row>
    <row r="8" spans="1:27" s="1" customFormat="1" x14ac:dyDescent="0.2">
      <c r="B8" s="1" t="s">
        <v>13</v>
      </c>
      <c r="D8" s="8"/>
      <c r="E8" s="47">
        <v>0.14590138460614788</v>
      </c>
      <c r="F8" s="47">
        <v>0.43929312445469959</v>
      </c>
      <c r="G8" s="47">
        <v>-8.1726171200742659E-2</v>
      </c>
      <c r="H8" s="47">
        <v>-0.13053337616488092</v>
      </c>
      <c r="I8" s="47">
        <v>0.19549467896464923</v>
      </c>
      <c r="J8" s="47">
        <v>0.63433981320690114</v>
      </c>
      <c r="K8" s="47">
        <v>0.3428797980971019</v>
      </c>
      <c r="L8" s="47">
        <v>0.19840260164737744</v>
      </c>
      <c r="M8" s="13">
        <f>+M9/M6</f>
        <v>0.15530334251277203</v>
      </c>
      <c r="N8" s="15"/>
      <c r="O8" s="8"/>
      <c r="P8" s="8"/>
      <c r="Q8" s="8"/>
      <c r="R8" s="8"/>
      <c r="V8" s="2"/>
    </row>
    <row r="9" spans="1:27" s="1" customFormat="1" x14ac:dyDescent="0.2">
      <c r="B9" s="41"/>
      <c r="C9" s="41" t="s">
        <v>12</v>
      </c>
      <c r="D9" s="2"/>
      <c r="E9" s="2">
        <f>+E6*E8</f>
        <v>55950096.042179659</v>
      </c>
      <c r="F9" s="2">
        <f t="shared" ref="F9:L9" si="0">+F6*F8</f>
        <v>1240058.3981210806</v>
      </c>
      <c r="G9" s="2">
        <f t="shared" si="0"/>
        <v>-21643.637603714855</v>
      </c>
      <c r="H9" s="2">
        <f t="shared" si="0"/>
        <v>-1862310.5333471387</v>
      </c>
      <c r="I9" s="2">
        <f t="shared" si="0"/>
        <v>2733962.4300809335</v>
      </c>
      <c r="J9" s="2">
        <f t="shared" si="0"/>
        <v>7123470.1390975369</v>
      </c>
      <c r="K9" s="2">
        <f t="shared" si="0"/>
        <v>1628239.5890254346</v>
      </c>
      <c r="L9" s="2">
        <f t="shared" si="0"/>
        <v>516985.0676554325</v>
      </c>
      <c r="M9" s="2">
        <f>+SUM(E9:L9)</f>
        <v>67308857.495209232</v>
      </c>
      <c r="N9" s="15"/>
      <c r="O9" s="8"/>
      <c r="P9" s="8"/>
      <c r="Q9" s="8"/>
      <c r="R9" s="8"/>
      <c r="V9" s="2"/>
    </row>
    <row r="10" spans="1:27" s="1" customFormat="1" x14ac:dyDescent="0.2">
      <c r="T10" s="10"/>
      <c r="V10" s="2"/>
    </row>
    <row r="11" spans="1:27" s="1" customFormat="1" x14ac:dyDescent="0.2">
      <c r="E11" s="10"/>
      <c r="F11" s="10"/>
      <c r="G11" s="10"/>
      <c r="H11" s="10"/>
      <c r="I11" s="10"/>
      <c r="J11" s="10"/>
      <c r="K11" s="10"/>
      <c r="L11" s="10"/>
      <c r="M11" s="10"/>
      <c r="N11" s="2"/>
      <c r="O11" s="2"/>
      <c r="P11" s="2"/>
      <c r="Q11" s="2"/>
      <c r="R11" s="2"/>
      <c r="V11" s="2"/>
    </row>
    <row r="12" spans="1:27" s="1" customFormat="1" x14ac:dyDescent="0.2">
      <c r="B12" s="1" t="s">
        <v>14</v>
      </c>
      <c r="N12" s="2"/>
      <c r="O12" s="2"/>
      <c r="P12" s="2"/>
      <c r="Q12" s="2"/>
      <c r="R12" s="2"/>
      <c r="V12" s="2"/>
    </row>
    <row r="13" spans="1:27" s="1" customFormat="1" ht="12" customHeight="1" x14ac:dyDescent="0.2">
      <c r="C13" s="40" t="s">
        <v>16</v>
      </c>
      <c r="E13" s="13">
        <f>+$M$8</f>
        <v>0.15530334251277203</v>
      </c>
      <c r="F13" s="13"/>
      <c r="G13" s="13"/>
      <c r="H13" s="13"/>
      <c r="I13" s="13"/>
      <c r="J13" s="13"/>
      <c r="K13" s="13"/>
      <c r="L13" s="13"/>
      <c r="M13" s="13"/>
      <c r="N13" s="9"/>
      <c r="V13" s="2"/>
    </row>
    <row r="14" spans="1:27" s="1" customFormat="1" x14ac:dyDescent="0.2">
      <c r="C14" s="40" t="s">
        <v>17</v>
      </c>
      <c r="E14" s="11">
        <f>+E6*E13</f>
        <v>59555548.103379533</v>
      </c>
      <c r="F14" s="11"/>
      <c r="G14" s="11"/>
      <c r="H14" s="11"/>
      <c r="I14" s="11"/>
      <c r="J14" s="11"/>
      <c r="K14" s="11"/>
      <c r="L14" s="11"/>
      <c r="M14" s="6">
        <f>+SUM(E14:L14)</f>
        <v>59555548.103379533</v>
      </c>
      <c r="N14" s="14"/>
      <c r="O14" s="5"/>
      <c r="P14" s="5"/>
      <c r="Q14" s="5"/>
      <c r="R14" s="5"/>
      <c r="V14" s="2"/>
    </row>
    <row r="15" spans="1:27" s="1" customFormat="1" x14ac:dyDescent="0.2">
      <c r="C15" s="40"/>
      <c r="E15" s="11"/>
      <c r="F15" s="11"/>
      <c r="G15" s="11"/>
      <c r="H15" s="11"/>
      <c r="I15" s="11"/>
      <c r="J15" s="11"/>
      <c r="K15" s="11"/>
      <c r="L15" s="11"/>
      <c r="M15" s="11"/>
      <c r="N15" s="9"/>
      <c r="O15" s="4"/>
      <c r="P15" s="4"/>
      <c r="V15" s="2"/>
      <c r="W15" s="2"/>
      <c r="X15" s="6"/>
      <c r="Y15" s="10"/>
      <c r="AA15" s="13"/>
    </row>
    <row r="16" spans="1:27" s="1" customFormat="1" x14ac:dyDescent="0.2">
      <c r="C16" s="40" t="s">
        <v>23</v>
      </c>
      <c r="D16" s="4"/>
      <c r="E16" s="11">
        <f>+E14-E9</f>
        <v>3605452.0611998737</v>
      </c>
      <c r="F16" s="11"/>
      <c r="G16" s="11"/>
      <c r="H16" s="11"/>
      <c r="I16" s="11"/>
      <c r="J16" s="11"/>
      <c r="K16" s="11"/>
      <c r="L16" s="11"/>
      <c r="M16" s="6">
        <f>+SUM(E16:L16)</f>
        <v>3605452.0611998737</v>
      </c>
      <c r="N16" s="9"/>
      <c r="O16" s="3"/>
      <c r="P16" s="3"/>
      <c r="Q16" s="3"/>
      <c r="V16" s="2"/>
      <c r="W16" s="2"/>
      <c r="X16" s="6"/>
      <c r="Y16" s="10"/>
    </row>
    <row r="17" spans="2:25" s="1" customFormat="1" x14ac:dyDescent="0.2">
      <c r="C17" s="40" t="s">
        <v>24</v>
      </c>
      <c r="E17" s="6"/>
      <c r="F17" s="4">
        <f>-$E16*F6/SUM($F$6:$L$6)</f>
        <v>-203864.28373468772</v>
      </c>
      <c r="G17" s="4">
        <f t="shared" ref="G17:L17" si="1">-$E16*G6/SUM($F$6:$L$6)</f>
        <v>-19125.927901247494</v>
      </c>
      <c r="H17" s="4">
        <f t="shared" si="1"/>
        <v>-1030348.0239809947</v>
      </c>
      <c r="I17" s="4">
        <f t="shared" si="1"/>
        <v>-1009975.9095063449</v>
      </c>
      <c r="J17" s="4">
        <f t="shared" si="1"/>
        <v>-811004.10402067646</v>
      </c>
      <c r="K17" s="4">
        <f t="shared" si="1"/>
        <v>-342949.22501111857</v>
      </c>
      <c r="L17" s="4">
        <f t="shared" si="1"/>
        <v>-188184.58704480334</v>
      </c>
      <c r="M17" s="6">
        <f>+SUM(E17:L17)</f>
        <v>-3605452.0611998737</v>
      </c>
      <c r="N17" s="9"/>
      <c r="O17" s="4"/>
      <c r="P17" s="4"/>
      <c r="Q17" s="4"/>
      <c r="R17" s="12"/>
      <c r="V17" s="2"/>
      <c r="W17" s="2"/>
      <c r="X17" s="6"/>
      <c r="Y17" s="10"/>
    </row>
    <row r="18" spans="2:25" s="1" customFormat="1" x14ac:dyDescent="0.2">
      <c r="C18" s="40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  <c r="V18" s="2"/>
      <c r="W18" s="2"/>
      <c r="X18" s="6"/>
      <c r="Y18" s="10"/>
    </row>
    <row r="19" spans="2:25" s="1" customFormat="1" ht="15" x14ac:dyDescent="0.35">
      <c r="C19" s="40" t="s">
        <v>25</v>
      </c>
      <c r="E19" s="53">
        <f>+E9+E16+E17</f>
        <v>59555548.103379533</v>
      </c>
      <c r="F19" s="53">
        <f t="shared" ref="F19:M19" si="2">+F9+F16+F17</f>
        <v>1036194.1143863929</v>
      </c>
      <c r="G19" s="53">
        <f t="shared" si="2"/>
        <v>-40769.565504962346</v>
      </c>
      <c r="H19" s="53">
        <f t="shared" si="2"/>
        <v>-2892658.5573281334</v>
      </c>
      <c r="I19" s="53">
        <f t="shared" si="2"/>
        <v>1723986.5205745886</v>
      </c>
      <c r="J19" s="53">
        <f t="shared" si="2"/>
        <v>6312466.0350768603</v>
      </c>
      <c r="K19" s="53">
        <f t="shared" si="2"/>
        <v>1285290.3640143159</v>
      </c>
      <c r="L19" s="53">
        <f t="shared" si="2"/>
        <v>328800.48061062919</v>
      </c>
      <c r="M19" s="53">
        <f t="shared" si="2"/>
        <v>67308857.495209232</v>
      </c>
      <c r="N19" s="6"/>
      <c r="O19" s="6"/>
      <c r="P19" s="6"/>
      <c r="Q19" s="6"/>
      <c r="R19" s="6"/>
      <c r="V19" s="2"/>
      <c r="W19" s="2"/>
      <c r="X19" s="6"/>
      <c r="Y19" s="10"/>
    </row>
    <row r="20" spans="2:25" s="1" customFormat="1" x14ac:dyDescent="0.2">
      <c r="C20" s="40"/>
      <c r="E20" s="13"/>
      <c r="F20" s="13"/>
      <c r="G20" s="13"/>
      <c r="H20" s="13"/>
      <c r="I20" s="13"/>
      <c r="J20" s="13"/>
      <c r="K20" s="13"/>
      <c r="L20" s="13"/>
      <c r="M20" s="13"/>
      <c r="N20" s="8"/>
      <c r="O20" s="8"/>
      <c r="P20" s="8"/>
      <c r="Q20" s="8"/>
      <c r="R20" s="8"/>
      <c r="V20" s="2"/>
      <c r="W20" s="2"/>
      <c r="X20" s="6"/>
      <c r="Y20" s="10"/>
    </row>
    <row r="21" spans="2:25" s="1" customFormat="1" x14ac:dyDescent="0.2">
      <c r="C21" s="40" t="s">
        <v>15</v>
      </c>
      <c r="E21" s="13">
        <f>+E19/E6</f>
        <v>0.15530334251277203</v>
      </c>
      <c r="F21" s="13">
        <f t="shared" ref="F21:M21" si="3">+F19/F6</f>
        <v>0.36707380131457595</v>
      </c>
      <c r="G21" s="13">
        <f t="shared" si="3"/>
        <v>-0.15394549434086624</v>
      </c>
      <c r="H21" s="13">
        <f t="shared" si="3"/>
        <v>-0.20275269930500453</v>
      </c>
      <c r="I21" s="13">
        <f t="shared" si="3"/>
        <v>0.12327535582452562</v>
      </c>
      <c r="J21" s="13">
        <f t="shared" si="3"/>
        <v>0.56212049006677756</v>
      </c>
      <c r="K21" s="13">
        <f t="shared" si="3"/>
        <v>0.27066047495697826</v>
      </c>
      <c r="L21" s="13">
        <f t="shared" si="3"/>
        <v>0.12618327850725386</v>
      </c>
      <c r="M21" s="13">
        <f t="shared" si="3"/>
        <v>0.15530334251277203</v>
      </c>
      <c r="V21" s="2"/>
    </row>
    <row r="22" spans="2:25" s="1" customFormat="1" x14ac:dyDescent="0.2">
      <c r="B22" s="8"/>
      <c r="V22" s="2"/>
      <c r="X22" s="6"/>
      <c r="Y22" s="8"/>
    </row>
    <row r="23" spans="2:25" s="1" customFormat="1" x14ac:dyDescent="0.2">
      <c r="N23" s="7"/>
      <c r="O23" s="7"/>
      <c r="P23" s="7"/>
      <c r="Q23" s="7"/>
      <c r="R23" s="7"/>
      <c r="V23" s="2"/>
    </row>
    <row r="24" spans="2:25" s="1" customFormat="1" x14ac:dyDescent="0.2">
      <c r="B24" s="1" t="str">
        <f>+"Step 2:  Apply Cap at "&amp;TEXT(O24,"0.0")&amp;" Times Average"</f>
        <v>Step 2:  Apply Cap at 1.5 Times Average</v>
      </c>
      <c r="O24" s="48">
        <v>1.5</v>
      </c>
      <c r="P24" s="1" t="s">
        <v>18</v>
      </c>
      <c r="V24" s="2"/>
    </row>
    <row r="25" spans="2:25" s="1" customFormat="1" x14ac:dyDescent="0.2">
      <c r="C25" s="1" t="str">
        <f>+"Increase % with Cap at "&amp;TEXT(O25,"0.0%")</f>
        <v>Increase % with Cap at 23.3%</v>
      </c>
      <c r="D25" s="7"/>
      <c r="E25" s="13">
        <f>+MIN(E21,$O$25)</f>
        <v>0.15530334251277203</v>
      </c>
      <c r="F25" s="13">
        <f t="shared" ref="F25:L25" si="4">+MIN(F21,$O$25)</f>
        <v>0.23295501376915806</v>
      </c>
      <c r="G25" s="13">
        <f t="shared" si="4"/>
        <v>-0.15394549434086624</v>
      </c>
      <c r="H25" s="13">
        <f t="shared" si="4"/>
        <v>-0.20275269930500453</v>
      </c>
      <c r="I25" s="13">
        <f t="shared" si="4"/>
        <v>0.12327535582452562</v>
      </c>
      <c r="J25" s="13">
        <f t="shared" si="4"/>
        <v>0.23295501376915806</v>
      </c>
      <c r="K25" s="13">
        <f t="shared" si="4"/>
        <v>0.23295501376915806</v>
      </c>
      <c r="L25" s="13">
        <f t="shared" si="4"/>
        <v>0.12618327850725386</v>
      </c>
      <c r="M25" s="13">
        <f>+M26/M6</f>
        <v>0.14548777403838103</v>
      </c>
      <c r="O25" s="43">
        <f>+M8*O24</f>
        <v>0.23295501376915806</v>
      </c>
      <c r="P25" s="1" t="s">
        <v>19</v>
      </c>
      <c r="V25" s="2"/>
    </row>
    <row r="26" spans="2:25" s="1" customFormat="1" x14ac:dyDescent="0.2">
      <c r="C26" s="40" t="s">
        <v>21</v>
      </c>
      <c r="E26" s="6">
        <f>+E$6*E25</f>
        <v>59555548.103379533</v>
      </c>
      <c r="F26" s="6">
        <f t="shared" ref="F26:L26" si="5">+F$6*F25</f>
        <v>657596.95548944524</v>
      </c>
      <c r="G26" s="6">
        <f t="shared" si="5"/>
        <v>-40769.565504962346</v>
      </c>
      <c r="H26" s="6">
        <f t="shared" si="5"/>
        <v>-2892658.5573281334</v>
      </c>
      <c r="I26" s="6">
        <f t="shared" si="5"/>
        <v>1723986.5205745886</v>
      </c>
      <c r="J26" s="6">
        <f t="shared" si="5"/>
        <v>2616023.8562803161</v>
      </c>
      <c r="K26" s="6">
        <f t="shared" si="5"/>
        <v>1106237.7485811822</v>
      </c>
      <c r="L26" s="6">
        <f t="shared" si="5"/>
        <v>328800.48061062919</v>
      </c>
      <c r="M26" s="6">
        <f>+SUM(E26:L26)</f>
        <v>63054765.5420826</v>
      </c>
      <c r="N26" s="6"/>
      <c r="O26" s="8"/>
      <c r="Q26" s="6"/>
      <c r="R26" s="6"/>
      <c r="V26" s="2"/>
    </row>
    <row r="27" spans="2:25" s="1" customFormat="1" x14ac:dyDescent="0.2">
      <c r="S27" s="58"/>
      <c r="T27" s="58"/>
      <c r="U27" s="58"/>
      <c r="V27" s="2"/>
    </row>
    <row r="28" spans="2:25" s="1" customFormat="1" x14ac:dyDescent="0.2">
      <c r="C28" s="1" t="s">
        <v>22</v>
      </c>
      <c r="E28" s="6">
        <f>+E26-E19</f>
        <v>0</v>
      </c>
      <c r="F28" s="6">
        <f t="shared" ref="F28:L28" si="6">+F26-F19</f>
        <v>-378597.15889694763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-3696442.1787965442</v>
      </c>
      <c r="K28" s="6">
        <f t="shared" si="6"/>
        <v>-179052.61543313367</v>
      </c>
      <c r="L28" s="6">
        <f t="shared" si="6"/>
        <v>0</v>
      </c>
      <c r="M28" s="6">
        <f>+SUM(E28:L28)</f>
        <v>-4254091.9531266261</v>
      </c>
      <c r="S28" s="58"/>
      <c r="T28" s="58"/>
      <c r="U28" s="58"/>
      <c r="V28" s="2"/>
    </row>
    <row r="29" spans="2:25" s="1" customFormat="1" x14ac:dyDescent="0.2">
      <c r="C29" s="1" t="s">
        <v>27</v>
      </c>
      <c r="D29"/>
      <c r="E29" s="16">
        <f>+(E33-E25)*E6</f>
        <v>0</v>
      </c>
      <c r="F29" s="16">
        <f t="shared" ref="F29:L29" si="7">+(F33-F25)*F6</f>
        <v>0</v>
      </c>
      <c r="G29" s="16">
        <f t="shared" si="7"/>
        <v>64837.739045312992</v>
      </c>
      <c r="H29" s="16">
        <f t="shared" si="7"/>
        <v>4189254.2140813125</v>
      </c>
      <c r="I29" s="16">
        <f t="shared" si="7"/>
        <v>0</v>
      </c>
      <c r="J29" s="16">
        <f t="shared" si="7"/>
        <v>0</v>
      </c>
      <c r="K29" s="16">
        <f t="shared" si="7"/>
        <v>0</v>
      </c>
      <c r="L29" s="16">
        <f t="shared" si="7"/>
        <v>0</v>
      </c>
      <c r="M29" s="6">
        <f>+SUM(E29:L29)</f>
        <v>4254091.9531266252</v>
      </c>
      <c r="S29" s="58"/>
      <c r="T29" s="58"/>
      <c r="U29" s="58"/>
      <c r="V29" s="2"/>
    </row>
    <row r="30" spans="2:25" s="1" customFormat="1" x14ac:dyDescent="0.2">
      <c r="E30" s="6"/>
      <c r="F30" s="6"/>
      <c r="G30" s="6"/>
      <c r="H30" s="6"/>
      <c r="I30" s="6"/>
      <c r="J30" s="6"/>
      <c r="K30" s="6"/>
      <c r="L30" s="6"/>
      <c r="M30" s="6"/>
      <c r="S30" s="58"/>
      <c r="T30" s="58"/>
      <c r="U30" s="58"/>
      <c r="V30" s="2"/>
    </row>
    <row r="31" spans="2:25" ht="15" x14ac:dyDescent="0.35">
      <c r="C31" s="40" t="s">
        <v>28</v>
      </c>
      <c r="E31" s="53">
        <f>+E19+E29+E28</f>
        <v>59555548.103379533</v>
      </c>
      <c r="F31" s="53">
        <f t="shared" ref="F31:M31" si="8">+F19+F29+F28</f>
        <v>657596.95548944524</v>
      </c>
      <c r="G31" s="53">
        <f t="shared" si="8"/>
        <v>24068.173540350646</v>
      </c>
      <c r="H31" s="53">
        <f t="shared" si="8"/>
        <v>1296595.6567531792</v>
      </c>
      <c r="I31" s="53">
        <f t="shared" si="8"/>
        <v>1723986.5205745886</v>
      </c>
      <c r="J31" s="53">
        <f t="shared" si="8"/>
        <v>2616023.8562803161</v>
      </c>
      <c r="K31" s="53">
        <f t="shared" si="8"/>
        <v>1106237.7485811822</v>
      </c>
      <c r="L31" s="53">
        <f t="shared" si="8"/>
        <v>328800.48061062919</v>
      </c>
      <c r="M31" s="53">
        <f t="shared" si="8"/>
        <v>67308857.495209232</v>
      </c>
      <c r="S31" s="59"/>
      <c r="T31" s="59"/>
      <c r="U31" s="59"/>
    </row>
    <row r="32" spans="2:25" x14ac:dyDescent="0.2">
      <c r="C32" s="50"/>
      <c r="D32" s="50"/>
      <c r="E32" s="52"/>
      <c r="F32" s="52"/>
      <c r="G32" s="52"/>
      <c r="H32" s="52"/>
      <c r="I32" s="52"/>
      <c r="J32" s="52"/>
      <c r="K32" s="52"/>
      <c r="L32" s="52"/>
      <c r="M32" s="52"/>
      <c r="N32" s="1"/>
      <c r="O32" s="57">
        <v>0.58518506125514136</v>
      </c>
      <c r="P32" t="s">
        <v>26</v>
      </c>
      <c r="Q32" s="1"/>
      <c r="S32" s="59"/>
      <c r="T32" s="59"/>
      <c r="U32" s="59"/>
    </row>
    <row r="33" spans="3:21" x14ac:dyDescent="0.2">
      <c r="C33" s="50" t="s">
        <v>29</v>
      </c>
      <c r="D33" s="50"/>
      <c r="E33" s="51">
        <f>+MAX(E21,$O$33)</f>
        <v>0.15530334251277203</v>
      </c>
      <c r="F33" s="51">
        <f t="shared" ref="F33:L33" si="9">+MAX(F25,$O$33)</f>
        <v>0.23295501376915806</v>
      </c>
      <c r="G33" s="51">
        <f t="shared" si="9"/>
        <v>9.0881196001464701E-2</v>
      </c>
      <c r="H33" s="51">
        <f t="shared" si="9"/>
        <v>9.0881196001464701E-2</v>
      </c>
      <c r="I33" s="51">
        <f t="shared" si="9"/>
        <v>0.12327535582452562</v>
      </c>
      <c r="J33" s="51">
        <f t="shared" si="9"/>
        <v>0.23295501376915806</v>
      </c>
      <c r="K33" s="51">
        <f t="shared" si="9"/>
        <v>0.23295501376915806</v>
      </c>
      <c r="L33" s="51">
        <f t="shared" si="9"/>
        <v>0.12618327850725386</v>
      </c>
      <c r="M33" s="51">
        <f>+M31/M6</f>
        <v>0.15530334251277203</v>
      </c>
      <c r="N33" s="7" t="str">
        <f>+IF(M33&lt;&gt;M8,"Run Goal Seek", "")</f>
        <v/>
      </c>
      <c r="O33" s="46">
        <f>+$M$8*$O$32</f>
        <v>9.0881196001464701E-2</v>
      </c>
      <c r="P33" t="s">
        <v>31</v>
      </c>
      <c r="Q33" s="7"/>
      <c r="S33" s="59"/>
      <c r="T33" s="59"/>
      <c r="U33" s="59"/>
    </row>
    <row r="34" spans="3:21" x14ac:dyDescent="0.2">
      <c r="O34" s="49">
        <f>+M28+M29</f>
        <v>0</v>
      </c>
      <c r="P34" t="s">
        <v>32</v>
      </c>
      <c r="S34" s="59"/>
      <c r="T34" s="59"/>
      <c r="U34" s="59"/>
    </row>
    <row r="35" spans="3:21" x14ac:dyDescent="0.2">
      <c r="N35" s="16"/>
      <c r="O35" s="16"/>
      <c r="P35" s="16"/>
      <c r="Q35" s="16"/>
      <c r="R35" s="16"/>
      <c r="S35" s="60"/>
      <c r="T35" s="59"/>
      <c r="U35" s="59"/>
    </row>
    <row r="36" spans="3:21" x14ac:dyDescent="0.2">
      <c r="S36" s="59"/>
      <c r="T36" s="59"/>
      <c r="U36" s="59"/>
    </row>
    <row r="37" spans="3:21" x14ac:dyDescent="0.2">
      <c r="S37" s="59"/>
      <c r="T37" s="59"/>
      <c r="U37" s="59"/>
    </row>
    <row r="38" spans="3:21" x14ac:dyDescent="0.2">
      <c r="N38" s="16"/>
      <c r="O38" s="16"/>
      <c r="P38" s="16"/>
      <c r="Q38" s="16"/>
      <c r="R38" s="16"/>
    </row>
    <row r="39" spans="3:21" x14ac:dyDescent="0.2">
      <c r="N39" s="17"/>
      <c r="O39" s="17"/>
      <c r="P39" s="17"/>
      <c r="Q39" s="17"/>
      <c r="R39" s="17"/>
    </row>
  </sheetData>
  <pageMargins left="0.7" right="0.7" top="0.75" bottom="0.75" header="0.3" footer="0.3"/>
  <pageSetup paperSize="9"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2.75" x14ac:dyDescent="0.2"/>
  <cols>
    <col min="2" max="2" width="2.42578125" customWidth="1"/>
    <col min="4" max="4" width="2.28515625" customWidth="1"/>
    <col min="6" max="6" width="2.42578125" customWidth="1"/>
  </cols>
  <sheetData>
    <row r="1" spans="1:6" x14ac:dyDescent="0.2">
      <c r="A1" s="50" t="s">
        <v>35</v>
      </c>
    </row>
    <row r="2" spans="1:6" ht="8.4499999999999993" customHeight="1" x14ac:dyDescent="0.2">
      <c r="B2" s="55"/>
      <c r="C2" s="55"/>
      <c r="D2" s="55"/>
      <c r="E2" s="55"/>
      <c r="F2" s="55"/>
    </row>
    <row r="3" spans="1:6" ht="8.4499999999999993" customHeight="1" x14ac:dyDescent="0.2">
      <c r="B3" s="27"/>
      <c r="C3" s="28"/>
      <c r="D3" s="28"/>
      <c r="E3" s="28"/>
      <c r="F3" s="29"/>
    </row>
    <row r="4" spans="1:6" x14ac:dyDescent="0.2">
      <c r="B4" s="30"/>
      <c r="C4" s="31" t="s">
        <v>1</v>
      </c>
      <c r="D4" s="31"/>
      <c r="E4" s="32">
        <f>+INDEX('Nucor Rate Spread'!$E$33:$K$33,1,MATCH($C4,'Nucor Rate Spread'!E$3:K$3,0))</f>
        <v>0.15530334251277203</v>
      </c>
      <c r="F4" s="33"/>
    </row>
    <row r="5" spans="1:6" x14ac:dyDescent="0.2">
      <c r="B5" s="30"/>
      <c r="C5" s="31" t="s">
        <v>2</v>
      </c>
      <c r="D5" s="31"/>
      <c r="E5" s="32">
        <f>+INDEX('Nucor Rate Spread'!$E$33:$K$33,1,MATCH($C5,'Nucor Rate Spread'!E$3:K$3,0))</f>
        <v>0.23295501376915806</v>
      </c>
      <c r="F5" s="33"/>
    </row>
    <row r="6" spans="1:6" x14ac:dyDescent="0.2">
      <c r="B6" s="30"/>
      <c r="C6" s="31" t="s">
        <v>3</v>
      </c>
      <c r="D6" s="31"/>
      <c r="E6" s="32">
        <f>+INDEX('Nucor Rate Spread'!$E$33:$K$33,1,MATCH($C6,'Nucor Rate Spread'!E$3:K$3,0))</f>
        <v>0.13538465502977762</v>
      </c>
      <c r="F6" s="33"/>
    </row>
    <row r="7" spans="1:6" x14ac:dyDescent="0.2">
      <c r="B7" s="30"/>
      <c r="C7" s="31" t="s">
        <v>4</v>
      </c>
      <c r="D7" s="31"/>
      <c r="E7" s="32">
        <f>+INDEX('Nucor Rate Spread'!$E$33:$K$33,1,MATCH($C7,'Nucor Rate Spread'!E$3:K$3,0))</f>
        <v>0.13538465502977762</v>
      </c>
      <c r="F7" s="33"/>
    </row>
    <row r="8" spans="1:6" x14ac:dyDescent="0.2">
      <c r="B8" s="30"/>
      <c r="C8" s="31" t="s">
        <v>8</v>
      </c>
      <c r="D8" s="31"/>
      <c r="E8" s="32">
        <f>+INDEX('Nucor Rate Spread'!$E$33:$K$33,1,MATCH($C8,'Nucor Rate Spread'!E$3:K$3,0))</f>
        <v>0.23295501376915806</v>
      </c>
      <c r="F8" s="33"/>
    </row>
    <row r="9" spans="1:6" x14ac:dyDescent="0.2">
      <c r="B9" s="30"/>
      <c r="C9" s="31" t="s">
        <v>9</v>
      </c>
      <c r="D9" s="31"/>
      <c r="E9" s="37">
        <f>+INDEX('Nucor Rate Spread'!$E$33:$K$33,1,MATCH($C9,'Nucor Rate Spread'!E$3:K$3,0))</f>
        <v>0.23295501376915806</v>
      </c>
      <c r="F9" s="33"/>
    </row>
    <row r="10" spans="1:6" x14ac:dyDescent="0.2">
      <c r="B10" s="30"/>
      <c r="C10" s="38" t="s">
        <v>0</v>
      </c>
      <c r="D10" s="38"/>
      <c r="E10" s="39">
        <f>+INDEX('Nucor Rate Spread'!$E$33:$K$33,1,MATCH($C10,'Nucor Rate Spread'!E$3:K$3,0))</f>
        <v>0.15530334251277195</v>
      </c>
      <c r="F10" s="33"/>
    </row>
    <row r="11" spans="1:6" ht="8.4499999999999993" customHeight="1" x14ac:dyDescent="0.2">
      <c r="B11" s="34"/>
      <c r="C11" s="35"/>
      <c r="D11" s="35"/>
      <c r="E11" s="35"/>
      <c r="F11" s="36"/>
    </row>
    <row r="13" spans="1:6" x14ac:dyDescent="0.2">
      <c r="A13" s="50" t="s">
        <v>34</v>
      </c>
    </row>
    <row r="14" spans="1:6" x14ac:dyDescent="0.2">
      <c r="B14" s="18"/>
      <c r="C14" s="19"/>
      <c r="D14" s="19"/>
      <c r="E14" s="19"/>
      <c r="F14" s="20"/>
    </row>
    <row r="15" spans="1:6" x14ac:dyDescent="0.2">
      <c r="B15" s="21"/>
      <c r="C15" s="31" t="s">
        <v>1</v>
      </c>
      <c r="D15" s="31"/>
      <c r="E15" s="32">
        <f>+INDEX('Rate Spread (Dominion COS)'!$E$33:$M$33,MATCH(C15,'Rate Spread (Dominion COS)'!$E$3:$M$3,0))</f>
        <v>0.15530334251277203</v>
      </c>
      <c r="F15" s="23"/>
    </row>
    <row r="16" spans="1:6" x14ac:dyDescent="0.2">
      <c r="B16" s="21"/>
      <c r="C16" s="31" t="s">
        <v>2</v>
      </c>
      <c r="D16" s="31"/>
      <c r="E16" s="32">
        <f>+INDEX('Rate Spread (Dominion COS)'!$E$33:$M$33,MATCH(C16,'Rate Spread (Dominion COS)'!$E$3:$M$3,0))</f>
        <v>0.23295501376915806</v>
      </c>
      <c r="F16" s="23"/>
    </row>
    <row r="17" spans="2:6" x14ac:dyDescent="0.2">
      <c r="B17" s="21"/>
      <c r="C17" s="31" t="s">
        <v>3</v>
      </c>
      <c r="D17" s="31"/>
      <c r="E17" s="32">
        <f>+INDEX('Rate Spread (Dominion COS)'!$E$33:$M$33,MATCH(C17,'Rate Spread (Dominion COS)'!$E$3:$M$3,0))</f>
        <v>9.0881196001464701E-2</v>
      </c>
      <c r="F17" s="23"/>
    </row>
    <row r="18" spans="2:6" x14ac:dyDescent="0.2">
      <c r="B18" s="21"/>
      <c r="C18" s="31" t="s">
        <v>5</v>
      </c>
      <c r="D18" s="31"/>
      <c r="E18" s="32">
        <f>+INDEX('Rate Spread (Dominion COS)'!$E$33:$M$33,MATCH(C18,'Rate Spread (Dominion COS)'!$E$3:$M$3,0))</f>
        <v>9.0881196001464701E-2</v>
      </c>
      <c r="F18" s="23"/>
    </row>
    <row r="19" spans="2:6" x14ac:dyDescent="0.2">
      <c r="B19" s="21"/>
      <c r="C19" s="31" t="s">
        <v>6</v>
      </c>
      <c r="D19" s="31"/>
      <c r="E19" s="32">
        <f>+INDEX('Rate Spread (Dominion COS)'!$E$33:$M$33,MATCH(C19,'Rate Spread (Dominion COS)'!$E$3:$M$3,0))</f>
        <v>0.12327535582452562</v>
      </c>
      <c r="F19" s="23"/>
    </row>
    <row r="20" spans="2:6" x14ac:dyDescent="0.2">
      <c r="B20" s="21"/>
      <c r="C20" s="31" t="s">
        <v>7</v>
      </c>
      <c r="D20" s="31"/>
      <c r="E20" s="32">
        <f>+INDEX('Rate Spread (Dominion COS)'!$E$33:$M$33,MATCH(C20,'Rate Spread (Dominion COS)'!$E$3:$M$3,0))</f>
        <v>0.23295501376915806</v>
      </c>
      <c r="F20" s="23"/>
    </row>
    <row r="21" spans="2:6" x14ac:dyDescent="0.2">
      <c r="B21" s="21"/>
      <c r="C21" s="31" t="s">
        <v>8</v>
      </c>
      <c r="D21" s="31"/>
      <c r="E21" s="32">
        <f>+INDEX('Rate Spread (Dominion COS)'!$E$33:$M$33,MATCH(C21,'Rate Spread (Dominion COS)'!$E$3:$M$3,0))</f>
        <v>0.23295501376915806</v>
      </c>
      <c r="F21" s="23"/>
    </row>
    <row r="22" spans="2:6" x14ac:dyDescent="0.2">
      <c r="B22" s="21"/>
      <c r="C22" s="31" t="s">
        <v>9</v>
      </c>
      <c r="D22" s="31"/>
      <c r="E22" s="37">
        <f>+INDEX('Rate Spread (Dominion COS)'!$E$33:$M$33,MATCH(C22,'Rate Spread (Dominion COS)'!$E$3:$M$3,0))</f>
        <v>0.12618327850725386</v>
      </c>
      <c r="F22" s="23"/>
    </row>
    <row r="23" spans="2:6" x14ac:dyDescent="0.2">
      <c r="B23" s="21"/>
      <c r="C23" s="38" t="s">
        <v>0</v>
      </c>
      <c r="D23" s="22"/>
      <c r="E23" s="39">
        <f>+INDEX('Rate Spread (Dominion COS)'!$E$33:$M$33,MATCH(C23,'Rate Spread (Dominion COS)'!$E$3:$M$3,0))</f>
        <v>0.15530334251277203</v>
      </c>
      <c r="F23" s="23"/>
    </row>
    <row r="24" spans="2:6" x14ac:dyDescent="0.2">
      <c r="B24" s="24"/>
      <c r="C24" s="25"/>
      <c r="D24" s="25"/>
      <c r="E24" s="25"/>
      <c r="F2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2"/>
  <sheetViews>
    <sheetView topLeftCell="B4" zoomScale="90" zoomScaleNormal="90" workbookViewId="0">
      <selection activeCell="M12" sqref="M12"/>
    </sheetView>
  </sheetViews>
  <sheetFormatPr defaultColWidth="9.140625" defaultRowHeight="12.75" x14ac:dyDescent="0.2"/>
  <cols>
    <col min="1" max="1" width="9.28515625" style="61" customWidth="1"/>
    <col min="2" max="2" width="16" style="61" customWidth="1"/>
    <col min="3" max="3" width="14.28515625" style="61" bestFit="1" customWidth="1"/>
    <col min="4" max="4" width="10.140625" style="63" customWidth="1"/>
    <col min="5" max="5" width="15.7109375" style="61" customWidth="1"/>
    <col min="6" max="6" width="10.7109375" style="61" customWidth="1"/>
    <col min="7" max="7" width="14.42578125" style="61" customWidth="1"/>
    <col min="8" max="8" width="11.42578125" style="61" customWidth="1"/>
    <col min="9" max="9" width="11.7109375" style="61" bestFit="1" customWidth="1"/>
    <col min="10" max="10" width="10.140625" style="63" customWidth="1"/>
    <col min="11" max="11" width="17.7109375" style="61" bestFit="1" customWidth="1"/>
    <col min="12" max="12" width="17.85546875" style="61" bestFit="1" customWidth="1"/>
    <col min="13" max="13" width="19.7109375" style="61" bestFit="1" customWidth="1"/>
    <col min="14" max="14" width="1.7109375" style="61" customWidth="1"/>
    <col min="15" max="15" width="19" style="61" bestFit="1" customWidth="1"/>
    <col min="16" max="16" width="17.7109375" style="61" bestFit="1" customWidth="1"/>
    <col min="17" max="17" width="1.42578125" style="61" customWidth="1"/>
    <col min="18" max="18" width="19" style="61" bestFit="1" customWidth="1"/>
    <col min="19" max="19" width="14.42578125" style="62" customWidth="1"/>
    <col min="20" max="20" width="9.85546875" style="61" bestFit="1" customWidth="1"/>
    <col min="21" max="16384" width="9.140625" style="61"/>
  </cols>
  <sheetData>
    <row r="1" spans="1:18" s="62" customFormat="1" x14ac:dyDescent="0.2">
      <c r="A1" s="66"/>
      <c r="B1" s="61"/>
      <c r="C1" s="61"/>
      <c r="D1" s="63"/>
      <c r="E1" s="65"/>
      <c r="F1" s="61"/>
      <c r="G1" s="65"/>
      <c r="H1" s="65"/>
      <c r="I1" s="61"/>
      <c r="J1" s="63"/>
      <c r="K1" s="65"/>
      <c r="L1" s="61"/>
      <c r="M1" s="65"/>
      <c r="N1" s="61"/>
      <c r="O1" s="61"/>
      <c r="P1" s="61"/>
      <c r="Q1" s="61"/>
      <c r="R1" s="61"/>
    </row>
    <row r="2" spans="1:18" s="62" customFormat="1" x14ac:dyDescent="0.2">
      <c r="A2" s="66"/>
      <c r="B2" s="61"/>
      <c r="C2" s="61"/>
      <c r="D2" s="63"/>
      <c r="E2" s="65"/>
      <c r="F2" s="61"/>
      <c r="G2" s="65"/>
      <c r="H2" s="65"/>
      <c r="I2" s="61"/>
      <c r="J2" s="63"/>
      <c r="K2" s="65"/>
      <c r="L2" s="61"/>
      <c r="M2" s="65"/>
      <c r="N2" s="61"/>
      <c r="O2" s="61"/>
      <c r="P2" s="61"/>
      <c r="Q2" s="61"/>
      <c r="R2" s="61"/>
    </row>
    <row r="3" spans="1:18" s="62" customFormat="1" x14ac:dyDescent="0.2">
      <c r="A3" s="66"/>
      <c r="B3" s="127" t="s">
        <v>86</v>
      </c>
      <c r="C3" s="61"/>
      <c r="D3" s="63"/>
      <c r="E3" s="65"/>
      <c r="F3" s="61"/>
      <c r="G3" s="65"/>
      <c r="H3" s="65"/>
      <c r="I3" s="61"/>
      <c r="J3" s="63"/>
      <c r="K3" s="65"/>
      <c r="L3" s="61"/>
      <c r="M3" s="65"/>
      <c r="N3" s="61"/>
      <c r="O3" s="61"/>
      <c r="P3" s="61"/>
      <c r="Q3" s="61"/>
      <c r="R3" s="61"/>
    </row>
    <row r="4" spans="1:18" s="62" customFormat="1" x14ac:dyDescent="0.2">
      <c r="A4" s="66"/>
      <c r="B4" s="65" t="s">
        <v>76</v>
      </c>
      <c r="C4" s="65">
        <v>5000</v>
      </c>
      <c r="D4" s="63"/>
      <c r="F4" s="61"/>
      <c r="H4" s="65"/>
      <c r="I4" s="61"/>
      <c r="J4" s="63"/>
      <c r="K4" s="65"/>
      <c r="L4" s="61"/>
      <c r="M4" s="65"/>
      <c r="N4" s="61"/>
      <c r="O4" s="61"/>
      <c r="P4" s="61"/>
      <c r="Q4" s="61"/>
      <c r="R4" s="61"/>
    </row>
    <row r="5" spans="1:18" s="62" customFormat="1" x14ac:dyDescent="0.2">
      <c r="A5" s="66"/>
      <c r="B5" s="65" t="s">
        <v>85</v>
      </c>
      <c r="C5" s="126">
        <v>1</v>
      </c>
      <c r="D5" s="63"/>
      <c r="F5" s="61"/>
      <c r="H5" s="65"/>
      <c r="I5" s="61"/>
      <c r="J5" s="63"/>
      <c r="K5" s="65"/>
      <c r="L5" s="61"/>
      <c r="M5" s="65"/>
      <c r="N5" s="61"/>
      <c r="O5" s="61"/>
      <c r="P5" s="61"/>
      <c r="Q5" s="61"/>
      <c r="R5" s="61"/>
    </row>
    <row r="6" spans="1:18" s="62" customFormat="1" x14ac:dyDescent="0.2">
      <c r="A6" s="66"/>
      <c r="B6" s="65" t="s">
        <v>84</v>
      </c>
      <c r="C6" s="65">
        <f>+C4*C5*365</f>
        <v>1825000</v>
      </c>
      <c r="D6" s="63"/>
      <c r="F6" s="61"/>
      <c r="H6" s="65"/>
      <c r="I6" s="66" t="s">
        <v>83</v>
      </c>
      <c r="J6" s="63"/>
      <c r="K6" s="65"/>
      <c r="L6" s="61"/>
      <c r="M6" s="65"/>
      <c r="N6" s="61"/>
      <c r="O6" s="61"/>
      <c r="P6" s="61"/>
      <c r="Q6" s="61"/>
      <c r="R6" s="61"/>
    </row>
    <row r="7" spans="1:18" s="62" customFormat="1" x14ac:dyDescent="0.2">
      <c r="A7" s="66"/>
      <c r="B7" s="65"/>
      <c r="C7" s="65"/>
      <c r="D7" s="63"/>
      <c r="F7" s="61"/>
      <c r="H7" s="65"/>
      <c r="I7" s="61"/>
      <c r="J7" s="63"/>
      <c r="K7" s="65"/>
      <c r="L7" s="61"/>
      <c r="M7" s="65"/>
      <c r="N7" s="61"/>
      <c r="O7" s="61"/>
      <c r="P7" s="61"/>
      <c r="Q7" s="61"/>
      <c r="R7" s="61"/>
    </row>
    <row r="8" spans="1:18" s="62" customFormat="1" x14ac:dyDescent="0.2">
      <c r="A8" s="66"/>
      <c r="B8" s="123" t="s">
        <v>82</v>
      </c>
      <c r="C8" s="123" t="s">
        <v>81</v>
      </c>
      <c r="D8" s="125"/>
      <c r="E8" s="121" t="s">
        <v>80</v>
      </c>
      <c r="F8" s="66"/>
      <c r="G8" s="123" t="s">
        <v>79</v>
      </c>
      <c r="H8" s="124"/>
      <c r="I8" s="123" t="s">
        <v>78</v>
      </c>
      <c r="J8" s="122"/>
      <c r="K8" s="121" t="s">
        <v>44</v>
      </c>
      <c r="L8" s="61"/>
      <c r="M8" s="121" t="s">
        <v>87</v>
      </c>
      <c r="O8" s="61"/>
      <c r="P8" s="61"/>
      <c r="Q8" s="61"/>
      <c r="R8" s="61"/>
    </row>
    <row r="9" spans="1:18" s="62" customFormat="1" x14ac:dyDescent="0.2">
      <c r="A9" s="66"/>
      <c r="B9" s="120"/>
      <c r="C9" s="65"/>
      <c r="D9" s="63"/>
      <c r="E9" s="61"/>
      <c r="F9" s="61"/>
      <c r="H9" s="65"/>
      <c r="J9" s="63"/>
      <c r="K9" s="65"/>
      <c r="L9" s="61"/>
      <c r="M9" s="65"/>
      <c r="N9" s="61"/>
      <c r="O9" s="61"/>
      <c r="P9" s="61"/>
      <c r="Q9" s="61"/>
      <c r="R9" s="61"/>
    </row>
    <row r="10" spans="1:18" s="62" customFormat="1" x14ac:dyDescent="0.2">
      <c r="A10" s="66"/>
      <c r="B10" s="65" t="s">
        <v>68</v>
      </c>
      <c r="C10" s="65">
        <f>+J30*12</f>
        <v>2400</v>
      </c>
      <c r="D10" s="63"/>
      <c r="E10" s="104">
        <f>+F30</f>
        <v>1.22949</v>
      </c>
      <c r="F10" s="61"/>
      <c r="G10" s="62">
        <f>+C10*E10</f>
        <v>2950.7759999999998</v>
      </c>
      <c r="H10" s="65"/>
      <c r="I10" s="104">
        <f>+L30</f>
        <v>1.4944117575256419</v>
      </c>
      <c r="J10" s="63"/>
      <c r="K10" s="65">
        <f>+C10*I10</f>
        <v>3586.5882180615408</v>
      </c>
      <c r="L10" s="61"/>
      <c r="M10" s="118">
        <f>+I10/E10-1</f>
        <v>0.21547288511955531</v>
      </c>
      <c r="N10" s="61"/>
      <c r="O10" s="61"/>
      <c r="P10" s="61"/>
      <c r="Q10" s="61"/>
      <c r="R10" s="61"/>
    </row>
    <row r="11" spans="1:18" s="62" customFormat="1" x14ac:dyDescent="0.2">
      <c r="A11" s="66"/>
      <c r="B11" s="65" t="s">
        <v>66</v>
      </c>
      <c r="C11" s="65">
        <f>+J31*12</f>
        <v>21600</v>
      </c>
      <c r="D11" s="63"/>
      <c r="E11" s="104">
        <f>+F31</f>
        <v>0.80371999999999999</v>
      </c>
      <c r="F11" s="61"/>
      <c r="G11" s="62">
        <f>+C11*E11</f>
        <v>17360.351999999999</v>
      </c>
      <c r="H11" s="65"/>
      <c r="I11" s="104">
        <f>+L31</f>
        <v>1.0686417575256419</v>
      </c>
      <c r="J11" s="63"/>
      <c r="K11" s="65">
        <f>+C11*I11</f>
        <v>23082.661962553866</v>
      </c>
      <c r="L11" s="61"/>
      <c r="M11" s="118">
        <f>+I11/E11-1</f>
        <v>0.32961946638834672</v>
      </c>
      <c r="N11" s="61"/>
      <c r="O11" s="61"/>
      <c r="P11" s="61"/>
      <c r="Q11" s="61"/>
      <c r="R11" s="61"/>
    </row>
    <row r="12" spans="1:18" s="62" customFormat="1" x14ac:dyDescent="0.2">
      <c r="A12" s="66"/>
      <c r="B12" s="65" t="s">
        <v>65</v>
      </c>
      <c r="C12" s="65">
        <f>+J32*12</f>
        <v>1176000</v>
      </c>
      <c r="D12" s="63"/>
      <c r="E12" s="104">
        <f>+F32</f>
        <v>0.32867000000000002</v>
      </c>
      <c r="F12" s="61"/>
      <c r="G12" s="62">
        <f>+C12*E12</f>
        <v>386515.92000000004</v>
      </c>
      <c r="H12" s="65"/>
      <c r="I12" s="104">
        <f>+L32</f>
        <v>0.59359175752564197</v>
      </c>
      <c r="J12" s="63"/>
      <c r="K12" s="65">
        <f>+C12*I12</f>
        <v>698063.90685015498</v>
      </c>
      <c r="L12" s="61"/>
      <c r="M12" s="118">
        <f>+I12/E12-1</f>
        <v>0.80604179732145287</v>
      </c>
      <c r="N12" s="61"/>
      <c r="O12" s="61"/>
      <c r="P12" s="61"/>
      <c r="Q12" s="61"/>
      <c r="R12" s="61"/>
    </row>
    <row r="13" spans="1:18" s="62" customFormat="1" x14ac:dyDescent="0.2">
      <c r="A13" s="66"/>
      <c r="B13" s="65" t="s">
        <v>63</v>
      </c>
      <c r="C13" s="65">
        <f>+C6-SUM(C10:C12)</f>
        <v>625000</v>
      </c>
      <c r="D13" s="63"/>
      <c r="E13" s="104">
        <f>+F33</f>
        <v>0.12164999999999998</v>
      </c>
      <c r="F13" s="61"/>
      <c r="G13" s="62">
        <f>+C13*E13</f>
        <v>76031.249999999985</v>
      </c>
      <c r="H13" s="65"/>
      <c r="I13" s="104">
        <f>+L33</f>
        <v>0.38657175752564193</v>
      </c>
      <c r="J13" s="63"/>
      <c r="K13" s="65">
        <f>+C13*I13</f>
        <v>241607.34845352621</v>
      </c>
      <c r="L13" s="61"/>
      <c r="M13" s="118">
        <f>+I13/E13-1</f>
        <v>2.1777374231454334</v>
      </c>
      <c r="N13" s="61"/>
      <c r="O13" s="61"/>
      <c r="P13" s="61"/>
      <c r="Q13" s="61"/>
      <c r="R13" s="61"/>
    </row>
    <row r="14" spans="1:18" s="62" customFormat="1" x14ac:dyDescent="0.2">
      <c r="A14" s="66"/>
      <c r="B14" s="65"/>
      <c r="C14" s="65"/>
      <c r="D14" s="63"/>
      <c r="E14" s="61"/>
      <c r="F14" s="61"/>
      <c r="H14" s="65"/>
      <c r="J14" s="63"/>
      <c r="K14" s="65"/>
      <c r="L14" s="61"/>
      <c r="M14" s="65"/>
      <c r="N14" s="61"/>
      <c r="O14" s="61"/>
      <c r="P14" s="61"/>
      <c r="Q14" s="61"/>
      <c r="R14" s="61"/>
    </row>
    <row r="15" spans="1:18" s="62" customFormat="1" x14ac:dyDescent="0.2">
      <c r="A15" s="66"/>
      <c r="B15" s="65" t="s">
        <v>77</v>
      </c>
      <c r="C15" s="65">
        <v>1</v>
      </c>
      <c r="D15" s="63"/>
      <c r="E15" s="97">
        <f>+F37</f>
        <v>250</v>
      </c>
      <c r="F15" s="61"/>
      <c r="G15" s="119">
        <f>+C15*E15</f>
        <v>250</v>
      </c>
      <c r="H15" s="65"/>
      <c r="I15" s="97">
        <f>+L37</f>
        <v>200</v>
      </c>
      <c r="J15" s="63"/>
      <c r="K15" s="65">
        <f>+C15*I15</f>
        <v>200</v>
      </c>
      <c r="L15" s="61"/>
      <c r="M15" s="118">
        <f t="shared" ref="M15:M16" si="0">+I15/E15-1</f>
        <v>-0.19999999999999996</v>
      </c>
      <c r="N15" s="61"/>
      <c r="O15" s="61"/>
      <c r="P15" s="61"/>
      <c r="Q15" s="61"/>
      <c r="R15" s="61"/>
    </row>
    <row r="16" spans="1:18" s="62" customFormat="1" x14ac:dyDescent="0.2">
      <c r="A16" s="66"/>
      <c r="B16" s="65" t="s">
        <v>52</v>
      </c>
      <c r="C16" s="65">
        <v>1</v>
      </c>
      <c r="D16" s="63"/>
      <c r="E16" s="97">
        <f>+F44</f>
        <v>420.25</v>
      </c>
      <c r="F16" s="61"/>
      <c r="G16" s="119">
        <f>+C16*E16</f>
        <v>420.25</v>
      </c>
      <c r="H16" s="65"/>
      <c r="I16" s="97">
        <f>+L44</f>
        <v>420.25</v>
      </c>
      <c r="J16" s="63"/>
      <c r="K16" s="65">
        <f>+C16*I16</f>
        <v>420.25</v>
      </c>
      <c r="L16" s="61"/>
      <c r="M16" s="118">
        <f t="shared" si="0"/>
        <v>0</v>
      </c>
      <c r="N16" s="61"/>
      <c r="O16" s="61"/>
      <c r="P16" s="61"/>
      <c r="Q16" s="61"/>
      <c r="R16" s="61"/>
    </row>
    <row r="17" spans="1:19" s="62" customFormat="1" x14ac:dyDescent="0.2">
      <c r="A17" s="66"/>
      <c r="B17" s="65"/>
      <c r="C17" s="65"/>
      <c r="D17" s="63"/>
      <c r="E17" s="61"/>
      <c r="F17" s="61"/>
      <c r="G17" s="119"/>
      <c r="H17" s="65"/>
      <c r="I17" s="61"/>
      <c r="J17" s="63"/>
      <c r="K17" s="65"/>
      <c r="L17" s="61"/>
      <c r="M17" s="65"/>
      <c r="N17" s="61"/>
      <c r="O17" s="61"/>
      <c r="P17" s="61"/>
      <c r="Q17" s="61"/>
      <c r="R17" s="61"/>
    </row>
    <row r="18" spans="1:19" s="62" customFormat="1" x14ac:dyDescent="0.2">
      <c r="A18" s="66"/>
      <c r="B18" s="65" t="s">
        <v>76</v>
      </c>
      <c r="C18" s="65">
        <f>+C4</f>
        <v>5000</v>
      </c>
      <c r="D18" s="63"/>
      <c r="E18" s="90">
        <f>+F48</f>
        <v>4.1648025000000004</v>
      </c>
      <c r="F18" s="61"/>
      <c r="G18" s="119">
        <f>+C18*E18</f>
        <v>20824.012500000001</v>
      </c>
      <c r="H18" s="65"/>
      <c r="I18" s="90">
        <f>+L48</f>
        <v>3.2315974081408299</v>
      </c>
      <c r="J18" s="63"/>
      <c r="K18" s="65">
        <f>+C18*I18</f>
        <v>16157.987040704149</v>
      </c>
      <c r="L18" s="61"/>
      <c r="M18" s="118">
        <f>+I18/E18-1</f>
        <v>-0.22406947072740435</v>
      </c>
      <c r="N18" s="61"/>
      <c r="O18" s="61"/>
      <c r="P18" s="61"/>
      <c r="Q18" s="61"/>
      <c r="R18" s="61"/>
    </row>
    <row r="19" spans="1:19" s="62" customFormat="1" x14ac:dyDescent="0.2">
      <c r="A19" s="66"/>
      <c r="B19" s="61"/>
      <c r="C19" s="61"/>
      <c r="D19" s="63"/>
      <c r="E19" s="65"/>
      <c r="F19" s="61"/>
      <c r="G19" s="65"/>
      <c r="H19" s="65"/>
      <c r="I19" s="61"/>
      <c r="J19" s="63"/>
      <c r="K19" s="65"/>
      <c r="L19" s="61"/>
      <c r="M19" s="65"/>
      <c r="N19" s="61"/>
      <c r="O19" s="61"/>
      <c r="P19" s="61"/>
      <c r="Q19" s="61"/>
      <c r="R19" s="61"/>
    </row>
    <row r="20" spans="1:19" s="62" customFormat="1" x14ac:dyDescent="0.2">
      <c r="A20" s="66"/>
      <c r="B20" s="61" t="s">
        <v>0</v>
      </c>
      <c r="C20" s="61"/>
      <c r="D20" s="63"/>
      <c r="E20" s="65"/>
      <c r="F20" s="61"/>
      <c r="G20" s="65">
        <f>+SUM(G10:G18)</f>
        <v>504352.56050000008</v>
      </c>
      <c r="H20" s="65"/>
      <c r="I20" s="61"/>
      <c r="J20" s="63"/>
      <c r="K20" s="65">
        <f>+SUM(K10:K18)</f>
        <v>983118.74252500082</v>
      </c>
      <c r="M20" s="118"/>
      <c r="N20" s="61"/>
      <c r="O20" s="61"/>
      <c r="P20" s="61"/>
      <c r="Q20" s="61"/>
      <c r="R20" s="61"/>
    </row>
    <row r="21" spans="1:19" s="62" customFormat="1" x14ac:dyDescent="0.2">
      <c r="A21" s="66"/>
      <c r="B21" s="61"/>
      <c r="C21" s="61"/>
      <c r="D21" s="63"/>
      <c r="E21" s="65"/>
      <c r="F21" s="61"/>
      <c r="G21" s="65"/>
      <c r="H21" s="65"/>
      <c r="I21" s="61"/>
      <c r="J21" s="63"/>
      <c r="K21" s="65"/>
      <c r="L21" s="61"/>
      <c r="M21" s="65"/>
      <c r="N21" s="61"/>
      <c r="O21" s="61"/>
      <c r="P21" s="61"/>
      <c r="Q21" s="61"/>
      <c r="R21" s="61"/>
    </row>
    <row r="22" spans="1:19" s="62" customFormat="1" x14ac:dyDescent="0.2">
      <c r="A22" s="66"/>
      <c r="B22" s="61"/>
      <c r="C22" s="61"/>
      <c r="D22" s="63"/>
      <c r="E22" s="65"/>
      <c r="F22" s="61"/>
      <c r="G22" s="65"/>
      <c r="H22" s="65"/>
      <c r="I22" s="61"/>
      <c r="J22" s="63"/>
      <c r="K22" s="128">
        <f>+K20/G20-1</f>
        <v>0.94926886372970176</v>
      </c>
      <c r="L22" s="66" t="s">
        <v>75</v>
      </c>
      <c r="M22" s="65"/>
      <c r="N22" s="61"/>
      <c r="O22" s="61"/>
      <c r="P22" s="61"/>
      <c r="Q22" s="61"/>
      <c r="R22" s="61"/>
    </row>
    <row r="23" spans="1:19" s="62" customFormat="1" x14ac:dyDescent="0.2">
      <c r="A23" s="66"/>
      <c r="B23" s="61"/>
      <c r="C23" s="61"/>
      <c r="D23" s="63"/>
      <c r="E23" s="65"/>
      <c r="F23" s="61"/>
      <c r="G23" s="65"/>
      <c r="H23" s="65"/>
      <c r="I23" s="61"/>
      <c r="J23" s="63"/>
      <c r="K23" s="65"/>
      <c r="L23" s="61"/>
      <c r="M23" s="65"/>
      <c r="N23" s="61"/>
      <c r="O23" s="61"/>
      <c r="P23" s="61"/>
      <c r="Q23" s="61"/>
      <c r="R23" s="61"/>
    </row>
    <row r="24" spans="1:19" s="62" customFormat="1" x14ac:dyDescent="0.2">
      <c r="A24" s="66" t="s">
        <v>74</v>
      </c>
      <c r="B24" s="61"/>
      <c r="C24" s="61"/>
      <c r="D24" s="63"/>
      <c r="E24" s="65"/>
      <c r="F24" s="61"/>
      <c r="G24" s="65"/>
      <c r="H24" s="65"/>
      <c r="I24" s="61"/>
      <c r="J24" s="63"/>
      <c r="K24" s="65"/>
      <c r="L24" s="61"/>
      <c r="M24" s="65"/>
      <c r="N24" s="61"/>
      <c r="O24" s="61"/>
      <c r="P24" s="61"/>
      <c r="Q24" s="61"/>
      <c r="R24" s="61"/>
    </row>
    <row r="25" spans="1:19" s="62" customFormat="1" x14ac:dyDescent="0.2">
      <c r="A25" s="66"/>
      <c r="B25" s="61"/>
      <c r="C25" s="61"/>
      <c r="D25" s="63"/>
      <c r="E25" s="65"/>
      <c r="F25" s="61"/>
      <c r="G25" s="65"/>
      <c r="H25" s="65"/>
      <c r="I25" s="61"/>
      <c r="J25" s="63"/>
      <c r="K25" s="65"/>
      <c r="L25" s="61"/>
      <c r="M25" s="65"/>
      <c r="N25" s="61"/>
      <c r="O25" s="100"/>
      <c r="P25" s="61"/>
      <c r="Q25" s="61"/>
      <c r="R25" s="100"/>
    </row>
    <row r="26" spans="1:19" x14ac:dyDescent="0.2">
      <c r="A26" s="117"/>
      <c r="E26" s="100"/>
      <c r="F26" s="100"/>
      <c r="G26" s="100"/>
      <c r="K26" s="99"/>
      <c r="L26" s="99"/>
      <c r="M26" s="99"/>
      <c r="O26" s="100"/>
      <c r="P26" s="100"/>
      <c r="R26" s="100"/>
      <c r="S26" s="110"/>
    </row>
    <row r="27" spans="1:19" ht="13.5" thickBot="1" x14ac:dyDescent="0.25">
      <c r="A27" s="117"/>
      <c r="E27" s="100"/>
      <c r="F27" s="100"/>
      <c r="G27" s="100"/>
      <c r="K27" s="99"/>
      <c r="L27" s="99"/>
      <c r="M27" s="99"/>
      <c r="O27" s="100"/>
      <c r="P27" s="100"/>
      <c r="R27" s="100"/>
      <c r="S27" s="110"/>
    </row>
    <row r="28" spans="1:19" x14ac:dyDescent="0.2">
      <c r="A28" s="116" t="s">
        <v>73</v>
      </c>
      <c r="B28" s="114"/>
      <c r="C28" s="114"/>
      <c r="D28" s="113"/>
      <c r="E28" s="115" t="s">
        <v>72</v>
      </c>
      <c r="F28" s="115"/>
      <c r="G28" s="115"/>
      <c r="H28" s="114"/>
      <c r="I28" s="114"/>
      <c r="J28" s="113"/>
      <c r="K28" s="129" t="s">
        <v>71</v>
      </c>
      <c r="L28" s="129"/>
      <c r="M28" s="130"/>
      <c r="O28" s="100"/>
      <c r="P28" s="100"/>
      <c r="R28" s="100"/>
      <c r="S28" s="110"/>
    </row>
    <row r="29" spans="1:19" ht="13.5" thickBot="1" x14ac:dyDescent="0.25">
      <c r="A29" s="112" t="s">
        <v>70</v>
      </c>
      <c r="B29" s="111"/>
      <c r="C29" s="111"/>
      <c r="D29" s="101" t="s">
        <v>69</v>
      </c>
      <c r="E29" s="93" t="s">
        <v>69</v>
      </c>
      <c r="F29" s="93" t="s">
        <v>58</v>
      </c>
      <c r="G29" s="94" t="s">
        <v>44</v>
      </c>
      <c r="H29" s="100"/>
      <c r="I29" s="111"/>
      <c r="J29" s="101" t="s">
        <v>69</v>
      </c>
      <c r="K29" s="93" t="s">
        <v>69</v>
      </c>
      <c r="L29" s="93" t="s">
        <v>56</v>
      </c>
      <c r="M29" s="92" t="s">
        <v>44</v>
      </c>
      <c r="O29" s="100"/>
      <c r="P29" s="99"/>
      <c r="R29" s="100"/>
      <c r="S29" s="110"/>
    </row>
    <row r="30" spans="1:19" x14ac:dyDescent="0.2">
      <c r="A30" s="109"/>
      <c r="B30" s="88" t="s">
        <v>68</v>
      </c>
      <c r="C30" s="88" t="s">
        <v>67</v>
      </c>
      <c r="D30" s="63">
        <v>200</v>
      </c>
      <c r="E30" s="65">
        <v>2392361</v>
      </c>
      <c r="F30" s="104">
        <v>1.22949</v>
      </c>
      <c r="G30" s="65">
        <v>2941384</v>
      </c>
      <c r="H30" s="108"/>
      <c r="I30" s="88" t="s">
        <v>67</v>
      </c>
      <c r="J30" s="63">
        <v>200</v>
      </c>
      <c r="K30" s="65">
        <v>2392361</v>
      </c>
      <c r="L30" s="104">
        <v>1.4944117575256419</v>
      </c>
      <c r="M30" s="72">
        <v>3575172</v>
      </c>
      <c r="O30" s="104"/>
      <c r="P30" s="90"/>
      <c r="R30" s="104"/>
    </row>
    <row r="31" spans="1:19" x14ac:dyDescent="0.2">
      <c r="A31" s="76"/>
      <c r="B31" s="88" t="s">
        <v>66</v>
      </c>
      <c r="C31" s="88" t="s">
        <v>64</v>
      </c>
      <c r="D31" s="63">
        <v>1800</v>
      </c>
      <c r="E31" s="65">
        <v>10540863</v>
      </c>
      <c r="F31" s="104">
        <v>0.80371999999999999</v>
      </c>
      <c r="G31" s="65">
        <v>8471902</v>
      </c>
      <c r="H31" s="108"/>
      <c r="I31" s="88" t="s">
        <v>64</v>
      </c>
      <c r="J31" s="63">
        <v>1800</v>
      </c>
      <c r="K31" s="65">
        <v>10540863</v>
      </c>
      <c r="L31" s="104">
        <v>1.0686417575256419</v>
      </c>
      <c r="M31" s="72">
        <v>11264406</v>
      </c>
      <c r="O31" s="104"/>
      <c r="P31" s="90"/>
      <c r="R31" s="104"/>
    </row>
    <row r="32" spans="1:19" x14ac:dyDescent="0.2">
      <c r="A32" s="76"/>
      <c r="B32" s="88" t="s">
        <v>65</v>
      </c>
      <c r="C32" s="88" t="s">
        <v>64</v>
      </c>
      <c r="D32" s="63">
        <v>98000</v>
      </c>
      <c r="E32" s="65">
        <v>27386254</v>
      </c>
      <c r="F32" s="104">
        <v>0.32867000000000002</v>
      </c>
      <c r="G32" s="65">
        <v>9001040</v>
      </c>
      <c r="H32" s="108"/>
      <c r="I32" s="88" t="s">
        <v>64</v>
      </c>
      <c r="J32" s="63">
        <v>98000</v>
      </c>
      <c r="K32" s="65">
        <v>27386254</v>
      </c>
      <c r="L32" s="104">
        <v>0.59359175752564197</v>
      </c>
      <c r="M32" s="72">
        <v>16256255</v>
      </c>
      <c r="O32" s="104"/>
      <c r="P32" s="105">
        <f>+L32/F32-1</f>
        <v>0.80604179732145287</v>
      </c>
      <c r="R32" s="104"/>
    </row>
    <row r="33" spans="1:18" x14ac:dyDescent="0.2">
      <c r="A33" s="76"/>
      <c r="B33" s="107" t="s">
        <v>63</v>
      </c>
      <c r="C33" s="88" t="s">
        <v>62</v>
      </c>
      <c r="D33" s="63">
        <v>100000</v>
      </c>
      <c r="E33" s="65">
        <v>7622482</v>
      </c>
      <c r="F33" s="104">
        <v>0.12164999999999998</v>
      </c>
      <c r="G33" s="65">
        <v>927275</v>
      </c>
      <c r="H33" s="106"/>
      <c r="I33" s="88" t="s">
        <v>62</v>
      </c>
      <c r="J33" s="63">
        <v>100000</v>
      </c>
      <c r="K33" s="65">
        <v>7622482</v>
      </c>
      <c r="L33" s="104">
        <v>0.38657175752564193</v>
      </c>
      <c r="M33" s="72">
        <v>2946636</v>
      </c>
      <c r="O33" s="104"/>
      <c r="P33" s="105">
        <f>+L33/F33-1</f>
        <v>2.1777374231454334</v>
      </c>
      <c r="R33" s="104"/>
    </row>
    <row r="34" spans="1:18" x14ac:dyDescent="0.2">
      <c r="A34" s="79" t="s">
        <v>61</v>
      </c>
      <c r="C34" s="88"/>
      <c r="D34" s="103"/>
      <c r="E34" s="86">
        <v>47941960</v>
      </c>
      <c r="F34" s="85"/>
      <c r="G34" s="86">
        <v>21341601</v>
      </c>
      <c r="H34" s="87"/>
      <c r="I34" s="88"/>
      <c r="J34" s="103"/>
      <c r="K34" s="86">
        <v>47941960</v>
      </c>
      <c r="L34" s="85"/>
      <c r="M34" s="84">
        <v>34042469.676154032</v>
      </c>
      <c r="O34" s="104"/>
      <c r="P34" s="90"/>
      <c r="R34" s="104"/>
    </row>
    <row r="35" spans="1:18" x14ac:dyDescent="0.2">
      <c r="A35" s="76"/>
      <c r="B35" s="88"/>
      <c r="C35" s="88"/>
      <c r="D35" s="103"/>
      <c r="E35" s="65"/>
      <c r="F35" s="95"/>
      <c r="G35" s="65"/>
      <c r="H35" s="87"/>
      <c r="I35" s="88"/>
      <c r="J35" s="103"/>
      <c r="K35" s="65"/>
      <c r="L35" s="95"/>
      <c r="M35" s="72"/>
    </row>
    <row r="36" spans="1:18" ht="13.5" thickBot="1" x14ac:dyDescent="0.25">
      <c r="A36" s="102" t="s">
        <v>60</v>
      </c>
      <c r="B36" s="68"/>
      <c r="C36" s="93" t="s">
        <v>59</v>
      </c>
      <c r="D36" s="101"/>
      <c r="E36" s="93" t="s">
        <v>57</v>
      </c>
      <c r="F36" s="93" t="s">
        <v>58</v>
      </c>
      <c r="G36" s="94" t="s">
        <v>44</v>
      </c>
      <c r="I36" s="68"/>
      <c r="J36" s="101"/>
      <c r="K36" s="93" t="s">
        <v>57</v>
      </c>
      <c r="L36" s="93" t="s">
        <v>56</v>
      </c>
      <c r="M36" s="92" t="s">
        <v>44</v>
      </c>
    </row>
    <row r="37" spans="1:18" x14ac:dyDescent="0.2">
      <c r="A37" s="91" t="s">
        <v>55</v>
      </c>
      <c r="C37" s="88" t="s">
        <v>54</v>
      </c>
      <c r="D37" s="63">
        <v>1</v>
      </c>
      <c r="E37" s="65">
        <v>11964</v>
      </c>
      <c r="F37" s="97">
        <v>250</v>
      </c>
      <c r="G37" s="65">
        <v>2991000</v>
      </c>
      <c r="I37" s="88" t="s">
        <v>54</v>
      </c>
      <c r="J37" s="63">
        <v>1</v>
      </c>
      <c r="K37" s="65">
        <v>11964</v>
      </c>
      <c r="L37" s="97">
        <v>200</v>
      </c>
      <c r="M37" s="72">
        <v>2392800</v>
      </c>
    </row>
    <row r="38" spans="1:18" x14ac:dyDescent="0.2">
      <c r="A38" s="73"/>
      <c r="C38" s="88" t="s">
        <v>53</v>
      </c>
      <c r="D38" s="63">
        <v>1</v>
      </c>
      <c r="E38" s="65">
        <v>1872</v>
      </c>
      <c r="F38" s="97">
        <v>125</v>
      </c>
      <c r="G38" s="65">
        <v>234000</v>
      </c>
      <c r="I38" s="88" t="s">
        <v>53</v>
      </c>
      <c r="J38" s="63">
        <v>1</v>
      </c>
      <c r="K38" s="65">
        <v>1872</v>
      </c>
      <c r="L38" s="97">
        <v>100</v>
      </c>
      <c r="M38" s="72">
        <v>187200</v>
      </c>
    </row>
    <row r="39" spans="1:18" x14ac:dyDescent="0.2">
      <c r="A39" s="73"/>
      <c r="C39" s="88"/>
      <c r="E39" s="86">
        <v>13836</v>
      </c>
      <c r="F39" s="85"/>
      <c r="G39" s="86">
        <v>3225000</v>
      </c>
      <c r="H39" s="87"/>
      <c r="I39" s="88"/>
      <c r="K39" s="86">
        <v>13836</v>
      </c>
      <c r="L39" s="85"/>
      <c r="M39" s="84">
        <v>2580000</v>
      </c>
    </row>
    <row r="40" spans="1:18" x14ac:dyDescent="0.2">
      <c r="A40" s="73"/>
      <c r="E40" s="100"/>
      <c r="F40" s="99"/>
      <c r="G40" s="99"/>
      <c r="K40" s="100"/>
      <c r="L40" s="99"/>
      <c r="M40" s="98"/>
    </row>
    <row r="41" spans="1:18" x14ac:dyDescent="0.2">
      <c r="A41" s="91" t="s">
        <v>52</v>
      </c>
      <c r="B41" s="88" t="s">
        <v>51</v>
      </c>
      <c r="D41" s="63">
        <v>1</v>
      </c>
      <c r="E41" s="65">
        <v>24</v>
      </c>
      <c r="F41" s="97">
        <v>6.75</v>
      </c>
      <c r="G41" s="65">
        <v>162</v>
      </c>
      <c r="I41" s="88" t="s">
        <v>51</v>
      </c>
      <c r="J41" s="63">
        <v>1</v>
      </c>
      <c r="K41" s="65">
        <v>24</v>
      </c>
      <c r="L41" s="97">
        <v>6.75</v>
      </c>
      <c r="M41" s="72">
        <v>162</v>
      </c>
    </row>
    <row r="42" spans="1:18" x14ac:dyDescent="0.2">
      <c r="A42" s="91"/>
      <c r="B42" s="88" t="s">
        <v>50</v>
      </c>
      <c r="D42" s="63">
        <v>1</v>
      </c>
      <c r="E42" s="65">
        <v>2784</v>
      </c>
      <c r="F42" s="97">
        <v>18.25</v>
      </c>
      <c r="G42" s="65">
        <v>50808</v>
      </c>
      <c r="I42" s="88" t="s">
        <v>50</v>
      </c>
      <c r="J42" s="63">
        <v>1</v>
      </c>
      <c r="K42" s="65">
        <v>2784</v>
      </c>
      <c r="L42" s="97">
        <v>18.25</v>
      </c>
      <c r="M42" s="72">
        <v>50808</v>
      </c>
    </row>
    <row r="43" spans="1:18" x14ac:dyDescent="0.2">
      <c r="A43" s="76"/>
      <c r="B43" s="88" t="s">
        <v>49</v>
      </c>
      <c r="D43" s="63">
        <v>1</v>
      </c>
      <c r="E43" s="65">
        <v>6732</v>
      </c>
      <c r="F43" s="97">
        <v>63.5</v>
      </c>
      <c r="G43" s="65">
        <v>427482</v>
      </c>
      <c r="I43" s="88" t="s">
        <v>49</v>
      </c>
      <c r="J43" s="63">
        <v>1</v>
      </c>
      <c r="K43" s="65">
        <v>6732</v>
      </c>
      <c r="L43" s="97">
        <v>63.5</v>
      </c>
      <c r="M43" s="72">
        <v>427482</v>
      </c>
    </row>
    <row r="44" spans="1:18" x14ac:dyDescent="0.2">
      <c r="A44" s="76"/>
      <c r="B44" s="88" t="s">
        <v>48</v>
      </c>
      <c r="D44" s="63">
        <v>1</v>
      </c>
      <c r="E44" s="65">
        <v>4920</v>
      </c>
      <c r="F44" s="97">
        <v>420.25</v>
      </c>
      <c r="G44" s="65">
        <v>2067630</v>
      </c>
      <c r="I44" s="88" t="s">
        <v>48</v>
      </c>
      <c r="J44" s="63">
        <v>1</v>
      </c>
      <c r="K44" s="65">
        <v>4920</v>
      </c>
      <c r="L44" s="97">
        <v>420.25</v>
      </c>
      <c r="M44" s="72">
        <v>2067630</v>
      </c>
    </row>
    <row r="45" spans="1:18" x14ac:dyDescent="0.2">
      <c r="A45" s="76"/>
      <c r="E45" s="86">
        <v>14460</v>
      </c>
      <c r="F45" s="85"/>
      <c r="G45" s="86">
        <v>2546082</v>
      </c>
      <c r="H45" s="87"/>
      <c r="K45" s="86">
        <v>14460</v>
      </c>
      <c r="L45" s="96"/>
      <c r="M45" s="84">
        <v>2546082</v>
      </c>
    </row>
    <row r="46" spans="1:18" x14ac:dyDescent="0.2">
      <c r="A46" s="76"/>
      <c r="E46" s="65"/>
      <c r="F46" s="95"/>
      <c r="G46" s="65"/>
      <c r="H46" s="87"/>
      <c r="K46" s="65"/>
      <c r="L46" s="95"/>
      <c r="M46" s="72"/>
    </row>
    <row r="47" spans="1:18" ht="13.5" thickBot="1" x14ac:dyDescent="0.25">
      <c r="A47" s="91" t="s">
        <v>47</v>
      </c>
      <c r="E47" s="93" t="s">
        <v>46</v>
      </c>
      <c r="F47" s="93" t="s">
        <v>45</v>
      </c>
      <c r="G47" s="94" t="s">
        <v>44</v>
      </c>
      <c r="H47" s="87"/>
      <c r="K47" s="93" t="s">
        <v>46</v>
      </c>
      <c r="L47" s="93" t="s">
        <v>45</v>
      </c>
      <c r="M47" s="92" t="s">
        <v>44</v>
      </c>
    </row>
    <row r="48" spans="1:18" x14ac:dyDescent="0.2">
      <c r="A48" s="91" t="s">
        <v>43</v>
      </c>
      <c r="E48" s="65">
        <v>2430264</v>
      </c>
      <c r="F48" s="90">
        <v>4.1648025000000004</v>
      </c>
      <c r="G48" s="65">
        <v>10121569.58286</v>
      </c>
      <c r="H48" s="87"/>
      <c r="K48" s="65">
        <v>2430264</v>
      </c>
      <c r="L48" s="90">
        <v>3.2315974081408299</v>
      </c>
      <c r="M48" s="72">
        <v>7853634.8434979655</v>
      </c>
    </row>
    <row r="49" spans="1:18" x14ac:dyDescent="0.2">
      <c r="A49" s="89" t="s">
        <v>42</v>
      </c>
      <c r="B49" s="88"/>
      <c r="E49" s="86"/>
      <c r="F49" s="85"/>
      <c r="G49" s="86">
        <v>15892651.58286</v>
      </c>
      <c r="H49" s="87"/>
      <c r="K49" s="86"/>
      <c r="L49" s="85"/>
      <c r="M49" s="84">
        <v>12979716.843497965</v>
      </c>
    </row>
    <row r="50" spans="1:18" ht="13.5" thickBot="1" x14ac:dyDescent="0.25">
      <c r="A50" s="76"/>
      <c r="E50" s="64"/>
      <c r="F50" s="64"/>
      <c r="G50" s="83"/>
      <c r="K50" s="64"/>
      <c r="L50" s="64"/>
      <c r="M50" s="82"/>
    </row>
    <row r="51" spans="1:18" ht="13.5" thickTop="1" x14ac:dyDescent="0.2">
      <c r="A51" s="76"/>
      <c r="G51" s="81"/>
      <c r="M51" s="80"/>
    </row>
    <row r="52" spans="1:18" x14ac:dyDescent="0.2">
      <c r="A52" s="79" t="s">
        <v>41</v>
      </c>
      <c r="E52" s="65"/>
      <c r="G52" s="65">
        <v>37234252.58286</v>
      </c>
      <c r="H52" s="65"/>
      <c r="K52" s="65"/>
      <c r="M52" s="72">
        <v>47022186.519651994</v>
      </c>
    </row>
    <row r="53" spans="1:18" x14ac:dyDescent="0.2">
      <c r="A53" s="73" t="s">
        <v>40</v>
      </c>
      <c r="C53" s="65"/>
      <c r="E53" s="65">
        <v>25468</v>
      </c>
      <c r="G53" s="65">
        <v>28825.142680000001</v>
      </c>
      <c r="H53" s="65"/>
      <c r="I53" s="65"/>
      <c r="K53" s="65">
        <v>25468</v>
      </c>
      <c r="M53" s="72">
        <v>31376.100003827029</v>
      </c>
    </row>
    <row r="54" spans="1:18" x14ac:dyDescent="0.2">
      <c r="A54" s="73" t="s">
        <v>39</v>
      </c>
      <c r="E54" s="65"/>
      <c r="G54" s="78">
        <v>37263077.725539997</v>
      </c>
      <c r="H54" s="65"/>
      <c r="K54" s="65"/>
      <c r="M54" s="77">
        <v>47053562.619655818</v>
      </c>
    </row>
    <row r="55" spans="1:18" x14ac:dyDescent="0.2">
      <c r="A55" s="76" t="s">
        <v>38</v>
      </c>
      <c r="E55" s="65"/>
      <c r="G55" s="75">
        <v>423070.92211589566</v>
      </c>
      <c r="H55" s="65"/>
      <c r="K55" s="65"/>
      <c r="M55" s="74">
        <v>423070.92211589566</v>
      </c>
    </row>
    <row r="56" spans="1:18" x14ac:dyDescent="0.2">
      <c r="A56" s="73" t="s">
        <v>37</v>
      </c>
      <c r="E56" s="65"/>
      <c r="G56" s="65">
        <v>37263077.725539997</v>
      </c>
      <c r="H56" s="65"/>
      <c r="K56" s="65"/>
      <c r="M56" s="72">
        <v>47476633.54177171</v>
      </c>
    </row>
    <row r="57" spans="1:18" ht="13.5" thickBot="1" x14ac:dyDescent="0.25">
      <c r="A57" s="71"/>
      <c r="B57" s="68"/>
      <c r="C57" s="68"/>
      <c r="D57" s="70"/>
      <c r="E57" s="69"/>
      <c r="F57" s="68"/>
      <c r="G57" s="69"/>
      <c r="H57" s="69"/>
      <c r="I57" s="68"/>
      <c r="J57" s="70"/>
      <c r="K57" s="69"/>
      <c r="L57" s="68"/>
      <c r="M57" s="67"/>
    </row>
    <row r="58" spans="1:18" x14ac:dyDescent="0.2">
      <c r="A58" s="66"/>
      <c r="E58" s="65"/>
      <c r="G58" s="65"/>
      <c r="H58" s="65"/>
      <c r="K58" s="65"/>
      <c r="M58" s="65"/>
    </row>
    <row r="59" spans="1:18" x14ac:dyDescent="0.2">
      <c r="A59" s="66"/>
      <c r="E59" s="65"/>
      <c r="G59" s="65"/>
      <c r="H59" s="65"/>
      <c r="K59" s="65"/>
      <c r="M59" s="65"/>
    </row>
    <row r="61" spans="1:18" s="62" customFormat="1" x14ac:dyDescent="0.2">
      <c r="A61" s="61"/>
      <c r="B61" s="61"/>
      <c r="C61" s="61"/>
      <c r="D61" s="63"/>
      <c r="E61" s="61"/>
      <c r="F61" s="61"/>
      <c r="G61" s="61"/>
      <c r="H61" s="61"/>
      <c r="I61" s="64"/>
      <c r="J61" s="63"/>
      <c r="K61" s="61"/>
      <c r="L61" s="61"/>
      <c r="M61" s="61"/>
      <c r="N61" s="61"/>
      <c r="O61" s="61"/>
      <c r="P61" s="61"/>
      <c r="Q61" s="61"/>
      <c r="R61" s="61"/>
    </row>
    <row r="62" spans="1:18" s="62" customFormat="1" x14ac:dyDescent="0.2">
      <c r="A62" s="61"/>
      <c r="B62" s="61"/>
      <c r="C62" s="61"/>
      <c r="D62" s="63"/>
      <c r="E62" s="61"/>
      <c r="F62" s="61"/>
      <c r="G62" s="64"/>
      <c r="H62" s="61"/>
      <c r="I62" s="61"/>
      <c r="J62" s="63"/>
      <c r="K62" s="61"/>
      <c r="L62" s="61"/>
      <c r="M62" s="61"/>
      <c r="N62" s="61"/>
      <c r="O62" s="61"/>
      <c r="P62" s="61"/>
      <c r="Q62" s="61"/>
      <c r="R62" s="61"/>
    </row>
  </sheetData>
  <mergeCells count="1">
    <mergeCell ref="K28:M28"/>
  </mergeCells>
  <printOptions horizontalCentered="1"/>
  <pageMargins left="0" right="0" top="0.75" bottom="0.75" header="0.5" footer="0.5"/>
  <pageSetup scale="58" fitToHeight="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SRItterate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GSRRevert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GSRItterate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GSRRevert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GSRItterate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GSRRevert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MTItterate">
                <anchor moveWithCells="1" siz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Nucor Rate Spread</vt:lpstr>
      <vt:lpstr>Rate Spread (Dominion COS)</vt:lpstr>
      <vt:lpstr>Tables 1SR 2SR</vt:lpstr>
      <vt:lpstr>Dominion TS RS Illustration</vt:lpstr>
      <vt:lpstr>'Dominion TS RS Illustration'!Print_Area</vt:lpstr>
      <vt:lpstr>'Nucor Rate Spread'!Print_Area</vt:lpstr>
      <vt:lpstr>'Rate Spread (Dominion COS)'!Print_Area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Mullins</dc:creator>
  <cp:lastModifiedBy>Fred Nass</cp:lastModifiedBy>
  <dcterms:created xsi:type="dcterms:W3CDTF">2022-10-31T14:33:14Z</dcterms:created>
  <dcterms:modified xsi:type="dcterms:W3CDTF">2022-11-03T22:04:13Z</dcterms:modified>
</cp:coreProperties>
</file>