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13\"/>
    </mc:Choice>
  </mc:AlternateContent>
  <bookViews>
    <workbookView xWindow="-120" yWindow="-120" windowWidth="21840" windowHeight="13140"/>
  </bookViews>
  <sheets>
    <sheet name="Exhibit 1.1" sheetId="4" r:id="rId1"/>
  </sheets>
  <definedNames>
    <definedName name="_xlnm.Print_Area" localSheetId="0">'Exhibit 1.1'!$A$1:$I$73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4" l="1"/>
  <c r="G58" i="4" l="1"/>
  <c r="I60" i="4"/>
  <c r="G50" i="4"/>
  <c r="G46" i="4"/>
  <c r="E46" i="4"/>
  <c r="D46" i="4"/>
  <c r="C46" i="4"/>
  <c r="G49" i="4" s="1"/>
  <c r="I51" i="4" s="1"/>
  <c r="I53" i="4" s="1"/>
  <c r="G56" i="4" s="1"/>
  <c r="I12" i="4"/>
  <c r="I14" i="4" s="1"/>
  <c r="I16" i="4" s="1"/>
  <c r="I18" i="4" s="1"/>
  <c r="I20" i="4" s="1"/>
  <c r="I22" i="4" s="1"/>
  <c r="I24" i="4" s="1"/>
  <c r="I26" i="4" s="1"/>
  <c r="I28" i="4" s="1"/>
  <c r="I30" i="4" s="1"/>
  <c r="I61" i="4" l="1"/>
  <c r="D75" i="4" s="1"/>
</calcChain>
</file>

<file path=xl/sharedStrings.xml><?xml version="1.0" encoding="utf-8"?>
<sst xmlns="http://schemas.openxmlformats.org/spreadsheetml/2006/main" count="63" uniqueCount="60">
  <si>
    <t>Collections</t>
  </si>
  <si>
    <t>Payouts</t>
  </si>
  <si>
    <t>Administration</t>
  </si>
  <si>
    <t>Interest</t>
  </si>
  <si>
    <t>Account</t>
  </si>
  <si>
    <t>Balance</t>
  </si>
  <si>
    <t>Total Year 1:</t>
  </si>
  <si>
    <t>Total Year 2:</t>
  </si>
  <si>
    <t>Total Year 3:</t>
  </si>
  <si>
    <t>A</t>
  </si>
  <si>
    <t>B</t>
  </si>
  <si>
    <t>C</t>
  </si>
  <si>
    <t>D</t>
  </si>
  <si>
    <t>E</t>
  </si>
  <si>
    <t>F</t>
  </si>
  <si>
    <t xml:space="preserve">                   Account 191800 UT/ID Low Income Credit/Charge</t>
  </si>
  <si>
    <t xml:space="preserve">  Amount Available for Payout</t>
  </si>
  <si>
    <t xml:space="preserve">  Payout per Customer</t>
  </si>
  <si>
    <t>Collection Calculation:</t>
  </si>
  <si>
    <t>Payout Calculation:</t>
  </si>
  <si>
    <t xml:space="preserve">  Divided by Projected Participants</t>
  </si>
  <si>
    <t>÷</t>
  </si>
  <si>
    <t>-</t>
  </si>
  <si>
    <t>+</t>
  </si>
  <si>
    <t>Total Year 4:</t>
  </si>
  <si>
    <t>Total Year 5:</t>
  </si>
  <si>
    <t>Total Year 6:</t>
  </si>
  <si>
    <t>Year</t>
  </si>
  <si>
    <t xml:space="preserve">Participant # </t>
  </si>
  <si>
    <t xml:space="preserve">Credit $ </t>
  </si>
  <si>
    <t xml:space="preserve">Proposed </t>
  </si>
  <si>
    <t xml:space="preserve">Inception 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</si>
  <si>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</si>
  <si>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</si>
  <si>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</si>
  <si>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</si>
  <si>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</si>
  <si>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</si>
  <si>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</si>
  <si>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Total Year 7:</t>
  </si>
  <si>
    <t>DEU Exhibit 1.1</t>
  </si>
  <si>
    <t>2017/2018</t>
  </si>
  <si>
    <t>Total Year 8:</t>
  </si>
  <si>
    <t>2018/2019</t>
  </si>
  <si>
    <t>Total Year 9:</t>
  </si>
  <si>
    <t>Total Year 10:</t>
  </si>
  <si>
    <t xml:space="preserve"> Under Collection</t>
  </si>
  <si>
    <t>2019/2020</t>
  </si>
  <si>
    <t>2020/2021</t>
  </si>
  <si>
    <t>Total Year 11:</t>
  </si>
  <si>
    <t xml:space="preserve">  Cumulative Collection 2010 - 2022</t>
  </si>
  <si>
    <t xml:space="preserve">  Less Allowed Collection 2010 - 2022</t>
  </si>
  <si>
    <t xml:space="preserve">  Plus Balance Owed as of July 2022</t>
  </si>
  <si>
    <t>2021/2022</t>
  </si>
  <si>
    <t>3 yr Average (2020,2021,2022)</t>
  </si>
  <si>
    <t xml:space="preserve">  Plus Allowed Collection 2022 - 2023</t>
  </si>
  <si>
    <t xml:space="preserve">  Projected Collection 2022 - 2023</t>
  </si>
  <si>
    <r>
      <t xml:space="preserve">Docket No. </t>
    </r>
    <r>
      <rPr>
        <sz val="10"/>
        <rFont val="Calibri"/>
        <family val="2"/>
        <scheme val="minor"/>
      </rPr>
      <t>22-057-13</t>
    </r>
  </si>
  <si>
    <t>Dominion Energy Utah</t>
  </si>
  <si>
    <t>Weatherization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</si>
</sst>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0" fillId="0" borderId="0" xfId="0" applyBorder="1"/>
    <xf numFmtId="5" fontId="6" fillId="0" borderId="0" xfId="0" applyNumberFormat="1" applyFont="1" applyBorder="1"/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5" fontId="7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Border="1"/>
    <xf numFmtId="5" fontId="7" fillId="0" borderId="0" xfId="0" applyNumberFormat="1" applyFont="1" applyBorder="1"/>
    <xf numFmtId="5" fontId="7" fillId="0" borderId="1" xfId="0" applyNumberFormat="1" applyFont="1" applyBorder="1"/>
    <xf numFmtId="5" fontId="7" fillId="0" borderId="2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7" fillId="0" borderId="2" xfId="0" quotePrefix="1" applyFont="1" applyBorder="1" applyAlignment="1">
      <alignment horizontal="right"/>
    </xf>
    <xf numFmtId="5" fontId="0" fillId="0" borderId="4" xfId="0" applyNumberFormat="1" applyBorder="1"/>
    <xf numFmtId="5" fontId="1" fillId="0" borderId="0" xfId="0" applyNumberFormat="1" applyFont="1" applyBorder="1"/>
    <xf numFmtId="7" fontId="7" fillId="0" borderId="0" xfId="0" applyNumberFormat="1" applyFont="1" applyFill="1" applyBorder="1"/>
    <xf numFmtId="5" fontId="0" fillId="0" borderId="0" xfId="0" applyNumberFormat="1" applyFont="1"/>
    <xf numFmtId="164" fontId="3" fillId="0" borderId="0" xfId="1" applyNumberFormat="1" applyFont="1"/>
    <xf numFmtId="2" fontId="0" fillId="0" borderId="0" xfId="0" applyNumberFormat="1" applyFont="1"/>
    <xf numFmtId="3" fontId="0" fillId="0" borderId="0" xfId="0" applyNumberFormat="1"/>
    <xf numFmtId="7" fontId="0" fillId="0" borderId="0" xfId="0" applyNumberFormat="1"/>
    <xf numFmtId="44" fontId="3" fillId="0" borderId="0" xfId="2" applyFont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/>
    <xf numFmtId="37" fontId="7" fillId="0" borderId="1" xfId="0" applyNumberFormat="1" applyFont="1" applyFill="1" applyBorder="1"/>
    <xf numFmtId="164" fontId="8" fillId="0" borderId="0" xfId="1" applyNumberFormat="1" applyFont="1"/>
    <xf numFmtId="5" fontId="5" fillId="0" borderId="0" xfId="0" applyNumberFormat="1" applyFont="1"/>
    <xf numFmtId="3" fontId="0" fillId="0" borderId="0" xfId="0" applyNumberFormat="1" applyFill="1"/>
    <xf numFmtId="44" fontId="3" fillId="0" borderId="0" xfId="2" applyFont="1" applyFill="1"/>
    <xf numFmtId="17" fontId="10" fillId="0" borderId="5" xfId="0" applyNumberFormat="1" applyFont="1" applyBorder="1"/>
    <xf numFmtId="5" fontId="0" fillId="0" borderId="0" xfId="0" applyNumberForma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5" fontId="1" fillId="0" borderId="0" xfId="0" applyNumberFormat="1" applyFont="1" applyFill="1" applyBorder="1"/>
    <xf numFmtId="5" fontId="7" fillId="0" borderId="0" xfId="0" applyNumberFormat="1" applyFont="1" applyFill="1"/>
    <xf numFmtId="5" fontId="0" fillId="0" borderId="4" xfId="0" applyNumberFormat="1" applyFill="1" applyBorder="1"/>
    <xf numFmtId="5" fontId="2" fillId="0" borderId="3" xfId="3" applyNumberFormat="1" applyFont="1" applyFill="1" applyBorder="1"/>
    <xf numFmtId="0" fontId="7" fillId="0" borderId="0" xfId="0" applyFont="1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A54" zoomScaleNormal="100" workbookViewId="0">
      <selection activeCell="C57" sqref="C57"/>
    </sheetView>
  </sheetViews>
  <sheetFormatPr defaultRowHeight="15" x14ac:dyDescent="0.25"/>
  <cols>
    <col min="2" max="3" width="13.85546875" customWidth="1"/>
    <col min="4" max="4" width="15.28515625" customWidth="1"/>
    <col min="5" max="5" width="12.85546875" bestFit="1" customWidth="1"/>
    <col min="6" max="6" width="1.7109375" customWidth="1"/>
    <col min="7" max="7" width="14.140625" customWidth="1"/>
    <col min="8" max="8" width="6.28515625" customWidth="1"/>
    <col min="9" max="9" width="14" customWidth="1"/>
    <col min="10" max="10" width="19.5703125" customWidth="1"/>
    <col min="11" max="11" width="12.7109375" bestFit="1" customWidth="1"/>
    <col min="13" max="13" width="12.7109375" bestFit="1" customWidth="1"/>
    <col min="16" max="16" width="10.5703125" bestFit="1" customWidth="1"/>
    <col min="17" max="17" width="12.7109375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8" t="s">
        <v>58</v>
      </c>
      <c r="J1" s="6"/>
    </row>
    <row r="2" spans="1:16" x14ac:dyDescent="0.25">
      <c r="A2" s="7"/>
      <c r="B2" s="7"/>
      <c r="C2" s="7"/>
      <c r="D2" s="7"/>
      <c r="E2" s="7"/>
      <c r="F2" s="7"/>
      <c r="G2" s="7"/>
      <c r="H2" s="7"/>
      <c r="I2" s="50" t="s">
        <v>57</v>
      </c>
      <c r="J2" s="6"/>
    </row>
    <row r="3" spans="1:16" x14ac:dyDescent="0.25">
      <c r="A3" s="7"/>
      <c r="B3" s="7"/>
      <c r="C3" s="7"/>
      <c r="D3" s="7"/>
      <c r="E3" s="7"/>
      <c r="F3" s="7"/>
      <c r="G3" s="7"/>
      <c r="H3" s="7"/>
      <c r="I3" s="8" t="s">
        <v>40</v>
      </c>
      <c r="J3" s="6"/>
    </row>
    <row r="4" spans="1:16" x14ac:dyDescent="0.25">
      <c r="A4" s="7"/>
      <c r="B4" s="7"/>
      <c r="C4" s="7"/>
      <c r="D4" s="7"/>
      <c r="E4" s="7"/>
      <c r="F4" s="7"/>
      <c r="G4" s="7"/>
      <c r="H4" s="7"/>
      <c r="I4" s="8"/>
      <c r="J4" s="6"/>
      <c r="P4" s="31"/>
    </row>
    <row r="5" spans="1:16" x14ac:dyDescent="0.25">
      <c r="A5" s="7"/>
      <c r="C5" s="7"/>
      <c r="D5" s="15" t="s">
        <v>15</v>
      </c>
      <c r="E5" s="7"/>
      <c r="F5" s="7"/>
      <c r="G5" s="7"/>
      <c r="H5" s="7"/>
      <c r="I5" s="8"/>
      <c r="J5" s="6"/>
      <c r="P5" s="31"/>
    </row>
    <row r="6" spans="1:16" ht="15.75" x14ac:dyDescent="0.25">
      <c r="A6" s="7"/>
      <c r="B6" s="7"/>
      <c r="C6" s="7"/>
      <c r="D6" s="7"/>
      <c r="E6" s="7"/>
      <c r="F6" s="7"/>
      <c r="G6" s="7"/>
      <c r="H6" s="7"/>
      <c r="I6" s="7"/>
      <c r="J6" s="6"/>
      <c r="K6" s="1"/>
      <c r="P6" s="31"/>
    </row>
    <row r="7" spans="1:16" ht="15.75" x14ac:dyDescent="0.25">
      <c r="A7" s="7"/>
      <c r="B7" s="9" t="s">
        <v>9</v>
      </c>
      <c r="C7" s="9" t="s">
        <v>10</v>
      </c>
      <c r="D7" s="9" t="s">
        <v>11</v>
      </c>
      <c r="E7" s="9" t="s">
        <v>12</v>
      </c>
      <c r="F7" s="9"/>
      <c r="G7" s="9" t="s">
        <v>13</v>
      </c>
      <c r="H7" s="9"/>
      <c r="I7" s="9" t="s">
        <v>14</v>
      </c>
      <c r="J7" s="6"/>
      <c r="K7" s="1"/>
      <c r="P7" s="31"/>
    </row>
    <row r="8" spans="1:16" ht="15.75" x14ac:dyDescent="0.25">
      <c r="A8" s="7"/>
      <c r="B8" s="7"/>
      <c r="C8" s="7"/>
      <c r="D8" s="7"/>
      <c r="E8" s="7"/>
      <c r="F8" s="7"/>
      <c r="G8" s="7"/>
      <c r="H8" s="7"/>
      <c r="I8" s="7"/>
      <c r="J8" s="6"/>
      <c r="K8" s="1"/>
      <c r="P8" s="31"/>
    </row>
    <row r="9" spans="1:16" ht="15.75" x14ac:dyDescent="0.25">
      <c r="A9" s="7"/>
      <c r="B9" s="7"/>
      <c r="C9" s="9"/>
      <c r="D9" s="9"/>
      <c r="E9" s="9"/>
      <c r="F9" s="9"/>
      <c r="G9" s="9"/>
      <c r="H9" s="9"/>
      <c r="I9" s="9"/>
      <c r="J9" s="6"/>
      <c r="K9" s="1"/>
      <c r="P9" s="31"/>
    </row>
    <row r="10" spans="1:16" ht="15.75" x14ac:dyDescent="0.25">
      <c r="A10" s="7"/>
      <c r="B10" s="7"/>
      <c r="C10" s="9"/>
      <c r="D10" s="9"/>
      <c r="E10" s="9"/>
      <c r="F10" s="9"/>
      <c r="G10" s="9"/>
      <c r="H10" s="9"/>
      <c r="I10" s="9" t="s">
        <v>4</v>
      </c>
      <c r="J10" s="6"/>
      <c r="K10" s="1"/>
    </row>
    <row r="11" spans="1:16" ht="16.5" thickBot="1" x14ac:dyDescent="0.3">
      <c r="A11" s="7"/>
      <c r="B11" s="10"/>
      <c r="C11" s="11" t="s">
        <v>0</v>
      </c>
      <c r="D11" s="11" t="s">
        <v>1</v>
      </c>
      <c r="E11" s="11" t="s">
        <v>2</v>
      </c>
      <c r="F11" s="11"/>
      <c r="G11" s="11" t="s">
        <v>3</v>
      </c>
      <c r="H11" s="11"/>
      <c r="I11" s="11" t="s">
        <v>5</v>
      </c>
      <c r="J11" s="6"/>
      <c r="K11" s="1"/>
    </row>
    <row r="12" spans="1:16" ht="15.75" x14ac:dyDescent="0.25">
      <c r="A12" s="9">
        <v>1</v>
      </c>
      <c r="B12" s="7" t="s">
        <v>6</v>
      </c>
      <c r="C12" s="12">
        <v>-1559002</v>
      </c>
      <c r="D12" s="12">
        <v>1296077</v>
      </c>
      <c r="E12" s="12">
        <v>40148</v>
      </c>
      <c r="F12" s="12"/>
      <c r="G12" s="12">
        <v>-6491</v>
      </c>
      <c r="H12" s="12"/>
      <c r="I12" s="12">
        <f>C12+D12+E12+G12</f>
        <v>-229268</v>
      </c>
      <c r="J12" s="6"/>
      <c r="K12" s="1"/>
    </row>
    <row r="13" spans="1:16" ht="15.75" x14ac:dyDescent="0.25">
      <c r="A13" s="9"/>
      <c r="B13" s="7"/>
      <c r="C13" s="7"/>
      <c r="D13" s="7"/>
      <c r="E13" s="7"/>
      <c r="F13" s="7"/>
      <c r="G13" s="7"/>
      <c r="H13" s="7"/>
      <c r="I13" s="7"/>
      <c r="J13" s="6"/>
      <c r="K13" s="1"/>
    </row>
    <row r="14" spans="1:16" ht="15.75" x14ac:dyDescent="0.25">
      <c r="A14" s="9">
        <v>2</v>
      </c>
      <c r="B14" s="7" t="s">
        <v>7</v>
      </c>
      <c r="C14" s="12">
        <v>-1403654</v>
      </c>
      <c r="D14" s="12">
        <v>1604976</v>
      </c>
      <c r="E14" s="12">
        <v>0</v>
      </c>
      <c r="F14" s="12"/>
      <c r="G14" s="12">
        <v>-6999</v>
      </c>
      <c r="H14" s="12"/>
      <c r="I14" s="12">
        <f>I12+C14+D14+E14+G14</f>
        <v>-34945</v>
      </c>
      <c r="J14" s="6"/>
      <c r="K14" s="1"/>
    </row>
    <row r="15" spans="1:16" ht="15.75" x14ac:dyDescent="0.25">
      <c r="A15" s="9"/>
      <c r="B15" s="7"/>
      <c r="C15" s="7"/>
      <c r="D15" s="7"/>
      <c r="E15" s="7"/>
      <c r="F15" s="7"/>
      <c r="G15" s="7"/>
      <c r="H15" s="7"/>
      <c r="I15" s="7"/>
      <c r="J15" s="6"/>
      <c r="K15" s="1"/>
    </row>
    <row r="16" spans="1:16" ht="15.75" x14ac:dyDescent="0.25">
      <c r="A16" s="9">
        <v>3</v>
      </c>
      <c r="B16" s="7" t="s">
        <v>8</v>
      </c>
      <c r="C16" s="12">
        <v>-1588779</v>
      </c>
      <c r="D16" s="12">
        <v>1181788</v>
      </c>
      <c r="E16" s="12">
        <v>0</v>
      </c>
      <c r="F16" s="12"/>
      <c r="G16" s="12">
        <v>-14425</v>
      </c>
      <c r="H16" s="7"/>
      <c r="I16" s="12">
        <f>I14+C16+D16+E16+G16</f>
        <v>-456361</v>
      </c>
      <c r="J16" s="6"/>
      <c r="K16" s="1"/>
    </row>
    <row r="17" spans="1:11" ht="15.75" x14ac:dyDescent="0.25">
      <c r="A17" s="9"/>
      <c r="B17" s="7"/>
      <c r="C17" s="12"/>
      <c r="D17" s="12"/>
      <c r="E17" s="12"/>
      <c r="F17" s="12"/>
      <c r="G17" s="12"/>
      <c r="H17" s="7"/>
      <c r="I17" s="12"/>
      <c r="J17" s="6"/>
      <c r="K17" s="1"/>
    </row>
    <row r="18" spans="1:11" ht="15.75" x14ac:dyDescent="0.25">
      <c r="A18" s="9">
        <v>4</v>
      </c>
      <c r="B18" s="7" t="s">
        <v>24</v>
      </c>
      <c r="C18" s="12">
        <v>-1470286</v>
      </c>
      <c r="D18" s="12">
        <v>1718185</v>
      </c>
      <c r="E18" s="12">
        <v>0</v>
      </c>
      <c r="F18" s="12"/>
      <c r="G18" s="12">
        <v>-19508</v>
      </c>
      <c r="H18" s="7"/>
      <c r="I18" s="12">
        <f>I16+C18+D18+E18+G18</f>
        <v>-227970</v>
      </c>
      <c r="J18" s="6"/>
      <c r="K18" s="1"/>
    </row>
    <row r="19" spans="1:11" ht="15.75" x14ac:dyDescent="0.25">
      <c r="A19" s="9"/>
      <c r="B19" s="7"/>
      <c r="C19" s="12"/>
      <c r="D19" s="12"/>
      <c r="E19" s="12"/>
      <c r="F19" s="12"/>
      <c r="G19" s="12"/>
      <c r="H19" s="7"/>
      <c r="I19" s="12"/>
      <c r="J19" s="6"/>
      <c r="K19" s="1"/>
    </row>
    <row r="20" spans="1:11" ht="15.75" x14ac:dyDescent="0.25">
      <c r="A20" s="9">
        <v>5</v>
      </c>
      <c r="B20" s="7" t="s">
        <v>25</v>
      </c>
      <c r="C20" s="12">
        <v>-1247029</v>
      </c>
      <c r="D20" s="12">
        <v>1555745</v>
      </c>
      <c r="E20" s="12">
        <v>0</v>
      </c>
      <c r="F20" s="12"/>
      <c r="G20" s="12">
        <v>-2126</v>
      </c>
      <c r="H20" s="7"/>
      <c r="I20" s="12">
        <f>I18+C20+D20+E20+G20</f>
        <v>78620</v>
      </c>
      <c r="J20" s="6"/>
      <c r="K20" s="1"/>
    </row>
    <row r="21" spans="1:11" ht="15.75" x14ac:dyDescent="0.25">
      <c r="A21" s="9"/>
      <c r="B21" s="7"/>
      <c r="C21" s="7"/>
      <c r="D21" s="7"/>
      <c r="E21" s="7"/>
      <c r="F21" s="7"/>
      <c r="G21" s="7"/>
      <c r="H21" s="7"/>
      <c r="I21" s="12"/>
      <c r="J21" s="6"/>
      <c r="K21" s="1"/>
    </row>
    <row r="22" spans="1:11" ht="15.75" x14ac:dyDescent="0.25">
      <c r="A22" s="9">
        <v>6</v>
      </c>
      <c r="B22" s="7" t="s">
        <v>26</v>
      </c>
      <c r="C22" s="12">
        <v>-1724200.9600000002</v>
      </c>
      <c r="D22" s="12">
        <v>1362900.1</v>
      </c>
      <c r="E22" s="12">
        <v>0</v>
      </c>
      <c r="F22" s="7"/>
      <c r="G22" s="12">
        <v>-3018.2700000000004</v>
      </c>
      <c r="H22" s="7"/>
      <c r="I22" s="12">
        <f>I20+C22+D22+E22+G22</f>
        <v>-285699.13000000012</v>
      </c>
      <c r="J22" s="6"/>
      <c r="K22" s="1"/>
    </row>
    <row r="23" spans="1:11" ht="15.75" x14ac:dyDescent="0.25">
      <c r="A23" s="9"/>
      <c r="B23" s="7"/>
      <c r="C23" s="7"/>
      <c r="D23" s="7"/>
      <c r="E23" s="7"/>
      <c r="F23" s="7"/>
      <c r="G23" s="7"/>
      <c r="H23" s="7"/>
      <c r="I23" s="12"/>
      <c r="J23" s="6"/>
      <c r="K23" s="1"/>
    </row>
    <row r="24" spans="1:11" ht="15.75" x14ac:dyDescent="0.25">
      <c r="A24" s="9">
        <v>7</v>
      </c>
      <c r="B24" s="7" t="s">
        <v>39</v>
      </c>
      <c r="C24" s="12">
        <v>-1566030.57</v>
      </c>
      <c r="D24" s="12">
        <v>1543596.06</v>
      </c>
      <c r="E24" s="12">
        <v>0</v>
      </c>
      <c r="F24" s="7"/>
      <c r="G24" s="12">
        <v>-9394.98</v>
      </c>
      <c r="H24" s="7"/>
      <c r="I24" s="12">
        <f>I22+C24+D24+E24+G24</f>
        <v>-317528.62000000011</v>
      </c>
      <c r="J24" s="6"/>
      <c r="K24" s="1"/>
    </row>
    <row r="25" spans="1:11" ht="15.75" x14ac:dyDescent="0.25">
      <c r="A25" s="9"/>
      <c r="B25" s="7"/>
      <c r="C25" s="7"/>
      <c r="D25" s="7"/>
      <c r="E25" s="7"/>
      <c r="F25" s="7"/>
      <c r="G25" s="7"/>
      <c r="H25" s="7"/>
      <c r="I25" s="7"/>
      <c r="J25" s="6"/>
      <c r="K25" s="1"/>
    </row>
    <row r="26" spans="1:11" ht="15.75" x14ac:dyDescent="0.25">
      <c r="A26" s="9">
        <v>8</v>
      </c>
      <c r="B26" s="7" t="s">
        <v>42</v>
      </c>
      <c r="C26" s="12">
        <v>-1525826</v>
      </c>
      <c r="D26" s="12">
        <v>1531971</v>
      </c>
      <c r="E26" s="12">
        <v>0</v>
      </c>
      <c r="F26" s="7"/>
      <c r="G26" s="12">
        <v>-8598</v>
      </c>
      <c r="H26" s="7"/>
      <c r="I26" s="12">
        <f>I24+C26+D26+E26+G26</f>
        <v>-319981.62000000011</v>
      </c>
      <c r="J26" s="6"/>
      <c r="K26" s="1"/>
    </row>
    <row r="27" spans="1:11" ht="15.75" x14ac:dyDescent="0.25">
      <c r="A27" s="9"/>
      <c r="B27" s="7"/>
      <c r="C27" s="7"/>
      <c r="D27" s="7"/>
      <c r="E27" s="7"/>
      <c r="F27" s="7"/>
      <c r="G27" s="7"/>
      <c r="H27" s="7"/>
      <c r="I27" s="7"/>
      <c r="J27" s="6"/>
      <c r="K27" s="1"/>
    </row>
    <row r="28" spans="1:11" ht="15.75" x14ac:dyDescent="0.25">
      <c r="A28" s="9">
        <v>9</v>
      </c>
      <c r="B28" s="7" t="s">
        <v>44</v>
      </c>
      <c r="C28" s="12">
        <v>-1445762.94</v>
      </c>
      <c r="D28" s="12">
        <v>1593288.1800000002</v>
      </c>
      <c r="E28" s="12">
        <v>0</v>
      </c>
      <c r="F28" s="12"/>
      <c r="G28" s="12">
        <v>-5719.05</v>
      </c>
      <c r="H28" s="12"/>
      <c r="I28" s="12">
        <f>I26+C28+D28+E28+G28</f>
        <v>-178175.42999999988</v>
      </c>
      <c r="J28" s="6"/>
      <c r="K28" s="1"/>
    </row>
    <row r="29" spans="1:11" ht="15.75" x14ac:dyDescent="0.25">
      <c r="A29" s="9"/>
      <c r="B29" s="7"/>
      <c r="C29" s="12"/>
      <c r="D29" s="12"/>
      <c r="E29" s="12"/>
      <c r="F29" s="12"/>
      <c r="G29" s="12"/>
      <c r="H29" s="12"/>
      <c r="I29" s="12"/>
      <c r="J29" s="6"/>
      <c r="K29" s="1"/>
    </row>
    <row r="30" spans="1:11" ht="16.5" x14ac:dyDescent="0.3">
      <c r="A30" s="44">
        <v>10</v>
      </c>
      <c r="B30" s="45" t="s">
        <v>45</v>
      </c>
      <c r="C30" s="46">
        <v>-1413691.74</v>
      </c>
      <c r="D30" s="46">
        <v>1495953.7899999998</v>
      </c>
      <c r="E30" s="47">
        <v>0</v>
      </c>
      <c r="F30" s="47"/>
      <c r="G30" s="47">
        <v>-3321.8100000000004</v>
      </c>
      <c r="H30" s="47"/>
      <c r="I30" s="47">
        <f>I28+C30+D30+E30+G30</f>
        <v>-99235.190000000119</v>
      </c>
      <c r="J30" s="6"/>
      <c r="K30" s="1"/>
    </row>
    <row r="31" spans="1:11" ht="15.75" x14ac:dyDescent="0.25">
      <c r="A31" s="9"/>
      <c r="B31" s="7"/>
      <c r="C31" s="7"/>
      <c r="D31" s="7"/>
      <c r="E31" s="7"/>
      <c r="F31" s="7"/>
      <c r="G31" s="7"/>
      <c r="H31" s="7"/>
      <c r="I31" s="7"/>
      <c r="J31" s="6"/>
      <c r="K31" s="1"/>
    </row>
    <row r="32" spans="1:11" ht="16.5" x14ac:dyDescent="0.3">
      <c r="A32" s="9">
        <v>11</v>
      </c>
      <c r="B32" s="45" t="s">
        <v>49</v>
      </c>
      <c r="C32" s="46">
        <v>-1469363</v>
      </c>
      <c r="D32" s="46">
        <v>1144102</v>
      </c>
      <c r="E32" s="47">
        <v>0</v>
      </c>
      <c r="F32" s="7"/>
      <c r="G32" s="47">
        <v>-13278</v>
      </c>
      <c r="H32" s="7"/>
      <c r="I32" s="47">
        <v>-437774</v>
      </c>
      <c r="J32" s="6"/>
      <c r="K32" s="1"/>
    </row>
    <row r="33" spans="1:11" ht="15.75" x14ac:dyDescent="0.25">
      <c r="A33" s="9"/>
      <c r="B33" s="7"/>
      <c r="C33" s="7"/>
      <c r="D33" s="7"/>
      <c r="E33" s="7"/>
      <c r="F33" s="7"/>
      <c r="G33" s="7"/>
      <c r="H33" s="7"/>
      <c r="I33" s="7"/>
      <c r="J33" s="6"/>
      <c r="K33" s="1"/>
    </row>
    <row r="34" spans="1:11" ht="16.5" x14ac:dyDescent="0.3">
      <c r="A34" s="9">
        <v>12</v>
      </c>
      <c r="B34" s="42">
        <v>44439</v>
      </c>
      <c r="C34" s="25">
        <v>-31859.4</v>
      </c>
      <c r="D34" s="25">
        <v>57927.95</v>
      </c>
      <c r="E34" s="25"/>
      <c r="F34" s="25"/>
      <c r="G34" s="25">
        <v>-1042.99</v>
      </c>
      <c r="H34" s="49"/>
      <c r="I34" s="48">
        <v>-412747.88000000006</v>
      </c>
      <c r="J34" s="28"/>
      <c r="K34" s="1"/>
    </row>
    <row r="35" spans="1:11" ht="16.5" x14ac:dyDescent="0.3">
      <c r="A35" s="9">
        <v>13</v>
      </c>
      <c r="B35" s="42">
        <v>44469</v>
      </c>
      <c r="C35" s="25">
        <v>-40207.379999999997</v>
      </c>
      <c r="D35" s="25">
        <v>-1256.33</v>
      </c>
      <c r="E35" s="25"/>
      <c r="F35" s="25"/>
      <c r="G35" s="25">
        <v>-1150.67</v>
      </c>
      <c r="H35" s="49"/>
      <c r="I35" s="48">
        <v>-455362.26000000007</v>
      </c>
      <c r="J35" s="6"/>
      <c r="K35" s="1"/>
    </row>
    <row r="36" spans="1:11" ht="16.5" x14ac:dyDescent="0.3">
      <c r="A36" s="9">
        <v>14</v>
      </c>
      <c r="B36" s="42">
        <v>44500</v>
      </c>
      <c r="C36" s="25">
        <v>-58157.22</v>
      </c>
      <c r="D36" s="25">
        <v>29060.28</v>
      </c>
      <c r="E36" s="25"/>
      <c r="F36" s="25"/>
      <c r="G36" s="25">
        <v>-1227.3</v>
      </c>
      <c r="H36" s="49"/>
      <c r="I36" s="48">
        <v>-485686.50000000006</v>
      </c>
      <c r="J36" s="6"/>
      <c r="K36" s="1"/>
    </row>
    <row r="37" spans="1:11" ht="16.5" x14ac:dyDescent="0.3">
      <c r="A37" s="9">
        <v>15</v>
      </c>
      <c r="B37" s="42">
        <v>44530</v>
      </c>
      <c r="C37" s="25">
        <v>-108208.79</v>
      </c>
      <c r="D37" s="25">
        <v>166197.23000000001</v>
      </c>
      <c r="E37" s="25"/>
      <c r="F37" s="25"/>
      <c r="G37" s="25">
        <v>-1083.5</v>
      </c>
      <c r="H37" s="49"/>
      <c r="I37" s="48">
        <v>-428781.56000000006</v>
      </c>
      <c r="J37" s="6"/>
      <c r="K37" s="1"/>
    </row>
    <row r="38" spans="1:11" ht="16.5" x14ac:dyDescent="0.3">
      <c r="A38" s="9">
        <v>16</v>
      </c>
      <c r="B38" s="42">
        <v>44561</v>
      </c>
      <c r="C38" s="25">
        <v>-201081.98</v>
      </c>
      <c r="D38" s="25">
        <v>200340.85</v>
      </c>
      <c r="E38" s="25"/>
      <c r="F38" s="25"/>
      <c r="G38" s="25">
        <v>-1088.1199999999999</v>
      </c>
      <c r="H38" s="49"/>
      <c r="I38" s="48">
        <v>-430610.81000000006</v>
      </c>
      <c r="J38" s="6"/>
      <c r="K38" s="1"/>
    </row>
    <row r="39" spans="1:11" ht="16.5" x14ac:dyDescent="0.3">
      <c r="A39" s="9">
        <v>17</v>
      </c>
      <c r="B39" s="42">
        <v>44592</v>
      </c>
      <c r="C39" s="25">
        <v>-290818.28999999998</v>
      </c>
      <c r="D39" s="25">
        <v>307013.65999999997</v>
      </c>
      <c r="E39" s="25"/>
      <c r="F39" s="25"/>
      <c r="G39" s="25">
        <v>-1049.8499999999999</v>
      </c>
      <c r="H39" s="49"/>
      <c r="I39" s="48">
        <v>-415465.2900000001</v>
      </c>
      <c r="J39" s="6"/>
      <c r="K39" s="1"/>
    </row>
    <row r="40" spans="1:11" ht="16.5" x14ac:dyDescent="0.3">
      <c r="A40" s="9">
        <v>18</v>
      </c>
      <c r="B40" s="42">
        <v>44620</v>
      </c>
      <c r="C40" s="25">
        <v>-234319.69000000003</v>
      </c>
      <c r="D40" s="25">
        <v>13858.640000000001</v>
      </c>
      <c r="E40" s="25"/>
      <c r="F40" s="25"/>
      <c r="G40" s="25">
        <v>-1611.01</v>
      </c>
      <c r="H40" s="49"/>
      <c r="I40" s="48">
        <v>-637537.35000000009</v>
      </c>
      <c r="J40" s="6"/>
      <c r="K40" s="1"/>
    </row>
    <row r="41" spans="1:11" ht="16.5" x14ac:dyDescent="0.3">
      <c r="A41" s="9">
        <v>19</v>
      </c>
      <c r="B41" s="42">
        <v>44651</v>
      </c>
      <c r="C41" s="25">
        <v>-196593.65</v>
      </c>
      <c r="D41" s="25">
        <v>121923.09</v>
      </c>
      <c r="E41" s="25"/>
      <c r="F41" s="25"/>
      <c r="G41" s="25">
        <v>-1804.26</v>
      </c>
      <c r="H41" s="49"/>
      <c r="I41" s="48">
        <v>-714012.17000000016</v>
      </c>
      <c r="J41" s="6"/>
      <c r="K41" s="1"/>
    </row>
    <row r="42" spans="1:11" ht="16.5" x14ac:dyDescent="0.3">
      <c r="A42" s="9">
        <v>20</v>
      </c>
      <c r="B42" s="42">
        <v>44681</v>
      </c>
      <c r="C42" s="25">
        <v>-151128.19</v>
      </c>
      <c r="D42" s="25">
        <v>111756.88</v>
      </c>
      <c r="E42" s="25"/>
      <c r="F42" s="25"/>
      <c r="G42" s="25">
        <v>-1914.85</v>
      </c>
      <c r="H42" s="49"/>
      <c r="I42" s="48">
        <v>-755298.33000000007</v>
      </c>
      <c r="J42" s="6"/>
      <c r="K42" s="1"/>
    </row>
    <row r="43" spans="1:11" ht="16.5" x14ac:dyDescent="0.3">
      <c r="A43" s="9">
        <v>21</v>
      </c>
      <c r="B43" s="42">
        <v>44712</v>
      </c>
      <c r="C43" s="25">
        <v>-100155.77</v>
      </c>
      <c r="D43" s="25">
        <v>29397.43</v>
      </c>
      <c r="E43" s="25"/>
      <c r="F43" s="25"/>
      <c r="G43" s="25">
        <v>-2099.56</v>
      </c>
      <c r="H43" s="49"/>
      <c r="I43" s="48">
        <v>-828156.2300000001</v>
      </c>
      <c r="J43" s="6"/>
      <c r="K43" s="1"/>
    </row>
    <row r="44" spans="1:11" ht="16.5" x14ac:dyDescent="0.3">
      <c r="A44" s="9">
        <v>22</v>
      </c>
      <c r="B44" s="42">
        <v>44742</v>
      </c>
      <c r="C44" s="25">
        <v>-57389.18</v>
      </c>
      <c r="D44" s="25">
        <v>26250.62</v>
      </c>
      <c r="E44" s="25"/>
      <c r="F44" s="25"/>
      <c r="G44" s="25">
        <v>-2184.04</v>
      </c>
      <c r="H44" s="49"/>
      <c r="I44" s="48">
        <v>-861478.83000000019</v>
      </c>
      <c r="J44" s="6"/>
      <c r="K44" s="1"/>
    </row>
    <row r="45" spans="1:11" ht="16.5" x14ac:dyDescent="0.3">
      <c r="A45" s="9">
        <v>23</v>
      </c>
      <c r="B45" s="42">
        <v>44773</v>
      </c>
      <c r="C45" s="25">
        <v>-39351.379999999997</v>
      </c>
      <c r="D45" s="25">
        <v>49016.53</v>
      </c>
      <c r="E45" s="25"/>
      <c r="F45" s="25"/>
      <c r="G45" s="25">
        <v>-2165.0300000000002</v>
      </c>
      <c r="H45" s="49"/>
      <c r="I45" s="48">
        <v>-853978.7100000002</v>
      </c>
      <c r="J45" s="6"/>
      <c r="K45" s="1"/>
    </row>
    <row r="46" spans="1:11" ht="16.5" x14ac:dyDescent="0.3">
      <c r="A46" s="9">
        <v>24</v>
      </c>
      <c r="B46" s="7" t="s">
        <v>49</v>
      </c>
      <c r="C46" s="26">
        <f>SUM(C34:C45)</f>
        <v>-1509270.92</v>
      </c>
      <c r="D46" s="26">
        <f>SUM(D34:D45)</f>
        <v>1111486.83</v>
      </c>
      <c r="E46" s="12">
        <f>SUM(E34:E45)</f>
        <v>0</v>
      </c>
      <c r="F46" s="12"/>
      <c r="G46" s="25">
        <f>SUM(G34:G45)</f>
        <v>-18421.18</v>
      </c>
      <c r="H46" s="12"/>
      <c r="I46" s="12"/>
      <c r="J46" s="6"/>
      <c r="K46" s="1"/>
    </row>
    <row r="47" spans="1:11" ht="15.75" x14ac:dyDescent="0.25">
      <c r="A47" s="9"/>
      <c r="B47" s="7"/>
      <c r="D47" s="32"/>
      <c r="E47" s="7"/>
      <c r="F47" s="7"/>
      <c r="H47" s="7"/>
      <c r="I47" s="7"/>
      <c r="J47" s="6"/>
      <c r="K47" s="39"/>
    </row>
    <row r="48" spans="1:11" ht="15.75" x14ac:dyDescent="0.25">
      <c r="A48" s="9">
        <v>25</v>
      </c>
      <c r="B48" s="7"/>
      <c r="C48" s="16" t="s">
        <v>18</v>
      </c>
      <c r="D48" s="7"/>
      <c r="E48" s="7"/>
      <c r="F48" s="7"/>
      <c r="G48" s="7"/>
      <c r="H48" s="7"/>
      <c r="J48" s="6"/>
      <c r="K48" s="1"/>
    </row>
    <row r="49" spans="1:13" ht="15.75" x14ac:dyDescent="0.25">
      <c r="A49" s="9">
        <v>26</v>
      </c>
      <c r="B49" s="7"/>
      <c r="C49" s="13" t="s">
        <v>50</v>
      </c>
      <c r="D49" s="13"/>
      <c r="E49" s="13"/>
      <c r="F49" s="13"/>
      <c r="G49" s="18">
        <f>C12+C14+C16+C18+C46+C22+C24+C26+C28+C20+C30+C32</f>
        <v>-17922896.130000003</v>
      </c>
      <c r="H49" s="18"/>
      <c r="J49" s="6"/>
      <c r="K49" s="2"/>
      <c r="L49" s="2"/>
      <c r="M49" s="5"/>
    </row>
    <row r="50" spans="1:13" ht="15.75" x14ac:dyDescent="0.25">
      <c r="A50" s="9">
        <v>27</v>
      </c>
      <c r="B50" s="7"/>
      <c r="C50" s="13" t="s">
        <v>51</v>
      </c>
      <c r="D50" s="13"/>
      <c r="E50" s="13"/>
      <c r="F50" s="24" t="s">
        <v>22</v>
      </c>
      <c r="G50" s="20">
        <f>1500000*12</f>
        <v>18000000</v>
      </c>
      <c r="H50" s="18"/>
      <c r="J50" s="6"/>
      <c r="K50" s="2"/>
      <c r="L50" s="2"/>
      <c r="M50" s="5"/>
    </row>
    <row r="51" spans="1:13" ht="15.75" x14ac:dyDescent="0.25">
      <c r="A51" s="9">
        <v>28</v>
      </c>
      <c r="B51" s="7"/>
      <c r="C51" s="13" t="s">
        <v>46</v>
      </c>
      <c r="D51" s="13"/>
      <c r="E51" s="13"/>
      <c r="F51" s="13"/>
      <c r="I51" s="18">
        <f>G49+G50</f>
        <v>77103.869999997318</v>
      </c>
      <c r="J51" s="6"/>
      <c r="K51" s="2"/>
      <c r="L51" s="2"/>
      <c r="M51" s="5"/>
    </row>
    <row r="52" spans="1:13" ht="16.5" thickBot="1" x14ac:dyDescent="0.3">
      <c r="A52" s="9">
        <v>29</v>
      </c>
      <c r="B52" s="7"/>
      <c r="C52" s="13" t="s">
        <v>55</v>
      </c>
      <c r="D52" s="13"/>
      <c r="E52" s="13"/>
      <c r="F52" s="13"/>
      <c r="H52" s="23" t="s">
        <v>23</v>
      </c>
      <c r="I52" s="19">
        <v>1500000</v>
      </c>
      <c r="J52" s="6"/>
      <c r="K52" s="3"/>
      <c r="L52" s="3"/>
      <c r="M52" s="5"/>
    </row>
    <row r="53" spans="1:13" ht="15.75" x14ac:dyDescent="0.25">
      <c r="A53" s="9">
        <v>30</v>
      </c>
      <c r="B53" s="7"/>
      <c r="C53" s="14" t="s">
        <v>56</v>
      </c>
      <c r="D53" s="14"/>
      <c r="E53" s="13"/>
      <c r="F53" s="13"/>
      <c r="I53" s="18">
        <f>I52+I51</f>
        <v>1577103.8699999973</v>
      </c>
      <c r="J53" s="6"/>
      <c r="K53" s="4"/>
      <c r="L53" s="4"/>
      <c r="M53" s="5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J54" s="6"/>
    </row>
    <row r="55" spans="1:13" x14ac:dyDescent="0.25">
      <c r="A55" s="9">
        <v>31</v>
      </c>
      <c r="B55" s="7"/>
      <c r="C55" s="17" t="s">
        <v>19</v>
      </c>
      <c r="D55" s="7"/>
      <c r="E55" s="7"/>
      <c r="F55" s="7"/>
      <c r="G55" s="7"/>
      <c r="H55" s="7"/>
      <c r="J55" s="6"/>
    </row>
    <row r="56" spans="1:13" x14ac:dyDescent="0.25">
      <c r="A56" s="9">
        <v>32</v>
      </c>
      <c r="B56" s="7"/>
      <c r="C56" s="14" t="s">
        <v>56</v>
      </c>
      <c r="D56" s="14"/>
      <c r="E56" s="13"/>
      <c r="F56" s="13"/>
      <c r="G56" s="18">
        <f>I53</f>
        <v>1577103.8699999973</v>
      </c>
      <c r="H56" s="18"/>
      <c r="J56" s="6"/>
    </row>
    <row r="57" spans="1:13" x14ac:dyDescent="0.25">
      <c r="A57" s="9">
        <v>33</v>
      </c>
      <c r="B57" s="7"/>
      <c r="C57" s="14" t="s">
        <v>59</v>
      </c>
      <c r="D57" s="14"/>
      <c r="E57" s="13"/>
      <c r="F57" s="13"/>
      <c r="G57" s="18">
        <v>751146.91333333042</v>
      </c>
      <c r="H57" s="18"/>
      <c r="J57" s="6"/>
      <c r="M57" s="43"/>
    </row>
    <row r="58" spans="1:13" x14ac:dyDescent="0.25">
      <c r="A58" s="9">
        <v>34</v>
      </c>
      <c r="B58" s="7"/>
      <c r="C58" s="14" t="s">
        <v>52</v>
      </c>
      <c r="D58" s="14"/>
      <c r="E58" s="13"/>
      <c r="F58" s="24" t="s">
        <v>23</v>
      </c>
      <c r="G58" s="20">
        <f>I45*-1</f>
        <v>853978.7100000002</v>
      </c>
      <c r="H58" s="18"/>
      <c r="J58" s="6"/>
    </row>
    <row r="59" spans="1:13" x14ac:dyDescent="0.25">
      <c r="A59" s="9">
        <v>35</v>
      </c>
      <c r="B59" s="7"/>
      <c r="C59" s="14" t="s">
        <v>16</v>
      </c>
      <c r="D59" s="13"/>
      <c r="E59" s="13"/>
      <c r="F59" s="13"/>
      <c r="I59" s="18">
        <f>G56+G58-G57</f>
        <v>1679935.666666667</v>
      </c>
      <c r="J59" s="6"/>
    </row>
    <row r="60" spans="1:13" ht="15.75" thickBot="1" x14ac:dyDescent="0.3">
      <c r="A60" s="9">
        <v>36</v>
      </c>
      <c r="B60" s="7"/>
      <c r="C60" s="14" t="s">
        <v>20</v>
      </c>
      <c r="D60" s="13"/>
      <c r="E60" s="13"/>
      <c r="F60" s="13"/>
      <c r="G60" s="21"/>
      <c r="H60" s="22" t="s">
        <v>21</v>
      </c>
      <c r="I60" s="37">
        <f>AVERAGE(C73:C75)</f>
        <v>15700.333333333334</v>
      </c>
      <c r="J60" s="38" t="s">
        <v>54</v>
      </c>
      <c r="K60" s="31"/>
    </row>
    <row r="61" spans="1:13" x14ac:dyDescent="0.25">
      <c r="A61" s="9">
        <v>37</v>
      </c>
      <c r="B61" s="7"/>
      <c r="C61" s="14" t="s">
        <v>17</v>
      </c>
      <c r="D61" s="13"/>
      <c r="E61" s="13"/>
      <c r="F61" s="13"/>
      <c r="I61" s="27">
        <f>I59/I60</f>
        <v>107.00000000000001</v>
      </c>
      <c r="J61" s="30"/>
      <c r="K61" s="29"/>
    </row>
    <row r="62" spans="1:13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3" x14ac:dyDescent="0.25">
      <c r="A63" s="6"/>
      <c r="B63" s="34" t="s">
        <v>27</v>
      </c>
      <c r="C63" s="35" t="s">
        <v>28</v>
      </c>
      <c r="D63" s="34" t="s">
        <v>29</v>
      </c>
      <c r="E63" s="6"/>
      <c r="F63" s="6"/>
      <c r="G63" s="6"/>
      <c r="H63" s="6"/>
      <c r="I63" s="6"/>
      <c r="J63" s="6"/>
    </row>
    <row r="64" spans="1:13" x14ac:dyDescent="0.25">
      <c r="B64" t="s">
        <v>32</v>
      </c>
      <c r="C64" s="31">
        <v>30000</v>
      </c>
      <c r="D64" s="33">
        <v>52</v>
      </c>
      <c r="E64" s="36" t="s">
        <v>31</v>
      </c>
    </row>
    <row r="65" spans="2:11" x14ac:dyDescent="0.25">
      <c r="B65" t="s">
        <v>33</v>
      </c>
      <c r="C65" s="31">
        <v>31000</v>
      </c>
      <c r="D65" s="33">
        <v>41</v>
      </c>
      <c r="E65" s="36"/>
    </row>
    <row r="66" spans="2:11" x14ac:dyDescent="0.25">
      <c r="B66" t="s">
        <v>34</v>
      </c>
      <c r="C66" s="31">
        <v>30974</v>
      </c>
      <c r="D66" s="33">
        <v>61.5</v>
      </c>
      <c r="E66" s="36"/>
    </row>
    <row r="67" spans="2:11" x14ac:dyDescent="0.25">
      <c r="B67" t="s">
        <v>35</v>
      </c>
      <c r="C67" s="31">
        <v>27744</v>
      </c>
      <c r="D67" s="33">
        <v>61.5</v>
      </c>
      <c r="E67" s="36"/>
    </row>
    <row r="68" spans="2:11" x14ac:dyDescent="0.25">
      <c r="B68" t="s">
        <v>36</v>
      </c>
      <c r="C68" s="31">
        <v>26872</v>
      </c>
      <c r="D68" s="33">
        <v>61.5</v>
      </c>
      <c r="E68" s="36"/>
    </row>
    <row r="69" spans="2:11" x14ac:dyDescent="0.25">
      <c r="B69" t="s">
        <v>37</v>
      </c>
      <c r="C69" s="31">
        <v>22656</v>
      </c>
      <c r="D69" s="33">
        <v>70</v>
      </c>
    </row>
    <row r="70" spans="2:11" x14ac:dyDescent="0.25">
      <c r="B70" t="s">
        <v>38</v>
      </c>
      <c r="C70" s="31">
        <v>23240</v>
      </c>
      <c r="D70" s="33">
        <v>72.5</v>
      </c>
    </row>
    <row r="71" spans="2:11" x14ac:dyDescent="0.25">
      <c r="B71" t="s">
        <v>41</v>
      </c>
      <c r="C71" s="40">
        <v>21432</v>
      </c>
      <c r="D71" s="33">
        <v>77</v>
      </c>
    </row>
    <row r="72" spans="2:11" x14ac:dyDescent="0.25">
      <c r="B72" t="s">
        <v>43</v>
      </c>
      <c r="C72" s="40">
        <v>20918</v>
      </c>
      <c r="D72" s="41">
        <v>75</v>
      </c>
    </row>
    <row r="73" spans="2:11" x14ac:dyDescent="0.25">
      <c r="B73" t="s">
        <v>47</v>
      </c>
      <c r="C73" s="40">
        <v>20630</v>
      </c>
      <c r="D73" s="41">
        <v>79</v>
      </c>
    </row>
    <row r="74" spans="2:11" x14ac:dyDescent="0.25">
      <c r="B74" t="s">
        <v>48</v>
      </c>
      <c r="C74" s="40">
        <v>15148</v>
      </c>
      <c r="D74" s="41">
        <v>107</v>
      </c>
      <c r="K74" s="43"/>
    </row>
    <row r="75" spans="2:11" x14ac:dyDescent="0.25">
      <c r="B75" t="s">
        <v>53</v>
      </c>
      <c r="C75" s="40">
        <v>11323</v>
      </c>
      <c r="D75" s="41">
        <f>ROUND(I61,0)</f>
        <v>107</v>
      </c>
      <c r="E75" s="36" t="s">
        <v>30</v>
      </c>
    </row>
  </sheetData>
  <printOptions horizontalCentered="1"/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eb141065-81b4-4018-8894-ac28303ff9c0">Exhibit</Data>
    <V_x002d_Type xmlns="eb141065-81b4-4018-8894-ac28303ff9c0" xsi:nil="true"/>
    <Year xmlns="eb141065-81b4-4018-8894-ac28303ff9c0">2016</Year>
    <FROM xmlns="eb141065-81b4-4018-8894-ac28303ff9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8539E26C4CFD4DACB078958C588700" ma:contentTypeVersion="4" ma:contentTypeDescription="Create a new document." ma:contentTypeScope="" ma:versionID="3190d06ab2eaa9fec7d6fee06ab16922">
  <xsd:schema xmlns:xsd="http://www.w3.org/2001/XMLSchema" xmlns:xs="http://www.w3.org/2001/XMLSchema" xmlns:p="http://schemas.microsoft.com/office/2006/metadata/properties" xmlns:ns2="eb141065-81b4-4018-8894-ac28303ff9c0" targetNamespace="http://schemas.microsoft.com/office/2006/metadata/properties" ma:root="true" ma:fieldsID="d23652a9fb839e4a65bc139c4b310362" ns2:_="">
    <xsd:import namespace="eb141065-81b4-4018-8894-ac28303ff9c0"/>
    <xsd:element name="properties">
      <xsd:complexType>
        <xsd:sequence>
          <xsd:element name="documentManagement">
            <xsd:complexType>
              <xsd:all>
                <xsd:element ref="ns2:Data" minOccurs="0"/>
                <xsd:element ref="ns2:FROM" minOccurs="0"/>
                <xsd:element ref="ns2:V_x002d_Typ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1065-81b4-4018-8894-ac28303ff9c0" elementFormDefault="qualified">
    <xsd:import namespace="http://schemas.microsoft.com/office/2006/documentManagement/types"/>
    <xsd:import namespace="http://schemas.microsoft.com/office/infopath/2007/PartnerControls"/>
    <xsd:element name="Data" ma:index="8" nillable="true" ma:displayName="Data" ma:default="Backup" ma:format="Dropdown" ma:internalName="Data">
      <xsd:simpleType>
        <xsd:restriction base="dms:Choice">
          <xsd:enumeration value="Backup"/>
          <xsd:enumeration value="Exhibit"/>
          <xsd:enumeration value="Application"/>
          <xsd:enumeration value="Tariffs"/>
          <xsd:enumeration value="Worksheet"/>
        </xsd:restriction>
      </xsd:simpleType>
    </xsd:element>
    <xsd:element name="FROM" ma:index="9" nillable="true" ma:displayName="FROM" ma:internalName="FROM">
      <xsd:simpleType>
        <xsd:restriction base="dms:Text">
          <xsd:maxLength value="255"/>
        </xsd:restriction>
      </xsd:simpleType>
    </xsd:element>
    <xsd:element name="V_x002d_Type" ma:index="10" nillable="true" ma:displayName="V-Type" ma:description="Type of version: legislative (redline) or proposed" ma:format="Dropdown" ma:internalName="V_x002d_Type">
      <xsd:simpleType>
        <xsd:restriction base="dms:Choice">
          <xsd:enumeration value="Legislative"/>
          <xsd:enumeration value="Proposed"/>
        </xsd:restriction>
      </xsd:simpleType>
    </xsd:element>
    <xsd:element name="Year" ma:index="11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CD30AE77-95DB-41A8-8184-00B454B3420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8BE42C5-89ED-422A-A00D-3DF6CA64E1E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b141065-81b4-4018-8894-ac28303ff9c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91EE86-FAF0-40F0-8F17-C88596A0D72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80E983-6D20-45CD-8C9A-A681653846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1065-81b4-4018-8894-ac28303ff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FA7D15C-5078-41EC-B04A-2CAA009288E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1.1</vt:lpstr>
      <vt:lpstr>'Exhibit 1.1'!Print_Area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QUESTAR</dc:creator>
  <cp:lastModifiedBy>Fred Nass</cp:lastModifiedBy>
  <cp:lastPrinted>2018-08-29T18:46:20Z</cp:lastPrinted>
  <dcterms:created xsi:type="dcterms:W3CDTF">2013-08-29T15:12:17Z</dcterms:created>
  <dcterms:modified xsi:type="dcterms:W3CDTF">2022-09-30T20:36:25Z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0x010100498539E26C4CFD4DACB078958C588700</vt:lpwstr>
  </property>
</Properties>
</file>