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3\"/>
    </mc:Choice>
  </mc:AlternateContent>
  <bookViews>
    <workbookView xWindow="21480" yWindow="-120" windowWidth="21840" windowHeight="13140" tabRatio="696"/>
  </bookViews>
  <sheets>
    <sheet name="Exhibit 1.2" sheetId="1" r:id="rId1"/>
    <sheet name="Input" sheetId="16" r:id="rId2"/>
    <sheet name="Collection Amount" sheetId="6" r:id="rId3"/>
    <sheet name="HEAT_Gross Up" sheetId="5" r:id="rId4"/>
    <sheet name="GS" sheetId="13" r:id="rId5"/>
    <sheet name="FS" sheetId="9" r:id="rId6"/>
    <sheet name="_FT1" sheetId="10" r:id="rId7"/>
    <sheet name="IS" sheetId="11" r:id="rId8"/>
    <sheet name="TS" sheetId="12" r:id="rId9"/>
    <sheet name="RR" sheetId="17" state="hidden" r:id="rId10"/>
    <sheet name="RR2022" sheetId="18" r:id="rId11"/>
    <sheet name="Sheet1" sheetId="19" r:id="rId12"/>
  </sheets>
  <externalReferences>
    <externalReference r:id="rId13"/>
  </externalReferences>
  <definedNames>
    <definedName name="_xlnm._FilterDatabase" localSheetId="10" hidden="1">'RR2022'!$A$1:$K$194</definedName>
    <definedName name="_FT1">_FT1!$A$3:$F$15</definedName>
    <definedName name="FS">FS!$A$3:$F$15</definedName>
    <definedName name="GS">GS!$A$5:$F$17</definedName>
    <definedName name="HEAT_WNA_Dth__2009">'HEAT_Gross Up'!$G$4:$I$11</definedName>
    <definedName name="IS">IS!$A$3:$F$15</definedName>
    <definedName name="_xlnm.Print_Area" localSheetId="0">'Exhibit 1.2'!$B$3:$Q$31</definedName>
    <definedName name="_xlnm.Print_Area" localSheetId="1">Input!$A$1:$Q$7</definedName>
    <definedName name="TS">TS!$A$3:$F$15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9" i="1"/>
  <c r="D5" i="6"/>
  <c r="M20" i="5" l="1"/>
  <c r="G5" i="12"/>
  <c r="G6" i="12"/>
  <c r="G7" i="12"/>
  <c r="G8" i="12"/>
  <c r="G9" i="12"/>
  <c r="G10" i="12"/>
  <c r="G11" i="12"/>
  <c r="G12" i="12"/>
  <c r="G13" i="12"/>
  <c r="G14" i="12"/>
  <c r="G15" i="12"/>
  <c r="G4" i="12"/>
  <c r="G5" i="11"/>
  <c r="G6" i="11"/>
  <c r="G7" i="11"/>
  <c r="G8" i="11"/>
  <c r="G9" i="11"/>
  <c r="G10" i="11"/>
  <c r="G11" i="11"/>
  <c r="G12" i="11"/>
  <c r="G13" i="11"/>
  <c r="G14" i="11"/>
  <c r="G15" i="11"/>
  <c r="G4" i="11"/>
  <c r="G4" i="9"/>
  <c r="E14" i="1"/>
  <c r="E15" i="1"/>
  <c r="E13" i="1"/>
  <c r="E12" i="1"/>
  <c r="E11" i="1"/>
  <c r="E10" i="1"/>
  <c r="E9" i="1"/>
  <c r="A21" i="12" l="1"/>
  <c r="A22" i="12"/>
  <c r="A23" i="12"/>
  <c r="A24" i="12"/>
  <c r="A25" i="12"/>
  <c r="A26" i="12"/>
  <c r="A27" i="12"/>
  <c r="A28" i="12"/>
  <c r="A29" i="12"/>
  <c r="A30" i="12"/>
  <c r="A31" i="12"/>
  <c r="A20" i="12"/>
  <c r="A41" i="13"/>
  <c r="A42" i="13"/>
  <c r="A43" i="13"/>
  <c r="A45" i="13"/>
  <c r="A23" i="13"/>
  <c r="A40" i="13" s="1"/>
  <c r="A24" i="13"/>
  <c r="A25" i="13"/>
  <c r="A26" i="13"/>
  <c r="A27" i="13"/>
  <c r="A44" i="13" s="1"/>
  <c r="A28" i="13"/>
  <c r="A29" i="13"/>
  <c r="A46" i="13" s="1"/>
  <c r="A30" i="13"/>
  <c r="A47" i="13" s="1"/>
  <c r="A31" i="13"/>
  <c r="A48" i="13" s="1"/>
  <c r="A32" i="13"/>
  <c r="A49" i="13" s="1"/>
  <c r="A33" i="13"/>
  <c r="A50" i="13" s="1"/>
  <c r="A22" i="13"/>
  <c r="A39" i="13" s="1"/>
  <c r="D19" i="19" l="1"/>
  <c r="C19" i="19"/>
  <c r="E17" i="19"/>
  <c r="E19" i="19" s="1"/>
  <c r="D17" i="19"/>
  <c r="C17" i="19"/>
  <c r="A19" i="19"/>
  <c r="B16" i="19"/>
  <c r="C11" i="19"/>
  <c r="A13" i="19"/>
  <c r="D13" i="19"/>
  <c r="A11" i="19"/>
  <c r="E13" i="19" s="1"/>
  <c r="E4" i="19"/>
  <c r="D4" i="19"/>
  <c r="C4" i="19"/>
  <c r="B4" i="19"/>
  <c r="B5" i="19" s="1"/>
  <c r="A6" i="19"/>
  <c r="A5" i="19"/>
  <c r="C13" i="19" l="1"/>
  <c r="D20" i="5" l="1"/>
  <c r="A21" i="11" l="1"/>
  <c r="A22" i="11"/>
  <c r="A23" i="11"/>
  <c r="A24" i="11"/>
  <c r="A25" i="11"/>
  <c r="A26" i="11"/>
  <c r="A27" i="11"/>
  <c r="A28" i="11"/>
  <c r="A29" i="11"/>
  <c r="A30" i="11"/>
  <c r="A31" i="11"/>
  <c r="A20" i="11"/>
  <c r="A21" i="10"/>
  <c r="A22" i="10"/>
  <c r="A23" i="10"/>
  <c r="A24" i="10"/>
  <c r="A25" i="10"/>
  <c r="A26" i="10"/>
  <c r="A27" i="10"/>
  <c r="A28" i="10"/>
  <c r="A29" i="10"/>
  <c r="A30" i="10"/>
  <c r="A31" i="10"/>
  <c r="A20" i="10"/>
  <c r="A21" i="9"/>
  <c r="A22" i="9"/>
  <c r="A23" i="9"/>
  <c r="A24" i="9"/>
  <c r="A25" i="9"/>
  <c r="A26" i="9"/>
  <c r="A27" i="9"/>
  <c r="A28" i="9"/>
  <c r="A29" i="9"/>
  <c r="A30" i="9"/>
  <c r="A31" i="9"/>
  <c r="A20" i="9"/>
  <c r="G6" i="13"/>
  <c r="G7" i="13"/>
  <c r="G8" i="13"/>
  <c r="G9" i="13"/>
  <c r="G10" i="13"/>
  <c r="G11" i="13"/>
  <c r="G12" i="13"/>
  <c r="G13" i="13"/>
  <c r="G14" i="13"/>
  <c r="G15" i="13"/>
  <c r="G16" i="13"/>
  <c r="G17" i="13"/>
  <c r="G31" i="13" l="1"/>
  <c r="G33" i="13"/>
  <c r="G32" i="13"/>
  <c r="G24" i="13"/>
  <c r="G25" i="13"/>
  <c r="G26" i="13"/>
  <c r="G27" i="13"/>
  <c r="G28" i="13"/>
  <c r="G29" i="13"/>
  <c r="G30" i="13"/>
  <c r="G23" i="13"/>
  <c r="G22" i="13"/>
  <c r="G29" i="9"/>
  <c r="G31" i="9"/>
  <c r="G30" i="9"/>
  <c r="G21" i="9"/>
  <c r="G22" i="9"/>
  <c r="G23" i="9"/>
  <c r="G24" i="9"/>
  <c r="G25" i="9"/>
  <c r="G26" i="9"/>
  <c r="G27" i="9"/>
  <c r="G28" i="9"/>
  <c r="G20" i="9"/>
  <c r="G29" i="10"/>
  <c r="G31" i="10"/>
  <c r="G30" i="10"/>
  <c r="G21" i="10"/>
  <c r="G22" i="10"/>
  <c r="G23" i="10"/>
  <c r="G24" i="10"/>
  <c r="G25" i="10"/>
  <c r="G26" i="10"/>
  <c r="G27" i="10"/>
  <c r="G28" i="10"/>
  <c r="G20" i="10"/>
  <c r="G31" i="11"/>
  <c r="G30" i="11"/>
  <c r="G29" i="11"/>
  <c r="G22" i="11"/>
  <c r="G23" i="11"/>
  <c r="G24" i="11"/>
  <c r="G25" i="11"/>
  <c r="G26" i="11"/>
  <c r="G27" i="11"/>
  <c r="G28" i="11"/>
  <c r="G21" i="11"/>
  <c r="G20" i="11"/>
  <c r="G28" i="12"/>
  <c r="G27" i="12"/>
  <c r="G26" i="12"/>
  <c r="G25" i="12"/>
  <c r="G24" i="12"/>
  <c r="G23" i="12"/>
  <c r="G22" i="12"/>
  <c r="G21" i="12"/>
  <c r="G20" i="12"/>
  <c r="G29" i="12"/>
  <c r="G30" i="12"/>
  <c r="G31" i="12"/>
  <c r="K13" i="18" l="1"/>
  <c r="K25" i="18"/>
  <c r="K37" i="18"/>
  <c r="K49" i="18"/>
  <c r="K61" i="18"/>
  <c r="K73" i="18"/>
  <c r="K85" i="18"/>
  <c r="K97" i="18"/>
  <c r="K109" i="18"/>
  <c r="K121" i="18"/>
  <c r="K133" i="18"/>
  <c r="K145" i="18"/>
  <c r="K157" i="18"/>
  <c r="K169" i="18"/>
  <c r="K181" i="18"/>
  <c r="K193" i="18"/>
  <c r="D16" i="12" l="1"/>
  <c r="H34" i="13" l="1"/>
  <c r="J16" i="6" l="1"/>
  <c r="J15" i="6"/>
  <c r="J14" i="6"/>
  <c r="J13" i="6"/>
  <c r="J12" i="6"/>
  <c r="J11" i="6"/>
  <c r="J10" i="6"/>
  <c r="J9" i="6"/>
  <c r="J8" i="6"/>
  <c r="J7" i="6"/>
  <c r="J6" i="6"/>
  <c r="J5" i="6"/>
  <c r="I16" i="6"/>
  <c r="I15" i="6"/>
  <c r="I14" i="6"/>
  <c r="I13" i="6"/>
  <c r="I12" i="6"/>
  <c r="I11" i="6"/>
  <c r="I10" i="6"/>
  <c r="I9" i="6"/>
  <c r="I8" i="6"/>
  <c r="I7" i="6"/>
  <c r="I6" i="6"/>
  <c r="I5" i="6"/>
  <c r="H5" i="6"/>
  <c r="H16" i="6"/>
  <c r="H15" i="6"/>
  <c r="H14" i="6"/>
  <c r="H13" i="6"/>
  <c r="H12" i="6"/>
  <c r="H11" i="6"/>
  <c r="H10" i="6"/>
  <c r="H9" i="6"/>
  <c r="H8" i="6"/>
  <c r="H7" i="6"/>
  <c r="H6" i="6"/>
  <c r="G16" i="6"/>
  <c r="G15" i="6"/>
  <c r="G14" i="6"/>
  <c r="G13" i="6"/>
  <c r="G12" i="6"/>
  <c r="G11" i="6"/>
  <c r="G10" i="6"/>
  <c r="G9" i="6"/>
  <c r="G8" i="6"/>
  <c r="G7" i="6"/>
  <c r="G6" i="6"/>
  <c r="G5" i="6"/>
  <c r="F16" i="6"/>
  <c r="F15" i="6"/>
  <c r="F14" i="6"/>
  <c r="F13" i="6"/>
  <c r="F12" i="6"/>
  <c r="F11" i="6"/>
  <c r="F10" i="6"/>
  <c r="F9" i="6"/>
  <c r="F8" i="6"/>
  <c r="F7" i="6"/>
  <c r="F6" i="6"/>
  <c r="F5" i="6"/>
  <c r="E16" i="6"/>
  <c r="E15" i="6"/>
  <c r="E14" i="6"/>
  <c r="E13" i="6"/>
  <c r="E12" i="6"/>
  <c r="E11" i="6"/>
  <c r="E10" i="6"/>
  <c r="E9" i="6"/>
  <c r="E8" i="6"/>
  <c r="E7" i="6"/>
  <c r="E6" i="6"/>
  <c r="E5" i="6"/>
  <c r="K37" i="17" l="1"/>
  <c r="F15" i="1" l="1"/>
  <c r="F14" i="1"/>
  <c r="F13" i="1"/>
  <c r="F12" i="1"/>
  <c r="F11" i="1"/>
  <c r="F10" i="1"/>
  <c r="L193" i="18" l="1"/>
  <c r="L109" i="18"/>
  <c r="K194" i="18"/>
  <c r="K13" i="17"/>
  <c r="F194" i="18"/>
  <c r="C21" i="5" l="1"/>
  <c r="G32" i="10" l="1"/>
  <c r="K97" i="17" l="1"/>
  <c r="K85" i="17"/>
  <c r="F182" i="17" l="1"/>
  <c r="K181" i="17"/>
  <c r="K169" i="17"/>
  <c r="K157" i="17"/>
  <c r="K145" i="17"/>
  <c r="K133" i="17"/>
  <c r="K121" i="17"/>
  <c r="K109" i="17"/>
  <c r="K73" i="17"/>
  <c r="K61" i="17"/>
  <c r="K49" i="17"/>
  <c r="K25" i="17"/>
  <c r="K182" i="17" l="1"/>
  <c r="L97" i="17"/>
  <c r="E10" i="5" l="1"/>
  <c r="E22" i="13"/>
  <c r="G19" i="5" l="1"/>
  <c r="G18" i="5"/>
  <c r="G17" i="5"/>
  <c r="G16" i="5"/>
  <c r="G15" i="5"/>
  <c r="G14" i="5"/>
  <c r="G13" i="5"/>
  <c r="G12" i="5"/>
  <c r="G11" i="5"/>
  <c r="G10" i="5"/>
  <c r="G9" i="5"/>
  <c r="G8" i="5"/>
  <c r="H19" i="5"/>
  <c r="H18" i="5"/>
  <c r="H17" i="5"/>
  <c r="H16" i="5"/>
  <c r="H15" i="5"/>
  <c r="H14" i="5"/>
  <c r="H13" i="5"/>
  <c r="H12" i="5"/>
  <c r="H11" i="5"/>
  <c r="H10" i="5"/>
  <c r="H9" i="5"/>
  <c r="H8" i="5"/>
  <c r="E16" i="1" l="1"/>
  <c r="C16" i="9" l="1"/>
  <c r="D16" i="9"/>
  <c r="C18" i="13" l="1"/>
  <c r="C16" i="12" l="1"/>
  <c r="E16" i="12"/>
  <c r="F16" i="12"/>
  <c r="C16" i="11"/>
  <c r="D16" i="11"/>
  <c r="E16" i="11"/>
  <c r="F16" i="11"/>
  <c r="C16" i="10"/>
  <c r="D16" i="10"/>
  <c r="E16" i="10"/>
  <c r="F16" i="10"/>
  <c r="E16" i="9"/>
  <c r="F16" i="9"/>
  <c r="D18" i="13"/>
  <c r="E18" i="13"/>
  <c r="F18" i="13"/>
  <c r="G15" i="9" l="1"/>
  <c r="G14" i="9"/>
  <c r="G13" i="9"/>
  <c r="G12" i="9"/>
  <c r="G11" i="9"/>
  <c r="G10" i="9"/>
  <c r="G9" i="9"/>
  <c r="G8" i="9"/>
  <c r="G7" i="9"/>
  <c r="G6" i="9"/>
  <c r="G5" i="9"/>
  <c r="F20" i="9" l="1"/>
  <c r="D20" i="9"/>
  <c r="G16" i="9"/>
  <c r="G15" i="1" l="1"/>
  <c r="I15" i="1" s="1"/>
  <c r="R15" i="1" s="1"/>
  <c r="G13" i="1"/>
  <c r="G11" i="1"/>
  <c r="G14" i="1"/>
  <c r="G12" i="1"/>
  <c r="G10" i="1"/>
  <c r="K17" i="6"/>
  <c r="G17" i="6"/>
  <c r="G18" i="6" s="1"/>
  <c r="G32" i="11"/>
  <c r="G32" i="9"/>
  <c r="G33" i="9" s="1"/>
  <c r="F23" i="13"/>
  <c r="F22" i="13" l="1"/>
  <c r="D22" i="13"/>
  <c r="I14" i="1"/>
  <c r="R14" i="1" s="1"/>
  <c r="I13" i="1"/>
  <c r="R13" i="1" s="1"/>
  <c r="H13" i="1"/>
  <c r="G16" i="1"/>
  <c r="F25" i="13"/>
  <c r="F27" i="13"/>
  <c r="F24" i="13"/>
  <c r="F26" i="13"/>
  <c r="F28" i="13"/>
  <c r="J11" i="1"/>
  <c r="G32" i="12"/>
  <c r="I11" i="1"/>
  <c r="R11" i="1" s="1"/>
  <c r="I10" i="1"/>
  <c r="R10" i="1" s="1"/>
  <c r="M13" i="1" l="1"/>
  <c r="I12" i="1"/>
  <c r="R12" i="1" s="1"/>
  <c r="E39" i="13" l="1"/>
  <c r="F39" i="13"/>
  <c r="F45" i="13"/>
  <c r="F44" i="13"/>
  <c r="F43" i="13"/>
  <c r="F42" i="13"/>
  <c r="F41" i="13"/>
  <c r="F40" i="13"/>
  <c r="D28" i="13" l="1"/>
  <c r="D26" i="13"/>
  <c r="D24" i="13"/>
  <c r="G34" i="13"/>
  <c r="D27" i="13"/>
  <c r="D25" i="13"/>
  <c r="D23" i="13"/>
  <c r="E20" i="11"/>
  <c r="C33" i="13"/>
  <c r="C50" i="13" s="1"/>
  <c r="E21" i="9"/>
  <c r="E22" i="9"/>
  <c r="E23" i="9"/>
  <c r="E24" i="9"/>
  <c r="E25" i="9"/>
  <c r="E26" i="9"/>
  <c r="E27" i="9"/>
  <c r="E28" i="9"/>
  <c r="E29" i="9"/>
  <c r="E30" i="9"/>
  <c r="E31" i="9"/>
  <c r="E20" i="9"/>
  <c r="C21" i="9"/>
  <c r="C22" i="9"/>
  <c r="C23" i="9"/>
  <c r="C24" i="9"/>
  <c r="C25" i="9"/>
  <c r="C26" i="9"/>
  <c r="C27" i="9"/>
  <c r="C28" i="9"/>
  <c r="C29" i="9"/>
  <c r="C30" i="9"/>
  <c r="C31" i="9"/>
  <c r="C20" i="9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8" i="6" s="1"/>
  <c r="A39" i="6" s="1"/>
  <c r="C32" i="9" l="1"/>
  <c r="D20" i="11"/>
  <c r="A40" i="6"/>
  <c r="E17" i="6"/>
  <c r="E18" i="6" s="1"/>
  <c r="F17" i="6"/>
  <c r="F18" i="6" s="1"/>
  <c r="I17" i="6"/>
  <c r="I18" i="6" s="1"/>
  <c r="H17" i="6"/>
  <c r="H18" i="6" s="1"/>
  <c r="J17" i="6"/>
  <c r="J18" i="6" s="1"/>
  <c r="G27" i="6"/>
  <c r="E19" i="5"/>
  <c r="I19" i="5" s="1"/>
  <c r="D13" i="6" s="1"/>
  <c r="E18" i="5"/>
  <c r="I18" i="5" s="1"/>
  <c r="D12" i="6" s="1"/>
  <c r="E17" i="5"/>
  <c r="E16" i="5"/>
  <c r="I16" i="5" s="1"/>
  <c r="D10" i="6" s="1"/>
  <c r="E15" i="5"/>
  <c r="I15" i="5" s="1"/>
  <c r="D9" i="6" s="1"/>
  <c r="E14" i="5"/>
  <c r="I14" i="5" s="1"/>
  <c r="D8" i="6" s="1"/>
  <c r="E13" i="5"/>
  <c r="I13" i="5" s="1"/>
  <c r="D7" i="6" s="1"/>
  <c r="E12" i="5"/>
  <c r="I12" i="5" s="1"/>
  <c r="D6" i="6" s="1"/>
  <c r="E11" i="5"/>
  <c r="I11" i="5" s="1"/>
  <c r="I10" i="5"/>
  <c r="D16" i="6" s="1"/>
  <c r="E9" i="5"/>
  <c r="I9" i="5" s="1"/>
  <c r="D15" i="6" s="1"/>
  <c r="E8" i="5"/>
  <c r="I8" i="5" s="1"/>
  <c r="D14" i="6" s="1"/>
  <c r="E23" i="13"/>
  <c r="E40" i="13" s="1"/>
  <c r="E24" i="13"/>
  <c r="E41" i="13" s="1"/>
  <c r="E25" i="13"/>
  <c r="E42" i="13" s="1"/>
  <c r="E26" i="13"/>
  <c r="E43" i="13" s="1"/>
  <c r="E27" i="13"/>
  <c r="E44" i="13" s="1"/>
  <c r="E28" i="13"/>
  <c r="E45" i="13" s="1"/>
  <c r="E29" i="13"/>
  <c r="E46" i="13" s="1"/>
  <c r="E30" i="13"/>
  <c r="E47" i="13" s="1"/>
  <c r="E31" i="13"/>
  <c r="E48" i="13" s="1"/>
  <c r="E32" i="13"/>
  <c r="E49" i="13" s="1"/>
  <c r="E33" i="13"/>
  <c r="E50" i="13" s="1"/>
  <c r="E32" i="9"/>
  <c r="K10" i="1" s="1"/>
  <c r="C23" i="13"/>
  <c r="C40" i="13" s="1"/>
  <c r="C24" i="13"/>
  <c r="C41" i="13" s="1"/>
  <c r="C25" i="13"/>
  <c r="C42" i="13" s="1"/>
  <c r="C26" i="13"/>
  <c r="C43" i="13" s="1"/>
  <c r="C27" i="13"/>
  <c r="C44" i="13" s="1"/>
  <c r="C28" i="13"/>
  <c r="C45" i="13" s="1"/>
  <c r="C29" i="13"/>
  <c r="C46" i="13" s="1"/>
  <c r="C30" i="13"/>
  <c r="C47" i="13" s="1"/>
  <c r="C31" i="13"/>
  <c r="C48" i="13" s="1"/>
  <c r="C32" i="13"/>
  <c r="C49" i="13" s="1"/>
  <c r="C22" i="13"/>
  <c r="F30" i="13"/>
  <c r="F31" i="13"/>
  <c r="F32" i="13"/>
  <c r="F33" i="13"/>
  <c r="G5" i="10"/>
  <c r="F21" i="10" s="1"/>
  <c r="G6" i="10"/>
  <c r="F22" i="10" s="1"/>
  <c r="G7" i="10"/>
  <c r="F23" i="10" s="1"/>
  <c r="G8" i="10"/>
  <c r="F24" i="10" s="1"/>
  <c r="G9" i="10"/>
  <c r="F25" i="10" s="1"/>
  <c r="G10" i="10"/>
  <c r="F26" i="10" s="1"/>
  <c r="G11" i="10"/>
  <c r="F27" i="10" s="1"/>
  <c r="G12" i="10"/>
  <c r="F28" i="10" s="1"/>
  <c r="G13" i="10"/>
  <c r="F29" i="10" s="1"/>
  <c r="G14" i="10"/>
  <c r="G15" i="10"/>
  <c r="D31" i="10" s="1"/>
  <c r="G4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F20" i="11"/>
  <c r="D22" i="11"/>
  <c r="D24" i="11"/>
  <c r="D26" i="11"/>
  <c r="D28" i="11"/>
  <c r="D30" i="11"/>
  <c r="E31" i="11"/>
  <c r="C31" i="11"/>
  <c r="E30" i="11"/>
  <c r="C30" i="11"/>
  <c r="E29" i="11"/>
  <c r="C29" i="11"/>
  <c r="E28" i="11"/>
  <c r="C28" i="11"/>
  <c r="E27" i="11"/>
  <c r="C27" i="11"/>
  <c r="E26" i="11"/>
  <c r="C26" i="11"/>
  <c r="E25" i="11"/>
  <c r="C25" i="11"/>
  <c r="F24" i="11"/>
  <c r="E24" i="11"/>
  <c r="C24" i="11"/>
  <c r="E23" i="11"/>
  <c r="C23" i="11"/>
  <c r="E22" i="11"/>
  <c r="C22" i="11"/>
  <c r="E21" i="11"/>
  <c r="C21" i="11"/>
  <c r="C20" i="11"/>
  <c r="E21" i="12"/>
  <c r="E22" i="12"/>
  <c r="E23" i="12"/>
  <c r="E24" i="12"/>
  <c r="E25" i="12"/>
  <c r="E26" i="12"/>
  <c r="E27" i="12"/>
  <c r="E28" i="12"/>
  <c r="E29" i="12"/>
  <c r="E30" i="12"/>
  <c r="E31" i="12"/>
  <c r="E20" i="12"/>
  <c r="C21" i="12"/>
  <c r="C22" i="12"/>
  <c r="C23" i="12"/>
  <c r="C24" i="12"/>
  <c r="C25" i="12"/>
  <c r="C26" i="12"/>
  <c r="C27" i="12"/>
  <c r="C28" i="12"/>
  <c r="C29" i="12"/>
  <c r="C30" i="12"/>
  <c r="C31" i="12"/>
  <c r="C20" i="12"/>
  <c r="F22" i="12"/>
  <c r="F23" i="12"/>
  <c r="F24" i="12"/>
  <c r="F25" i="12"/>
  <c r="F26" i="12"/>
  <c r="F27" i="12"/>
  <c r="F28" i="12"/>
  <c r="F29" i="12"/>
  <c r="F30" i="12"/>
  <c r="F31" i="12"/>
  <c r="D20" i="12"/>
  <c r="L5" i="6" l="1"/>
  <c r="D21" i="10"/>
  <c r="H42" i="6" s="1"/>
  <c r="D39" i="13"/>
  <c r="G39" i="13" s="1"/>
  <c r="D29" i="10"/>
  <c r="H38" i="6" s="1"/>
  <c r="F31" i="10"/>
  <c r="H40" i="6"/>
  <c r="D23" i="10"/>
  <c r="H44" i="6" s="1"/>
  <c r="D27" i="10"/>
  <c r="H48" i="6" s="1"/>
  <c r="H27" i="6"/>
  <c r="D25" i="10"/>
  <c r="H46" i="6" s="1"/>
  <c r="H31" i="6"/>
  <c r="I17" i="5"/>
  <c r="D11" i="6" s="1"/>
  <c r="C32" i="10"/>
  <c r="C39" i="13"/>
  <c r="C51" i="13" s="1"/>
  <c r="C34" i="13"/>
  <c r="G16" i="12"/>
  <c r="C32" i="12"/>
  <c r="C32" i="11"/>
  <c r="G16" i="10"/>
  <c r="G18" i="13"/>
  <c r="E25" i="6"/>
  <c r="E31" i="6"/>
  <c r="E32" i="11"/>
  <c r="K12" i="1" s="1"/>
  <c r="G16" i="11"/>
  <c r="J29" i="6"/>
  <c r="H26" i="6"/>
  <c r="H25" i="6"/>
  <c r="F27" i="6"/>
  <c r="E29" i="6"/>
  <c r="F22" i="11"/>
  <c r="F31" i="11"/>
  <c r="D31" i="11"/>
  <c r="F29" i="11"/>
  <c r="D29" i="11"/>
  <c r="F27" i="11"/>
  <c r="D27" i="11"/>
  <c r="F25" i="11"/>
  <c r="D25" i="11"/>
  <c r="F23" i="11"/>
  <c r="D23" i="11"/>
  <c r="F21" i="11"/>
  <c r="D21" i="11"/>
  <c r="I30" i="6"/>
  <c r="I29" i="6"/>
  <c r="I28" i="6"/>
  <c r="J41" i="6"/>
  <c r="F20" i="12"/>
  <c r="D21" i="12"/>
  <c r="J42" i="6" s="1"/>
  <c r="F21" i="12"/>
  <c r="E32" i="12"/>
  <c r="K15" i="1" s="1"/>
  <c r="D32" i="13"/>
  <c r="F49" i="13"/>
  <c r="F47" i="13"/>
  <c r="D30" i="13"/>
  <c r="E51" i="13"/>
  <c r="K9" i="1" s="1"/>
  <c r="F50" i="13"/>
  <c r="D33" i="13"/>
  <c r="D31" i="13"/>
  <c r="F48" i="13"/>
  <c r="F29" i="13"/>
  <c r="D29" i="13"/>
  <c r="J27" i="6"/>
  <c r="I24" i="6"/>
  <c r="I23" i="6"/>
  <c r="I33" i="6"/>
  <c r="I27" i="6"/>
  <c r="I26" i="6"/>
  <c r="I25" i="6"/>
  <c r="I22" i="6"/>
  <c r="I32" i="6"/>
  <c r="G22" i="6"/>
  <c r="F23" i="6"/>
  <c r="F31" i="6"/>
  <c r="F25" i="6"/>
  <c r="F33" i="6"/>
  <c r="F29" i="6"/>
  <c r="F26" i="6"/>
  <c r="F24" i="6"/>
  <c r="F22" i="6"/>
  <c r="F32" i="6"/>
  <c r="F30" i="6"/>
  <c r="F28" i="6"/>
  <c r="E27" i="6"/>
  <c r="E23" i="6"/>
  <c r="D40" i="13"/>
  <c r="G40" i="13" s="1"/>
  <c r="E26" i="6"/>
  <c r="E33" i="6"/>
  <c r="I31" i="6"/>
  <c r="A41" i="6"/>
  <c r="J26" i="6"/>
  <c r="J25" i="6"/>
  <c r="J24" i="6"/>
  <c r="G24" i="6"/>
  <c r="J22" i="6"/>
  <c r="J32" i="6"/>
  <c r="G32" i="6"/>
  <c r="G26" i="6"/>
  <c r="G25" i="6"/>
  <c r="E24" i="6"/>
  <c r="J23" i="6"/>
  <c r="G23" i="6"/>
  <c r="E22" i="6"/>
  <c r="J33" i="6"/>
  <c r="G33" i="6"/>
  <c r="J31" i="6"/>
  <c r="J30" i="6"/>
  <c r="E30" i="6"/>
  <c r="J28" i="6"/>
  <c r="E28" i="6"/>
  <c r="E32" i="10"/>
  <c r="K13" i="1" s="1"/>
  <c r="F30" i="10"/>
  <c r="F26" i="11"/>
  <c r="F28" i="11"/>
  <c r="F30" i="11"/>
  <c r="F30" i="9"/>
  <c r="F22" i="9"/>
  <c r="F24" i="9"/>
  <c r="F26" i="9"/>
  <c r="F28" i="9"/>
  <c r="F21" i="9"/>
  <c r="F23" i="9"/>
  <c r="F25" i="9"/>
  <c r="F27" i="9"/>
  <c r="F29" i="9"/>
  <c r="F31" i="9"/>
  <c r="E34" i="13"/>
  <c r="G33" i="10"/>
  <c r="H24" i="6"/>
  <c r="H23" i="6"/>
  <c r="H22" i="6"/>
  <c r="H33" i="6"/>
  <c r="H32" i="6"/>
  <c r="E32" i="6"/>
  <c r="G31" i="6"/>
  <c r="H30" i="6"/>
  <c r="H29" i="6"/>
  <c r="H28" i="6"/>
  <c r="D31" i="9"/>
  <c r="D27" i="9"/>
  <c r="D23" i="9"/>
  <c r="D20" i="10"/>
  <c r="H41" i="6" s="1"/>
  <c r="F20" i="10"/>
  <c r="G30" i="6"/>
  <c r="G29" i="6"/>
  <c r="G28" i="6"/>
  <c r="D29" i="9"/>
  <c r="D25" i="9"/>
  <c r="D21" i="9"/>
  <c r="D30" i="9"/>
  <c r="D28" i="9"/>
  <c r="D26" i="9"/>
  <c r="D24" i="9"/>
  <c r="D22" i="9"/>
  <c r="D31" i="12"/>
  <c r="J40" i="6" s="1"/>
  <c r="D29" i="12"/>
  <c r="J38" i="6" s="1"/>
  <c r="D27" i="12"/>
  <c r="J48" i="6" s="1"/>
  <c r="D25" i="12"/>
  <c r="J46" i="6" s="1"/>
  <c r="D23" i="12"/>
  <c r="J44" i="6" s="1"/>
  <c r="D22" i="10"/>
  <c r="H43" i="6" s="1"/>
  <c r="D24" i="10"/>
  <c r="H45" i="6" s="1"/>
  <c r="D26" i="10"/>
  <c r="H47" i="6" s="1"/>
  <c r="D28" i="10"/>
  <c r="H49" i="6" s="1"/>
  <c r="D30" i="10"/>
  <c r="H39" i="6" s="1"/>
  <c r="D30" i="12"/>
  <c r="J39" i="6" s="1"/>
  <c r="D28" i="12"/>
  <c r="J49" i="6" s="1"/>
  <c r="D26" i="12"/>
  <c r="J47" i="6" s="1"/>
  <c r="D24" i="12"/>
  <c r="J45" i="6" s="1"/>
  <c r="D22" i="12"/>
  <c r="J43" i="6" s="1"/>
  <c r="G33" i="11"/>
  <c r="I20" i="5" l="1"/>
  <c r="H34" i="6"/>
  <c r="G34" i="6"/>
  <c r="E34" i="6"/>
  <c r="J34" i="6"/>
  <c r="I34" i="6"/>
  <c r="F34" i="6"/>
  <c r="K16" i="1"/>
  <c r="F32" i="11"/>
  <c r="D34" i="13"/>
  <c r="F46" i="13"/>
  <c r="F51" i="13" s="1"/>
  <c r="F34" i="13"/>
  <c r="F32" i="12"/>
  <c r="F32" i="10"/>
  <c r="G33" i="12"/>
  <c r="F32" i="9"/>
  <c r="A42" i="6"/>
  <c r="D32" i="11"/>
  <c r="J12" i="1" s="1"/>
  <c r="D32" i="10"/>
  <c r="D32" i="12"/>
  <c r="D32" i="9"/>
  <c r="J10" i="1" s="1"/>
  <c r="F9" i="1" l="1"/>
  <c r="I9" i="1" s="1"/>
  <c r="R9" i="1" s="1"/>
  <c r="F16" i="1"/>
  <c r="N17" i="6"/>
  <c r="D46" i="13"/>
  <c r="G46" i="13" s="1"/>
  <c r="A43" i="6"/>
  <c r="M9" i="1" l="1"/>
  <c r="J14" i="1"/>
  <c r="D47" i="13"/>
  <c r="G47" i="13" s="1"/>
  <c r="A44" i="6"/>
  <c r="J13" i="1" l="1"/>
  <c r="J15" i="1"/>
  <c r="H9" i="1"/>
  <c r="H10" i="1"/>
  <c r="L6" i="6"/>
  <c r="D48" i="13"/>
  <c r="G48" i="13" s="1"/>
  <c r="L12" i="1"/>
  <c r="G50" i="6" s="1"/>
  <c r="G44" i="6" s="1"/>
  <c r="H11" i="1"/>
  <c r="M14" i="1"/>
  <c r="A45" i="6"/>
  <c r="L11" i="1"/>
  <c r="F50" i="6" s="1"/>
  <c r="H14" i="1"/>
  <c r="M11" i="1"/>
  <c r="L14" i="1"/>
  <c r="I50" i="6" s="1"/>
  <c r="M10" i="1"/>
  <c r="H15" i="1"/>
  <c r="H12" i="1"/>
  <c r="L15" i="1" l="1"/>
  <c r="J50" i="6" s="1"/>
  <c r="L10" i="1"/>
  <c r="E50" i="6" s="1"/>
  <c r="E42" i="6" s="1"/>
  <c r="D49" i="13"/>
  <c r="G49" i="13" s="1"/>
  <c r="L8" i="6"/>
  <c r="L7" i="6"/>
  <c r="A46" i="6"/>
  <c r="M12" i="1"/>
  <c r="M15" i="1"/>
  <c r="L13" i="1"/>
  <c r="D50" i="13" l="1"/>
  <c r="G50" i="13" s="1"/>
  <c r="A47" i="6"/>
  <c r="H50" i="6"/>
  <c r="F44" i="6"/>
  <c r="I45" i="6"/>
  <c r="E44" i="6"/>
  <c r="L9" i="6" l="1"/>
  <c r="A48" i="6"/>
  <c r="G42" i="6"/>
  <c r="G38" i="6"/>
  <c r="F42" i="6"/>
  <c r="G40" i="6"/>
  <c r="G48" i="6"/>
  <c r="G46" i="6"/>
  <c r="G43" i="6"/>
  <c r="G41" i="6"/>
  <c r="G39" i="6"/>
  <c r="G49" i="6"/>
  <c r="G47" i="6"/>
  <c r="G45" i="6"/>
  <c r="I44" i="6"/>
  <c r="F38" i="6"/>
  <c r="F40" i="6"/>
  <c r="F48" i="6"/>
  <c r="E43" i="6"/>
  <c r="E47" i="6"/>
  <c r="E41" i="6"/>
  <c r="F46" i="6"/>
  <c r="E40" i="6"/>
  <c r="F43" i="6"/>
  <c r="F41" i="6"/>
  <c r="F39" i="6"/>
  <c r="F49" i="6"/>
  <c r="F47" i="6"/>
  <c r="F45" i="6"/>
  <c r="E39" i="6"/>
  <c r="E49" i="6"/>
  <c r="E45" i="6"/>
  <c r="I40" i="6"/>
  <c r="E38" i="6"/>
  <c r="E48" i="6"/>
  <c r="E46" i="6"/>
  <c r="I48" i="6"/>
  <c r="I42" i="6"/>
  <c r="I38" i="6"/>
  <c r="I46" i="6"/>
  <c r="I43" i="6"/>
  <c r="I41" i="6"/>
  <c r="I39" i="6"/>
  <c r="I49" i="6"/>
  <c r="I47" i="6"/>
  <c r="L10" i="6" l="1"/>
  <c r="A49" i="6"/>
  <c r="D41" i="13" l="1"/>
  <c r="G41" i="13" s="1"/>
  <c r="L11" i="6"/>
  <c r="A50" i="6"/>
  <c r="D42" i="13" l="1"/>
  <c r="G42" i="13" s="1"/>
  <c r="L12" i="6"/>
  <c r="D43" i="13" l="1"/>
  <c r="G43" i="13" s="1"/>
  <c r="L13" i="6"/>
  <c r="D44" i="13" l="1"/>
  <c r="G44" i="13" s="1"/>
  <c r="D45" i="13"/>
  <c r="G45" i="13" s="1"/>
  <c r="L14" i="6"/>
  <c r="G51" i="13" l="1"/>
  <c r="D51" i="13"/>
  <c r="L16" i="6"/>
  <c r="D17" i="6"/>
  <c r="D18" i="6" s="1"/>
  <c r="L15" i="6"/>
  <c r="L9" i="1" l="1"/>
  <c r="L16" i="1" s="1"/>
  <c r="J16" i="1"/>
  <c r="L17" i="6"/>
  <c r="N18" i="6" s="1"/>
  <c r="N19" i="6" s="1"/>
  <c r="D33" i="6"/>
  <c r="D32" i="6"/>
  <c r="G4" i="16"/>
  <c r="D25" i="6"/>
  <c r="D22" i="6"/>
  <c r="D23" i="6"/>
  <c r="D24" i="6"/>
  <c r="D26" i="6"/>
  <c r="D27" i="6"/>
  <c r="D28" i="6"/>
  <c r="D29" i="6"/>
  <c r="D30" i="6"/>
  <c r="D31" i="6"/>
  <c r="D34" i="6" l="1"/>
  <c r="D50" i="6"/>
  <c r="L50" i="6" s="1"/>
  <c r="D38" i="6" l="1"/>
  <c r="L38" i="6" s="1"/>
  <c r="D40" i="6"/>
  <c r="L40" i="6" s="1"/>
  <c r="D43" i="6"/>
  <c r="L43" i="6" s="1"/>
  <c r="D44" i="6"/>
  <c r="L44" i="6" s="1"/>
  <c r="D46" i="6"/>
  <c r="L46" i="6" s="1"/>
  <c r="D41" i="6"/>
  <c r="L41" i="6" s="1"/>
  <c r="D39" i="6"/>
  <c r="L39" i="6" s="1"/>
  <c r="D42" i="6"/>
  <c r="L42" i="6" s="1"/>
  <c r="D45" i="6"/>
  <c r="L45" i="6" s="1"/>
  <c r="D47" i="6"/>
  <c r="L47" i="6" s="1"/>
  <c r="D49" i="6"/>
  <c r="L49" i="6" s="1"/>
  <c r="D48" i="6"/>
  <c r="L48" i="6" s="1"/>
</calcChain>
</file>

<file path=xl/comments1.xml><?xml version="1.0" encoding="utf-8"?>
<comments xmlns="http://schemas.openxmlformats.org/spreadsheetml/2006/main">
  <authors>
    <author>Ted Peterson</author>
    <author>Colleen Elliott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Includes FT-1 and FT-1L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This number is from Exhibit 1.1 "Projected Collection"</t>
        </r>
      </text>
    </comment>
  </commentList>
</comments>
</file>

<file path=xl/comments2.xml><?xml version="1.0" encoding="utf-8"?>
<comments xmlns="http://schemas.openxmlformats.org/spreadsheetml/2006/main">
  <authors>
    <author>Ted Peterson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GS Dths collected do not include HEAT Dths because HEAT Dths are not part of the collection.</t>
        </r>
      </text>
    </comment>
  </commentList>
</comments>
</file>

<file path=xl/comments3.xml><?xml version="1.0" encoding="utf-8"?>
<comments xmlns="http://schemas.openxmlformats.org/spreadsheetml/2006/main">
  <authors>
    <author>dav1099</author>
  </authors>
  <commentList>
    <comment ref="G126" authorId="0" shapeId="0">
      <text>
        <r>
          <rPr>
            <b/>
            <sz val="9"/>
            <color indexed="81"/>
            <rFont val="Tahoma"/>
            <family val="2"/>
          </rPr>
          <t>dav1099:</t>
        </r>
        <r>
          <rPr>
            <sz val="9"/>
            <color indexed="81"/>
            <rFont val="Tahoma"/>
            <family val="2"/>
          </rPr>
          <t xml:space="preserve">
Formula</t>
        </r>
      </text>
    </comment>
  </commentList>
</comments>
</file>

<file path=xl/sharedStrings.xml><?xml version="1.0" encoding="utf-8"?>
<sst xmlns="http://schemas.openxmlformats.org/spreadsheetml/2006/main" count="1022" uniqueCount="131">
  <si>
    <t>Low Income</t>
  </si>
  <si>
    <t>$ Recovery per class</t>
  </si>
  <si>
    <t>Per Dth Recovery</t>
  </si>
  <si>
    <t>GS</t>
  </si>
  <si>
    <t>FS</t>
  </si>
  <si>
    <t>NGV</t>
  </si>
  <si>
    <t>IS</t>
  </si>
  <si>
    <t>FT-1</t>
  </si>
  <si>
    <t>MT</t>
  </si>
  <si>
    <t>TS</t>
  </si>
  <si>
    <t>FT2C</t>
  </si>
  <si>
    <t>Customers</t>
  </si>
  <si>
    <t>Total Dth</t>
  </si>
  <si>
    <t>Total</t>
  </si>
  <si>
    <t>year</t>
  </si>
  <si>
    <t>month</t>
  </si>
  <si>
    <t>dth</t>
  </si>
  <si>
    <t>Check</t>
  </si>
  <si>
    <t>total_high_dth</t>
  </si>
  <si>
    <t>total_high_bills</t>
  </si>
  <si>
    <t>total_low_dth</t>
  </si>
  <si>
    <t>total_low_bills</t>
  </si>
  <si>
    <t>Monthly Maximum per customer</t>
  </si>
  <si>
    <t>Total Collection</t>
  </si>
  <si>
    <t>UPC</t>
  </si>
  <si>
    <t>Percentage Dth per Month</t>
  </si>
  <si>
    <t>Collection Allocation per Month based off of Percentage per Month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</si>
  <si>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</si>
  <si>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</si>
  <si>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</si>
  <si>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</si>
  <si>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</si>
  <si>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</si>
  <si>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</si>
  <si>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</si>
  <si>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</si>
  <si>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</si>
  <si>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(C)</t>
  </si>
  <si>
    <t>Class % Increase</t>
  </si>
  <si>
    <t>Class</t>
  </si>
  <si>
    <t>Class by Class Dth per Month</t>
  </si>
  <si>
    <t xml:space="preserve">Monthly Collection Amount by Class </t>
  </si>
  <si>
    <t>Dth/Month to Max out at $50 / Month Surcharge Threshold</t>
  </si>
  <si>
    <t>$50 / F</t>
  </si>
  <si>
    <t>(D / B)</t>
  </si>
  <si>
    <t>(D / C)</t>
  </si>
  <si>
    <t>(G + H)</t>
  </si>
  <si>
    <t>HEAT Dth Gross Up</t>
  </si>
  <si>
    <t>(Calculation of Dth associated with the projected test year HEAT qualified customers)</t>
  </si>
  <si>
    <t>total_sa 1/</t>
  </si>
  <si>
    <t>dth 2/</t>
  </si>
  <si>
    <t>2/ Dths associated with service agreements identified in column C</t>
  </si>
  <si>
    <t>Breakout of GS Customers who exceed the $50/month cap</t>
  </si>
  <si>
    <t>Taking into Consideration HEAT Dths</t>
  </si>
  <si>
    <t>Historical Data</t>
  </si>
  <si>
    <t>3/</t>
  </si>
  <si>
    <t>Collection from Low Customers 4/</t>
  </si>
  <si>
    <t>4/ Collection from Low Customers refers to the dollars contributed to the Low Income rate from customers who do not exceed the $50/month cap.</t>
  </si>
  <si>
    <t>Collection from High Customers 5/</t>
  </si>
  <si>
    <t>5/ Collection from High Customers refers to the dollars contributed to the Low Income rate from customers who exceed the $50/month cap.</t>
  </si>
  <si>
    <t>Annual Typical GS Contribution</t>
  </si>
  <si>
    <t>(Based off of 80 Dth / Year)</t>
  </si>
  <si>
    <t>total_low_bills shows the number of customer bills who do not exceed the $50/month cap</t>
  </si>
  <si>
    <t>total_high_bills shows the number of customer bills who exceed the $50/month cap</t>
  </si>
  <si>
    <t>FT-1 1/</t>
  </si>
  <si>
    <t>1/ Due to the $50/month cap the dollars collected per month based on actuals for the FT-1 and TS rate schedules.</t>
  </si>
  <si>
    <t>TS  1/</t>
  </si>
  <si>
    <t>Energy Assistance Allocation and Rate Design</t>
  </si>
  <si>
    <t>6/</t>
  </si>
  <si>
    <t>Adjusting for Test Year</t>
  </si>
  <si>
    <t>total_sa</t>
  </si>
  <si>
    <t>total_dth</t>
  </si>
  <si>
    <t xml:space="preserve">6/  Proposed collection for the test period. </t>
  </si>
  <si>
    <t>Dth (Test Period minus HEAT) 2/</t>
  </si>
  <si>
    <t>state</t>
  </si>
  <si>
    <t>rate_schedule</t>
  </si>
  <si>
    <t>customer_count</t>
  </si>
  <si>
    <t>block_1_dth</t>
  </si>
  <si>
    <t>block_2_dth</t>
  </si>
  <si>
    <t>block_3_dth</t>
  </si>
  <si>
    <t>block_4_dth</t>
  </si>
  <si>
    <t>UT</t>
  </si>
  <si>
    <t>UTFS</t>
  </si>
  <si>
    <t>UTFT1</t>
  </si>
  <si>
    <t>UTGS</t>
  </si>
  <si>
    <t>UTIS</t>
  </si>
  <si>
    <t>UTMT</t>
  </si>
  <si>
    <t>UTNGV</t>
  </si>
  <si>
    <t>UTTS</t>
  </si>
  <si>
    <t>UTTSP</t>
  </si>
  <si>
    <t>xxx</t>
  </si>
  <si>
    <t>-</t>
  </si>
  <si>
    <t>Low</t>
  </si>
  <si>
    <t>High</t>
  </si>
  <si>
    <t xml:space="preserve"> </t>
  </si>
  <si>
    <t>The Goal Seek function is used to adjust cell D8 to achieve objective.</t>
  </si>
  <si>
    <t>(Class Revenue (B) / Total Revenue (B8) * D8</t>
  </si>
  <si>
    <t>Total Revenue 1/</t>
  </si>
  <si>
    <t>WY</t>
  </si>
  <si>
    <t>WYFS</t>
  </si>
  <si>
    <t>WYGS</t>
  </si>
  <si>
    <t>WYICT</t>
  </si>
  <si>
    <t>WYICT1</t>
  </si>
  <si>
    <t>WYIS</t>
  </si>
  <si>
    <t>WYIT</t>
  </si>
  <si>
    <t>WYNGV</t>
  </si>
  <si>
    <t xml:space="preserve">UT Total </t>
  </si>
  <si>
    <t>Gross Up Dth per Month (Based off of the estimated HEAT - Low Income customers Dths)</t>
  </si>
  <si>
    <t>1/ Number of Low Income customers (service agreements) who received assistance in the prior 12 months.</t>
  </si>
  <si>
    <t>3/ Sum of the prior twelve months HEAT Dth Usage to be removed from collection.</t>
  </si>
  <si>
    <t>Estimated Low Income Customers</t>
  </si>
  <si>
    <t>RR</t>
  </si>
  <si>
    <t>CHECK</t>
  </si>
  <si>
    <t>+</t>
  </si>
  <si>
    <t>=</t>
  </si>
  <si>
    <t>HEAT GROSS UP</t>
  </si>
  <si>
    <t>RR Check</t>
  </si>
  <si>
    <t>Old Rates</t>
  </si>
  <si>
    <t>GOAL SEEK:</t>
  </si>
  <si>
    <t>2) In Excel - Select:  Data, What-If Analysis, Goal Seek:</t>
  </si>
  <si>
    <t xml:space="preserve">   Set Cell:  Ex 1.2 $L$16</t>
  </si>
  <si>
    <t xml:space="preserve">   By Changing:  $G$1 (Input Tab)</t>
  </si>
  <si>
    <t>UTFT1L</t>
  </si>
  <si>
    <t xml:space="preserve">UT TOTAL </t>
  </si>
  <si>
    <t xml:space="preserve">WY Total </t>
  </si>
  <si>
    <t xml:space="preserve">    To Value:  Exhibit 1.1 Projected collection</t>
  </si>
  <si>
    <t>1) Input Tab - Put desired number into cell G1 (Exhibit 1.1  "Projected Collection...")</t>
  </si>
  <si>
    <t>&lt;--Start process by putting number from Exhibit 1.1 =  the projected collection amount, then perform Goal Seek Function.</t>
  </si>
  <si>
    <t>2/ Forecasted Dths for the test period (Nov 2021 - Oct 2022) less the Dths attributable to heat qualified customers.</t>
  </si>
  <si>
    <t>1/ Based on historical revenue through July 2022</t>
  </si>
  <si>
    <r>
      <t>3/ Goal Seek function used to account for $50/month cap for targeted funding level.  Column I Line 8 must equal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$1,577,104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</si>
</sst>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_);_(&quot;$&quot;* \(#,##0\);_(&quot;$&quot;* &quot;-&quot;?????_);_(@_)"/>
    <numFmt numFmtId="166" formatCode="0.000%"/>
    <numFmt numFmtId="167" formatCode="_(&quot;$&quot;* #,##0.00_);_(&quot;$&quot;* \(#,##0.00\);_(&quot;$&quot;* &quot;-&quot;_);_(@_)"/>
    <numFmt numFmtId="168" formatCode="&quot;$&quot;#,##0"/>
    <numFmt numFmtId="169" formatCode="0.000000"/>
    <numFmt numFmtId="170" formatCode="_(* #,##0_);_(* \(#,##0\);_(* &quot;-&quot;??_);_(@_)"/>
    <numFmt numFmtId="171" formatCode="&quot;$&quot;#,##0.00000_);[Red]\(&quot;$&quot;#,##0.00000\)"/>
    <numFmt numFmtId="172" formatCode="0.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1"/>
      <name val="MS Sans Serif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5"/>
      <color rgb="FF0070C0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5" fillId="0" borderId="0" xfId="3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3" applyFont="1"/>
    <xf numFmtId="0" fontId="7" fillId="0" borderId="0" xfId="0" applyFont="1"/>
    <xf numFmtId="3" fontId="7" fillId="0" borderId="0" xfId="0" applyNumberFormat="1" applyFont="1"/>
    <xf numFmtId="3" fontId="7" fillId="2" borderId="0" xfId="0" applyNumberFormat="1" applyFont="1" applyFill="1"/>
    <xf numFmtId="0" fontId="6" fillId="0" borderId="0" xfId="0" applyFont="1" applyFill="1"/>
    <xf numFmtId="10" fontId="6" fillId="0" borderId="0" xfId="2" applyNumberFormat="1" applyFont="1"/>
    <xf numFmtId="0" fontId="7" fillId="0" borderId="0" xfId="0" applyFont="1" applyFill="1"/>
    <xf numFmtId="0" fontId="7" fillId="0" borderId="0" xfId="0" applyFont="1" applyAlignment="1">
      <alignment horizontal="right"/>
    </xf>
    <xf numFmtId="44" fontId="7" fillId="0" borderId="0" xfId="0" applyNumberFormat="1" applyFont="1"/>
    <xf numFmtId="10" fontId="7" fillId="0" borderId="0" xfId="2" applyNumberFormat="1" applyFont="1"/>
    <xf numFmtId="0" fontId="8" fillId="0" borderId="0" xfId="0" applyFont="1"/>
    <xf numFmtId="0" fontId="9" fillId="0" borderId="0" xfId="0" applyFont="1"/>
    <xf numFmtId="10" fontId="6" fillId="0" borderId="0" xfId="2" applyNumberFormat="1" applyFont="1" applyFill="1"/>
    <xf numFmtId="0" fontId="10" fillId="0" borderId="0" xfId="0" applyFont="1"/>
    <xf numFmtId="3" fontId="2" fillId="0" borderId="0" xfId="0" applyNumberFormat="1" applyFont="1" applyFill="1"/>
    <xf numFmtId="0" fontId="10" fillId="0" borderId="0" xfId="0" applyFont="1" applyFill="1"/>
    <xf numFmtId="44" fontId="7" fillId="0" borderId="0" xfId="0" applyNumberFormat="1" applyFont="1" applyFill="1"/>
    <xf numFmtId="0" fontId="6" fillId="0" borderId="0" xfId="0" quotePrefix="1" applyNumberFormat="1" applyFont="1"/>
    <xf numFmtId="3" fontId="2" fillId="0" borderId="0" xfId="3" applyNumberFormat="1" applyFont="1"/>
    <xf numFmtId="167" fontId="7" fillId="2" borderId="0" xfId="0" applyNumberFormat="1" applyFont="1" applyFill="1"/>
    <xf numFmtId="3" fontId="7" fillId="0" borderId="0" xfId="0" applyNumberFormat="1" applyFont="1" applyFill="1"/>
    <xf numFmtId="0" fontId="11" fillId="0" borderId="0" xfId="0" applyFont="1"/>
    <xf numFmtId="0" fontId="0" fillId="0" borderId="0" xfId="0" quotePrefix="1" applyNumberFormat="1"/>
    <xf numFmtId="0" fontId="7" fillId="0" borderId="0" xfId="0" applyFont="1" applyBorder="1"/>
    <xf numFmtId="168" fontId="7" fillId="0" borderId="0" xfId="0" applyNumberFormat="1" applyFont="1" applyBorder="1"/>
    <xf numFmtId="44" fontId="7" fillId="0" borderId="1" xfId="0" applyNumberFormat="1" applyFont="1" applyFill="1" applyBorder="1"/>
    <xf numFmtId="44" fontId="7" fillId="0" borderId="1" xfId="0" applyNumberFormat="1" applyFont="1" applyBorder="1"/>
    <xf numFmtId="44" fontId="7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8" fillId="0" borderId="0" xfId="3" applyFont="1"/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3" fontId="6" fillId="0" borderId="0" xfId="0" quotePrefix="1" applyNumberFormat="1" applyFont="1"/>
    <xf numFmtId="3" fontId="0" fillId="0" borderId="0" xfId="0" quotePrefix="1" applyNumberFormat="1"/>
    <xf numFmtId="169" fontId="0" fillId="0" borderId="0" xfId="0" applyNumberFormat="1"/>
    <xf numFmtId="49" fontId="0" fillId="0" borderId="0" xfId="0" applyNumberFormat="1"/>
    <xf numFmtId="3" fontId="0" fillId="0" borderId="0" xfId="0" applyNumberFormat="1"/>
    <xf numFmtId="0" fontId="6" fillId="0" borderId="3" xfId="0" quotePrefix="1" applyNumberFormat="1" applyFont="1" applyBorder="1"/>
    <xf numFmtId="3" fontId="6" fillId="0" borderId="3" xfId="0" quotePrefix="1" applyNumberFormat="1" applyFont="1" applyBorder="1"/>
    <xf numFmtId="0" fontId="6" fillId="0" borderId="3" xfId="0" applyFont="1" applyBorder="1"/>
    <xf numFmtId="0" fontId="2" fillId="0" borderId="3" xfId="3" applyFont="1" applyBorder="1"/>
    <xf numFmtId="10" fontId="6" fillId="0" borderId="0" xfId="2" quotePrefix="1" applyNumberFormat="1" applyFont="1" applyAlignment="1">
      <alignment horizontal="center"/>
    </xf>
    <xf numFmtId="10" fontId="6" fillId="0" borderId="1" xfId="2" quotePrefix="1" applyNumberFormat="1" applyFont="1" applyBorder="1" applyAlignment="1">
      <alignment horizontal="center"/>
    </xf>
    <xf numFmtId="3" fontId="2" fillId="0" borderId="0" xfId="0" quotePrefix="1" applyNumberFormat="1" applyFont="1" applyFill="1" applyAlignment="1">
      <alignment horizontal="right"/>
    </xf>
    <xf numFmtId="3" fontId="14" fillId="0" borderId="0" xfId="0" applyNumberFormat="1" applyFont="1"/>
    <xf numFmtId="3" fontId="15" fillId="0" borderId="0" xfId="0" applyNumberFormat="1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0" xfId="0" applyNumberFormat="1" applyFont="1"/>
    <xf numFmtId="3" fontId="8" fillId="0" borderId="0" xfId="3" applyNumberFormat="1" applyFont="1"/>
    <xf numFmtId="0" fontId="16" fillId="0" borderId="0" xfId="3" applyFont="1"/>
    <xf numFmtId="3" fontId="15" fillId="0" borderId="1" xfId="0" applyNumberFormat="1" applyFont="1" applyFill="1" applyBorder="1"/>
    <xf numFmtId="3" fontId="18" fillId="0" borderId="0" xfId="0" applyNumberFormat="1" applyFont="1"/>
    <xf numFmtId="0" fontId="17" fillId="0" borderId="0" xfId="0" quotePrefix="1" applyNumberFormat="1" applyFont="1" applyBorder="1"/>
    <xf numFmtId="3" fontId="18" fillId="0" borderId="1" xfId="0" applyNumberFormat="1" applyFont="1" applyBorder="1"/>
    <xf numFmtId="0" fontId="19" fillId="0" borderId="0" xfId="0" applyFont="1"/>
    <xf numFmtId="3" fontId="15" fillId="0" borderId="1" xfId="0" applyNumberFormat="1" applyFont="1" applyBorder="1"/>
    <xf numFmtId="3" fontId="15" fillId="0" borderId="0" xfId="0" applyNumberFormat="1" applyFont="1" applyFill="1" applyBorder="1"/>
    <xf numFmtId="0" fontId="17" fillId="0" borderId="0" xfId="0" applyFont="1"/>
    <xf numFmtId="10" fontId="17" fillId="0" borderId="0" xfId="2" applyNumberFormat="1" applyFont="1" applyFill="1"/>
    <xf numFmtId="10" fontId="17" fillId="0" borderId="0" xfId="2" applyNumberFormat="1" applyFont="1"/>
    <xf numFmtId="10" fontId="17" fillId="0" borderId="0" xfId="2" quotePrefix="1" applyNumberFormat="1" applyFont="1" applyAlignment="1">
      <alignment horizontal="center"/>
    </xf>
    <xf numFmtId="0" fontId="12" fillId="0" borderId="0" xfId="3" applyFont="1"/>
    <xf numFmtId="3" fontId="12" fillId="0" borderId="0" xfId="3" applyNumberFormat="1" applyFont="1"/>
    <xf numFmtId="3" fontId="12" fillId="0" borderId="1" xfId="3" applyNumberFormat="1" applyFont="1" applyBorder="1"/>
    <xf numFmtId="3" fontId="12" fillId="0" borderId="3" xfId="3" applyNumberFormat="1" applyFont="1" applyBorder="1"/>
    <xf numFmtId="3" fontId="12" fillId="0" borderId="0" xfId="3" applyNumberFormat="1" applyFont="1" applyFill="1"/>
    <xf numFmtId="3" fontId="12" fillId="0" borderId="3" xfId="3" applyNumberFormat="1" applyFont="1" applyFill="1" applyBorder="1"/>
    <xf numFmtId="0" fontId="12" fillId="0" borderId="0" xfId="3" applyFont="1" applyAlignment="1">
      <alignment horizontal="center"/>
    </xf>
    <xf numFmtId="3" fontId="12" fillId="3" borderId="0" xfId="3" applyNumberFormat="1" applyFont="1" applyFill="1"/>
    <xf numFmtId="0" fontId="20" fillId="0" borderId="0" xfId="0" applyFont="1"/>
    <xf numFmtId="0" fontId="21" fillId="0" borderId="0" xfId="0" applyFont="1"/>
    <xf numFmtId="0" fontId="14" fillId="0" borderId="0" xfId="0" applyFont="1"/>
    <xf numFmtId="0" fontId="13" fillId="0" borderId="0" xfId="3" applyFont="1"/>
    <xf numFmtId="0" fontId="21" fillId="0" borderId="0" xfId="0" quotePrefix="1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0" borderId="0" xfId="3" applyFont="1"/>
    <xf numFmtId="3" fontId="21" fillId="0" borderId="0" xfId="0" quotePrefix="1" applyNumberFormat="1" applyFont="1"/>
    <xf numFmtId="0" fontId="22" fillId="0" borderId="0" xfId="3" applyFont="1" applyAlignment="1">
      <alignment horizontal="center"/>
    </xf>
    <xf numFmtId="2" fontId="21" fillId="0" borderId="0" xfId="0" applyNumberFormat="1" applyFont="1"/>
    <xf numFmtId="2" fontId="21" fillId="0" borderId="0" xfId="0" applyNumberFormat="1" applyFont="1" applyBorder="1"/>
    <xf numFmtId="3" fontId="2" fillId="0" borderId="3" xfId="3" applyNumberFormat="1" applyFont="1" applyBorder="1"/>
    <xf numFmtId="3" fontId="22" fillId="0" borderId="0" xfId="3" applyNumberFormat="1" applyFont="1"/>
    <xf numFmtId="3" fontId="22" fillId="0" borderId="1" xfId="3" applyNumberFormat="1" applyFont="1" applyBorder="1"/>
    <xf numFmtId="164" fontId="2" fillId="0" borderId="0" xfId="0" applyNumberFormat="1" applyFont="1" applyFill="1"/>
    <xf numFmtId="3" fontId="2" fillId="0" borderId="0" xfId="0" applyNumberFormat="1" applyFont="1"/>
    <xf numFmtId="165" fontId="2" fillId="0" borderId="0" xfId="0" applyNumberFormat="1" applyFont="1" applyFill="1"/>
    <xf numFmtId="3" fontId="2" fillId="0" borderId="0" xfId="0" applyNumberFormat="1" applyFont="1" applyAlignment="1">
      <alignment horizontal="center"/>
    </xf>
    <xf numFmtId="1" fontId="21" fillId="0" borderId="0" xfId="0" quotePrefix="1" applyNumberFormat="1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14" fillId="0" borderId="0" xfId="0" applyNumberFormat="1" applyFont="1" applyFill="1"/>
    <xf numFmtId="0" fontId="15" fillId="0" borderId="1" xfId="0" applyFont="1" applyBorder="1"/>
    <xf numFmtId="0" fontId="7" fillId="0" borderId="1" xfId="0" applyFont="1" applyBorder="1"/>
    <xf numFmtId="0" fontId="15" fillId="0" borderId="1" xfId="3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3" fontId="6" fillId="0" borderId="0" xfId="0" applyNumberFormat="1" applyFont="1" applyFill="1"/>
    <xf numFmtId="0" fontId="6" fillId="0" borderId="0" xfId="0" quotePrefix="1" applyFont="1"/>
    <xf numFmtId="3" fontId="15" fillId="0" borderId="0" xfId="0" applyNumberFormat="1" applyFont="1" applyBorder="1"/>
    <xf numFmtId="0" fontId="15" fillId="0" borderId="1" xfId="3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0" fontId="17" fillId="0" borderId="1" xfId="2" applyNumberFormat="1" applyFont="1" applyFill="1" applyBorder="1"/>
    <xf numFmtId="10" fontId="17" fillId="0" borderId="1" xfId="2" applyNumberFormat="1" applyFont="1" applyBorder="1"/>
    <xf numFmtId="0" fontId="15" fillId="0" borderId="0" xfId="0" quotePrefix="1" applyFont="1" applyBorder="1" applyAlignment="1">
      <alignment horizontal="center"/>
    </xf>
    <xf numFmtId="0" fontId="17" fillId="0" borderId="0" xfId="0" applyFont="1" applyBorder="1"/>
    <xf numFmtId="10" fontId="17" fillId="0" borderId="0" xfId="2" quotePrefix="1" applyNumberFormat="1" applyFont="1" applyBorder="1" applyAlignment="1">
      <alignment horizontal="center"/>
    </xf>
    <xf numFmtId="0" fontId="8" fillId="0" borderId="0" xfId="0" quotePrefix="1" applyNumberFormat="1" applyFont="1" applyBorder="1"/>
    <xf numFmtId="10" fontId="8" fillId="0" borderId="0" xfId="2" applyNumberFormat="1" applyFont="1" applyFill="1"/>
    <xf numFmtId="3" fontId="2" fillId="0" borderId="1" xfId="0" applyNumberFormat="1" applyFont="1" applyBorder="1"/>
    <xf numFmtId="0" fontId="2" fillId="0" borderId="1" xfId="3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14" fillId="0" borderId="3" xfId="0" applyNumberFormat="1" applyFont="1" applyBorder="1"/>
    <xf numFmtId="168" fontId="7" fillId="0" borderId="0" xfId="0" applyNumberFormat="1" applyFont="1"/>
    <xf numFmtId="168" fontId="6" fillId="0" borderId="0" xfId="0" applyNumberFormat="1" applyFont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8" fontId="7" fillId="0" borderId="0" xfId="0" applyNumberFormat="1" applyFont="1" applyFill="1" applyBorder="1"/>
    <xf numFmtId="168" fontId="7" fillId="0" borderId="0" xfId="0" applyNumberFormat="1" applyFont="1" applyFill="1"/>
    <xf numFmtId="168" fontId="2" fillId="0" borderId="0" xfId="0" applyNumberFormat="1" applyFont="1" applyFill="1" applyBorder="1"/>
    <xf numFmtId="0" fontId="8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42" fontId="2" fillId="0" borderId="0" xfId="1" applyNumberFormat="1" applyFont="1" applyFill="1"/>
    <xf numFmtId="166" fontId="2" fillId="0" borderId="0" xfId="2" applyNumberFormat="1" applyFont="1" applyFill="1"/>
    <xf numFmtId="3" fontId="2" fillId="0" borderId="1" xfId="0" applyNumberFormat="1" applyFont="1" applyFill="1" applyBorder="1"/>
    <xf numFmtId="42" fontId="2" fillId="0" borderId="1" xfId="1" applyNumberFormat="1" applyFont="1" applyFill="1" applyBorder="1"/>
    <xf numFmtId="166" fontId="2" fillId="0" borderId="1" xfId="2" applyNumberFormat="1" applyFont="1" applyFill="1" applyBorder="1"/>
    <xf numFmtId="3" fontId="2" fillId="0" borderId="2" xfId="0" applyNumberFormat="1" applyFont="1" applyFill="1" applyBorder="1"/>
    <xf numFmtId="168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14" fillId="0" borderId="3" xfId="0" applyFont="1" applyBorder="1"/>
    <xf numFmtId="0" fontId="12" fillId="0" borderId="3" xfId="3" applyFont="1" applyBorder="1"/>
    <xf numFmtId="0" fontId="12" fillId="0" borderId="1" xfId="3" applyFont="1" applyBorder="1"/>
    <xf numFmtId="0" fontId="2" fillId="0" borderId="0" xfId="3" applyFont="1" applyFill="1"/>
    <xf numFmtId="0" fontId="7" fillId="2" borderId="0" xfId="0" quotePrefix="1" applyFont="1" applyFill="1"/>
    <xf numFmtId="0" fontId="7" fillId="2" borderId="0" xfId="0" applyFont="1" applyFill="1"/>
    <xf numFmtId="0" fontId="0" fillId="2" borderId="0" xfId="0" applyFill="1"/>
    <xf numFmtId="0" fontId="25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44" fontId="7" fillId="2" borderId="0" xfId="0" applyNumberFormat="1" applyFont="1" applyFill="1"/>
    <xf numFmtId="170" fontId="0" fillId="0" borderId="0" xfId="4" applyNumberFormat="1" applyFont="1"/>
    <xf numFmtId="170" fontId="14" fillId="0" borderId="0" xfId="4" applyNumberFormat="1" applyFont="1"/>
    <xf numFmtId="170" fontId="14" fillId="0" borderId="1" xfId="4" applyNumberFormat="1" applyFont="1" applyBorder="1"/>
    <xf numFmtId="170" fontId="14" fillId="0" borderId="0" xfId="4" applyNumberFormat="1" applyFont="1" applyBorder="1"/>
    <xf numFmtId="170" fontId="14" fillId="0" borderId="4" xfId="0" applyNumberFormat="1" applyFont="1" applyBorder="1"/>
    <xf numFmtId="0" fontId="26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5" fontId="7" fillId="0" borderId="0" xfId="0" applyNumberFormat="1" applyFont="1" applyFill="1"/>
    <xf numFmtId="0" fontId="17" fillId="0" borderId="0" xfId="0" quotePrefix="1" applyFont="1"/>
    <xf numFmtId="0" fontId="17" fillId="0" borderId="0" xfId="0" quotePrefix="1" applyFont="1" applyBorder="1"/>
    <xf numFmtId="0" fontId="17" fillId="0" borderId="1" xfId="0" quotePrefix="1" applyFont="1" applyBorder="1"/>
    <xf numFmtId="1" fontId="0" fillId="0" borderId="0" xfId="0" applyNumberFormat="1"/>
    <xf numFmtId="164" fontId="7" fillId="0" borderId="0" xfId="0" applyNumberFormat="1" applyFont="1" applyFill="1" applyBorder="1"/>
    <xf numFmtId="43" fontId="6" fillId="0" borderId="0" xfId="4" applyFont="1"/>
    <xf numFmtId="43" fontId="6" fillId="0" borderId="0" xfId="0" applyNumberFormat="1" applyFont="1"/>
    <xf numFmtId="5" fontId="2" fillId="0" borderId="0" xfId="0" applyNumberFormat="1" applyFont="1" applyFill="1"/>
    <xf numFmtId="3" fontId="6" fillId="0" borderId="0" xfId="0" applyNumberFormat="1" applyFont="1"/>
    <xf numFmtId="170" fontId="6" fillId="0" borderId="0" xfId="0" applyNumberFormat="1" applyFont="1"/>
    <xf numFmtId="171" fontId="29" fillId="0" borderId="0" xfId="0" applyNumberFormat="1" applyFont="1"/>
    <xf numFmtId="171" fontId="0" fillId="0" borderId="0" xfId="0" applyNumberFormat="1"/>
    <xf numFmtId="8" fontId="30" fillId="0" borderId="0" xfId="0" applyNumberFormat="1" applyFont="1"/>
    <xf numFmtId="172" fontId="0" fillId="0" borderId="0" xfId="0" applyNumberFormat="1"/>
    <xf numFmtId="3" fontId="0" fillId="4" borderId="0" xfId="0" applyNumberFormat="1" applyFill="1"/>
    <xf numFmtId="0" fontId="31" fillId="0" borderId="0" xfId="0" applyFont="1"/>
    <xf numFmtId="0" fontId="31" fillId="4" borderId="0" xfId="0" applyFont="1" applyFill="1"/>
    <xf numFmtId="0" fontId="0" fillId="4" borderId="0" xfId="0" applyFill="1"/>
    <xf numFmtId="0" fontId="0" fillId="3" borderId="0" xfId="0" applyFill="1"/>
    <xf numFmtId="0" fontId="12" fillId="0" borderId="0" xfId="3" applyFont="1" applyBorder="1"/>
    <xf numFmtId="0" fontId="31" fillId="2" borderId="0" xfId="0" applyFont="1" applyFill="1"/>
    <xf numFmtId="0" fontId="17" fillId="0" borderId="0" xfId="0" quotePrefix="1" applyFont="1" applyFill="1"/>
    <xf numFmtId="164" fontId="2" fillId="0" borderId="1" xfId="0" applyNumberFormat="1" applyFont="1" applyFill="1" applyBorder="1"/>
    <xf numFmtId="0" fontId="1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231084</xdr:colOff>
      <xdr:row>19</xdr:row>
      <xdr:rowOff>98977</xdr:rowOff>
    </xdr:from>
    <xdr:ext cx="952500" cy="15741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5400000">
          <a:off x="8633583" y="5619543"/>
          <a:ext cx="157411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Dominion</a:t>
          </a:r>
          <a:r>
            <a:rPr lang="en-US" sz="1100" baseline="0"/>
            <a:t> Energy</a:t>
          </a:r>
          <a:r>
            <a:rPr lang="en-US" sz="1100"/>
            <a:t>  Utah</a:t>
          </a:r>
        </a:p>
        <a:p>
          <a:r>
            <a:rPr lang="en-US" sz="1100"/>
            <a:t>Docket No 22-057-13</a:t>
          </a:r>
        </a:p>
        <a:p>
          <a:r>
            <a:rPr lang="en-US" sz="1100"/>
            <a:t>DEU  Exhibit 1.2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Greybacks\2022\July,%202022\Preliminary%20July%20Pag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8_15"/>
    </sheetNames>
    <sheetDataSet>
      <sheetData sheetId="0">
        <row r="8">
          <cell r="D8">
            <v>3863260.46</v>
          </cell>
        </row>
        <row r="9">
          <cell r="D9">
            <v>3567690.82</v>
          </cell>
        </row>
        <row r="11">
          <cell r="D11">
            <v>14471579.9</v>
          </cell>
        </row>
        <row r="15">
          <cell r="D15">
            <v>654514.43000000005</v>
          </cell>
        </row>
        <row r="17">
          <cell r="D17">
            <v>1047737.67</v>
          </cell>
        </row>
        <row r="21">
          <cell r="D21">
            <v>19331702.420000002</v>
          </cell>
        </row>
        <row r="22">
          <cell r="D22">
            <v>1022284.95</v>
          </cell>
        </row>
        <row r="23">
          <cell r="D23">
            <v>182552.44</v>
          </cell>
        </row>
        <row r="25">
          <cell r="D25">
            <v>20092577.420000002</v>
          </cell>
        </row>
        <row r="26">
          <cell r="D26">
            <v>7203265.7999999998</v>
          </cell>
        </row>
        <row r="27">
          <cell r="D27">
            <v>127550.69</v>
          </cell>
        </row>
        <row r="32">
          <cell r="D32">
            <v>742449404.49000001</v>
          </cell>
        </row>
        <row r="34">
          <cell r="D34">
            <v>232827779.71000001</v>
          </cell>
        </row>
        <row r="42">
          <cell r="D42">
            <v>114821.93</v>
          </cell>
        </row>
        <row r="46">
          <cell r="D46" t="str">
            <v xml:space="preserve"> 0.00</v>
          </cell>
        </row>
        <row r="50">
          <cell r="D50">
            <v>3313.98</v>
          </cell>
        </row>
        <row r="55">
          <cell r="D55">
            <v>1553848.42</v>
          </cell>
        </row>
        <row r="57">
          <cell r="D57">
            <v>762849.08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3"/>
  <sheetViews>
    <sheetView tabSelected="1" zoomScale="120" zoomScaleNormal="120" workbookViewId="0">
      <selection activeCell="G5" sqref="G5"/>
    </sheetView>
  </sheetViews>
  <sheetFormatPr defaultColWidth="9.140625" defaultRowHeight="14.25" x14ac:dyDescent="0.2"/>
  <cols>
    <col min="1" max="1" width="9.140625" style="4"/>
    <col min="2" max="2" width="2.7109375" style="4" customWidth="1"/>
    <col min="3" max="3" width="3.85546875" style="4" customWidth="1"/>
    <col min="4" max="4" width="9.85546875" style="4" customWidth="1"/>
    <col min="5" max="5" width="14.42578125" style="4" customWidth="1"/>
    <col min="6" max="6" width="16.85546875" style="4" customWidth="1"/>
    <col min="7" max="7" width="12.85546875" style="4" customWidth="1"/>
    <col min="8" max="8" width="8.85546875" style="4" customWidth="1"/>
    <col min="9" max="9" width="14.42578125" style="9" bestFit="1" customWidth="1"/>
    <col min="10" max="10" width="11.85546875" style="4" customWidth="1"/>
    <col min="11" max="11" width="12" style="4" customWidth="1"/>
    <col min="12" max="12" width="11.5703125" style="4" customWidth="1"/>
    <col min="13" max="13" width="10.28515625" style="9" customWidth="1"/>
    <col min="14" max="14" width="10.28515625" style="4" bestFit="1" customWidth="1"/>
    <col min="15" max="15" width="10.28515625" style="4" hidden="1" customWidth="1"/>
    <col min="16" max="16" width="3.5703125" style="9" customWidth="1"/>
    <col min="17" max="17" width="3.42578125" style="9" customWidth="1"/>
    <col min="18" max="18" width="13.28515625" style="35" bestFit="1" customWidth="1"/>
    <col min="19" max="19" width="11" style="4" customWidth="1"/>
    <col min="20" max="20" width="11.5703125" style="4" customWidth="1"/>
    <col min="21" max="21" width="16.5703125" style="4" bestFit="1" customWidth="1"/>
    <col min="22" max="16384" width="9.140625" style="4"/>
  </cols>
  <sheetData>
    <row r="1" spans="1:20" ht="48.75" customHeight="1" x14ac:dyDescent="0.2">
      <c r="A1" s="15"/>
      <c r="B1" s="15"/>
      <c r="C1" s="15"/>
      <c r="D1" s="15"/>
      <c r="E1" s="15"/>
      <c r="F1" s="15"/>
      <c r="G1" s="15"/>
      <c r="H1" s="15"/>
      <c r="I1" s="140"/>
      <c r="J1" s="15"/>
      <c r="K1" s="15"/>
      <c r="L1" s="15"/>
      <c r="M1" s="140"/>
      <c r="N1" s="15"/>
    </row>
    <row r="2" spans="1:20" x14ac:dyDescent="0.2">
      <c r="A2" s="15"/>
      <c r="B2" s="15"/>
      <c r="C2" s="15"/>
      <c r="D2" s="15"/>
      <c r="E2" s="15"/>
      <c r="F2" s="15"/>
      <c r="G2" s="15"/>
      <c r="H2" s="15"/>
      <c r="I2" s="140"/>
      <c r="J2" s="15"/>
      <c r="K2" s="15"/>
      <c r="L2" s="15"/>
      <c r="M2" s="140"/>
      <c r="N2" s="15"/>
    </row>
    <row r="3" spans="1:20" ht="20.25" x14ac:dyDescent="0.3">
      <c r="A3" s="15"/>
      <c r="B3" s="140"/>
      <c r="C3" s="128"/>
      <c r="D3" s="128"/>
      <c r="E3" s="141" t="s">
        <v>67</v>
      </c>
      <c r="F3" s="128"/>
      <c r="G3" s="128"/>
      <c r="H3" s="128"/>
      <c r="I3" s="128"/>
      <c r="J3" s="128"/>
      <c r="K3" s="128"/>
      <c r="L3" s="128"/>
      <c r="M3" s="128"/>
      <c r="N3" s="128"/>
      <c r="O3" s="6"/>
      <c r="P3" s="11"/>
      <c r="Q3" s="11"/>
      <c r="R3" s="28"/>
      <c r="T3" s="6"/>
    </row>
    <row r="4" spans="1:20" x14ac:dyDescent="0.2">
      <c r="A4" s="15"/>
      <c r="B4" s="140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6"/>
      <c r="P4" s="11"/>
      <c r="Q4" s="11"/>
      <c r="R4" s="134"/>
      <c r="S4" s="9"/>
      <c r="T4" s="11"/>
    </row>
    <row r="5" spans="1:20" x14ac:dyDescent="0.2">
      <c r="A5" s="15"/>
      <c r="B5" s="140"/>
      <c r="C5" s="127"/>
      <c r="D5" s="127" t="s">
        <v>27</v>
      </c>
      <c r="E5" s="127" t="s">
        <v>28</v>
      </c>
      <c r="F5" s="127" t="s">
        <v>37</v>
      </c>
      <c r="G5" s="127" t="s">
        <v>29</v>
      </c>
      <c r="H5" s="127" t="s">
        <v>30</v>
      </c>
      <c r="I5" s="127" t="s">
        <v>31</v>
      </c>
      <c r="J5" s="127" t="s">
        <v>32</v>
      </c>
      <c r="K5" s="127" t="s">
        <v>33</v>
      </c>
      <c r="L5" s="127" t="s">
        <v>34</v>
      </c>
      <c r="M5" s="127" t="s">
        <v>35</v>
      </c>
      <c r="N5" s="127"/>
      <c r="O5" s="34"/>
      <c r="P5" s="11"/>
      <c r="Q5" s="174"/>
      <c r="R5" s="127"/>
      <c r="S5" s="127"/>
      <c r="T5" s="127"/>
    </row>
    <row r="6" spans="1:20" x14ac:dyDescent="0.2">
      <c r="A6" s="15"/>
      <c r="B6" s="140"/>
      <c r="C6" s="128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7"/>
      <c r="O6" s="6"/>
      <c r="P6" s="11"/>
      <c r="Q6" s="11"/>
      <c r="R6" s="134"/>
      <c r="S6" s="9"/>
      <c r="T6" s="11"/>
    </row>
    <row r="7" spans="1:20" ht="76.5" x14ac:dyDescent="0.2">
      <c r="A7" s="15"/>
      <c r="B7" s="140"/>
      <c r="C7" s="128"/>
      <c r="D7" s="142" t="s">
        <v>39</v>
      </c>
      <c r="E7" s="129" t="s">
        <v>97</v>
      </c>
      <c r="F7" s="129" t="s">
        <v>73</v>
      </c>
      <c r="G7" s="129" t="s">
        <v>1</v>
      </c>
      <c r="H7" s="129" t="s">
        <v>38</v>
      </c>
      <c r="I7" s="129" t="s">
        <v>2</v>
      </c>
      <c r="J7" s="129" t="s">
        <v>56</v>
      </c>
      <c r="K7" s="129" t="s">
        <v>58</v>
      </c>
      <c r="L7" s="129" t="s">
        <v>23</v>
      </c>
      <c r="M7" s="129" t="s">
        <v>42</v>
      </c>
      <c r="N7" s="129"/>
      <c r="O7" s="3"/>
      <c r="P7" s="129"/>
      <c r="Q7" s="129"/>
      <c r="R7" s="135"/>
      <c r="S7" s="9"/>
      <c r="T7" s="11"/>
    </row>
    <row r="8" spans="1:20" ht="48" x14ac:dyDescent="0.2">
      <c r="A8" s="15"/>
      <c r="B8" s="140"/>
      <c r="C8" s="143"/>
      <c r="D8" s="144"/>
      <c r="E8" s="143"/>
      <c r="F8" s="143"/>
      <c r="G8" s="130" t="s">
        <v>96</v>
      </c>
      <c r="H8" s="145" t="s">
        <v>44</v>
      </c>
      <c r="I8" s="145" t="s">
        <v>45</v>
      </c>
      <c r="J8" s="143"/>
      <c r="K8" s="143"/>
      <c r="L8" s="130" t="s">
        <v>46</v>
      </c>
      <c r="M8" s="130" t="s">
        <v>43</v>
      </c>
      <c r="N8" s="145" t="s">
        <v>117</v>
      </c>
      <c r="O8" s="26"/>
      <c r="P8" s="175"/>
      <c r="Q8" s="175"/>
      <c r="R8" s="136"/>
      <c r="S8" s="9"/>
      <c r="T8" s="11"/>
    </row>
    <row r="9" spans="1:20" x14ac:dyDescent="0.2">
      <c r="A9" s="15"/>
      <c r="B9" s="140"/>
      <c r="C9" s="128">
        <v>1</v>
      </c>
      <c r="D9" s="127" t="s">
        <v>3</v>
      </c>
      <c r="E9" s="19">
        <f>'[1]Page 18_15'!$D$32+'[1]Page 18_15'!$D$34+'[1]Page 18_15'!$D$55+'[1]Page 18_15'!$D$57</f>
        <v>977593881.70000005</v>
      </c>
      <c r="F9" s="19">
        <f>'RR2022'!K49-'HEAT_Gross Up'!I20</f>
        <v>111023272.92427884</v>
      </c>
      <c r="G9" s="146">
        <f>Input!$G$1*(E9/$E$16)</f>
        <v>1496698.6877510422</v>
      </c>
      <c r="H9" s="147">
        <f>G9/E9</f>
        <v>1.5310025111330871E-3</v>
      </c>
      <c r="I9" s="92">
        <f>G9/F9</f>
        <v>1.3480945466018057E-2</v>
      </c>
      <c r="J9" s="94">
        <f>I9*GS!$D$51</f>
        <v>1485062.7727086425</v>
      </c>
      <c r="K9" s="94">
        <f>GS!E51*Input!G2</f>
        <v>6850</v>
      </c>
      <c r="L9" s="94">
        <f>SUM(J9:K9)</f>
        <v>1491912.7727086425</v>
      </c>
      <c r="M9" s="19">
        <f>50/I9</f>
        <v>3708.9386739258712</v>
      </c>
      <c r="N9" s="181">
        <v>1.3082309920753514E-2</v>
      </c>
      <c r="O9" s="7"/>
      <c r="P9" s="25"/>
      <c r="Q9" s="25"/>
      <c r="R9" s="181">
        <f>N9-I9</f>
        <v>-3.986355452645432E-4</v>
      </c>
      <c r="S9" s="137"/>
      <c r="T9" s="138"/>
    </row>
    <row r="10" spans="1:20" x14ac:dyDescent="0.2">
      <c r="A10" s="15"/>
      <c r="B10" s="140"/>
      <c r="C10" s="128">
        <v>2</v>
      </c>
      <c r="D10" s="127" t="s">
        <v>4</v>
      </c>
      <c r="E10" s="19">
        <f>'[1]Page 18_15'!$D$8+'[1]Page 18_15'!$D$11+'[1]Page 18_15'!$D$42</f>
        <v>18449662.289999999</v>
      </c>
      <c r="F10" s="19">
        <f>'RR2022'!K13</f>
        <v>2589192</v>
      </c>
      <c r="G10" s="146">
        <f>Input!$G$1*(E10/$E$16)</f>
        <v>28246.479295547415</v>
      </c>
      <c r="H10" s="147">
        <f>G10/E10</f>
        <v>1.5310025111330869E-3</v>
      </c>
      <c r="I10" s="92">
        <f t="shared" ref="I10:I12" si="0">G10/F10</f>
        <v>1.0909379951563042E-2</v>
      </c>
      <c r="J10" s="94">
        <f>I10*FS!D32</f>
        <v>23607.72273321636</v>
      </c>
      <c r="K10" s="94">
        <f>Input!G2*FS!E32</f>
        <v>2450</v>
      </c>
      <c r="L10" s="94">
        <f>SUM(J10:K10)</f>
        <v>26057.72273321636</v>
      </c>
      <c r="M10" s="19">
        <f t="shared" ref="M10:M15" si="1">50/I10</f>
        <v>4583.2118985677316</v>
      </c>
      <c r="N10" s="181">
        <v>1.0837101641981713E-2</v>
      </c>
      <c r="O10" s="7"/>
      <c r="P10" s="25"/>
      <c r="Q10" s="25"/>
      <c r="R10" s="181">
        <f t="shared" ref="R10:R15" si="2">N10-I10</f>
        <v>-7.2278309581329594E-5</v>
      </c>
      <c r="S10" s="137"/>
      <c r="T10" s="138"/>
    </row>
    <row r="11" spans="1:20" x14ac:dyDescent="0.2">
      <c r="A11" s="15"/>
      <c r="B11" s="140"/>
      <c r="C11" s="128">
        <v>3</v>
      </c>
      <c r="D11" s="127" t="s">
        <v>5</v>
      </c>
      <c r="E11" s="19">
        <f>'[1]Page 18_15'!$D$9+'[1]Page 18_15'!$D$23</f>
        <v>3750243.26</v>
      </c>
      <c r="F11" s="19">
        <f>'RR2022'!K85</f>
        <v>289772</v>
      </c>
      <c r="G11" s="146">
        <f>Input!$G$1*(E11/$E$16)</f>
        <v>5741.6318484199337</v>
      </c>
      <c r="H11" s="147">
        <f t="shared" ref="H11:H15" si="3">G11/E11</f>
        <v>1.5310025111330869E-3</v>
      </c>
      <c r="I11" s="92">
        <f t="shared" si="0"/>
        <v>1.9814308657910128E-2</v>
      </c>
      <c r="J11" s="94">
        <f>G11</f>
        <v>5741.6318484199337</v>
      </c>
      <c r="K11" s="92"/>
      <c r="L11" s="94">
        <f>G11</f>
        <v>5741.6318484199337</v>
      </c>
      <c r="M11" s="19">
        <f t="shared" si="1"/>
        <v>2523.4289453767719</v>
      </c>
      <c r="N11" s="181">
        <v>2.1133252665976692E-2</v>
      </c>
      <c r="O11" s="25"/>
      <c r="P11" s="25"/>
      <c r="Q11" s="25"/>
      <c r="R11" s="181">
        <f t="shared" si="2"/>
        <v>1.3189440080665638E-3</v>
      </c>
      <c r="S11" s="137"/>
      <c r="T11" s="138"/>
    </row>
    <row r="12" spans="1:20" x14ac:dyDescent="0.2">
      <c r="A12" s="15"/>
      <c r="B12" s="140"/>
      <c r="C12" s="128">
        <v>4</v>
      </c>
      <c r="D12" s="127" t="s">
        <v>6</v>
      </c>
      <c r="E12" s="19">
        <f>'[1]Page 18_15'!$D$15+'[1]Page 18_15'!$D$17+'[1]Page 18_15'!$D$46</f>
        <v>1702252.1</v>
      </c>
      <c r="F12" s="19">
        <f>'RR2022'!K61</f>
        <v>271004</v>
      </c>
      <c r="G12" s="146">
        <f>Input!$G$1*(E12/$E$16)</f>
        <v>2606.1522396815708</v>
      </c>
      <c r="H12" s="147">
        <f t="shared" si="3"/>
        <v>1.5310025111330869E-3</v>
      </c>
      <c r="I12" s="92">
        <f t="shared" si="0"/>
        <v>9.6166559891424884E-3</v>
      </c>
      <c r="J12" s="94">
        <f>I12*IS!D32</f>
        <v>1962.4356687047741</v>
      </c>
      <c r="K12" s="94">
        <f>IS!E32*Input!G2</f>
        <v>450</v>
      </c>
      <c r="L12" s="94">
        <f>SUM(J12:K12)</f>
        <v>2412.4356687047739</v>
      </c>
      <c r="M12" s="19">
        <f t="shared" si="1"/>
        <v>5199.3125319707387</v>
      </c>
      <c r="N12" s="181">
        <v>9.394489380141726E-3</v>
      </c>
      <c r="O12" s="25"/>
      <c r="P12" s="25"/>
      <c r="Q12" s="25"/>
      <c r="R12" s="181">
        <f t="shared" si="2"/>
        <v>-2.2216660900076235E-4</v>
      </c>
      <c r="S12" s="137"/>
      <c r="T12" s="138"/>
    </row>
    <row r="13" spans="1:20" x14ac:dyDescent="0.2">
      <c r="A13" s="15"/>
      <c r="B13" s="140"/>
      <c r="C13" s="128">
        <v>5</v>
      </c>
      <c r="D13" s="127" t="s">
        <v>7</v>
      </c>
      <c r="E13" s="19">
        <f>'[1]Page 18_15'!$D$22+'[1]Page 18_15'!$D$26</f>
        <v>8225550.75</v>
      </c>
      <c r="F13" s="19">
        <f>'RR2022'!K25+'RR2022'!K37</f>
        <v>46510131</v>
      </c>
      <c r="G13" s="146">
        <f>Input!$G$1*(E13/$E$16)</f>
        <v>12593.338853702648</v>
      </c>
      <c r="H13" s="147">
        <f>G13/E13</f>
        <v>1.5310025111330871E-3</v>
      </c>
      <c r="I13" s="92">
        <f>G13/F13</f>
        <v>2.7076549953606124E-4</v>
      </c>
      <c r="J13" s="94">
        <f>I13*_FT1!D32</f>
        <v>10618.307761469452</v>
      </c>
      <c r="K13" s="94">
        <f>Input!G2*_FT1!E32</f>
        <v>100</v>
      </c>
      <c r="L13" s="94">
        <f>SUM(J13:K13)</f>
        <v>10718.307761469452</v>
      </c>
      <c r="M13" s="19">
        <f t="shared" si="1"/>
        <v>184661.6355690503</v>
      </c>
      <c r="N13" s="181">
        <v>2.8376990182153012E-4</v>
      </c>
      <c r="O13" s="25"/>
      <c r="P13" s="25"/>
      <c r="Q13" s="25"/>
      <c r="R13" s="181">
        <f t="shared" si="2"/>
        <v>1.3004402285468879E-5</v>
      </c>
      <c r="S13" s="137"/>
      <c r="T13" s="138"/>
    </row>
    <row r="14" spans="1:20" x14ac:dyDescent="0.2">
      <c r="A14" s="15"/>
      <c r="B14" s="140"/>
      <c r="C14" s="128">
        <v>6</v>
      </c>
      <c r="D14" s="127" t="s">
        <v>8</v>
      </c>
      <c r="E14" s="19">
        <f>'[1]Page 18_15'!$D$27</f>
        <v>127550.69</v>
      </c>
      <c r="F14" s="19">
        <f>'RR2022'!K73</f>
        <v>25468</v>
      </c>
      <c r="G14" s="146">
        <f>Input!$G$1*(E14/$E$16)</f>
        <v>195.28042668675795</v>
      </c>
      <c r="H14" s="147">
        <f t="shared" si="3"/>
        <v>1.5310025111330871E-3</v>
      </c>
      <c r="I14" s="92">
        <f>G14/F14</f>
        <v>7.667678132823855E-3</v>
      </c>
      <c r="J14" s="94">
        <f>G14</f>
        <v>195.28042668675795</v>
      </c>
      <c r="K14" s="92"/>
      <c r="L14" s="94">
        <f>G14</f>
        <v>195.28042668675795</v>
      </c>
      <c r="M14" s="19">
        <f t="shared" si="1"/>
        <v>6520.8788284891116</v>
      </c>
      <c r="N14" s="181">
        <v>1.2334204013857901E-3</v>
      </c>
      <c r="O14" s="25"/>
      <c r="P14" s="25"/>
      <c r="Q14" s="25"/>
      <c r="R14" s="181">
        <f t="shared" si="2"/>
        <v>-6.4342577314380651E-3</v>
      </c>
      <c r="S14" s="137"/>
      <c r="T14" s="138"/>
    </row>
    <row r="15" spans="1:20" x14ac:dyDescent="0.2">
      <c r="A15" s="15"/>
      <c r="B15" s="140"/>
      <c r="C15" s="128">
        <v>7</v>
      </c>
      <c r="D15" s="127" t="s">
        <v>9</v>
      </c>
      <c r="E15" s="19">
        <f>'[1]Page 18_15'!$D$21+'[1]Page 18_15'!$D$25+'[1]Page 18_15'!$D$50</f>
        <v>39427593.82</v>
      </c>
      <c r="F15" s="148">
        <f>'RR2022'!K97+'RR2022'!K109</f>
        <v>54770999</v>
      </c>
      <c r="G15" s="149">
        <f>Input!$G$1*(E15/$E$16)</f>
        <v>60363.745146355381</v>
      </c>
      <c r="H15" s="150">
        <f t="shared" si="3"/>
        <v>1.5310025111330869E-3</v>
      </c>
      <c r="I15" s="199">
        <f>G15/F15</f>
        <v>1.1021114503745929E-3</v>
      </c>
      <c r="J15" s="126">
        <f>I15*TS!D32</f>
        <v>32215.848852860228</v>
      </c>
      <c r="K15" s="126">
        <f>Input!G2*TS!E32</f>
        <v>7850</v>
      </c>
      <c r="L15" s="126">
        <f>SUM(J15:K15)</f>
        <v>40065.848852860232</v>
      </c>
      <c r="M15" s="148">
        <f t="shared" si="1"/>
        <v>45367.462594645644</v>
      </c>
      <c r="N15" s="181">
        <v>1.1109941800912628E-3</v>
      </c>
      <c r="O15" s="25"/>
      <c r="P15" s="25"/>
      <c r="Q15" s="25"/>
      <c r="R15" s="181">
        <f t="shared" si="2"/>
        <v>8.882729716669889E-6</v>
      </c>
      <c r="S15" s="137"/>
      <c r="T15" s="137"/>
    </row>
    <row r="16" spans="1:20" ht="15" thickBot="1" x14ac:dyDescent="0.25">
      <c r="A16" s="15"/>
      <c r="B16" s="140"/>
      <c r="C16" s="128">
        <v>8</v>
      </c>
      <c r="D16" s="128"/>
      <c r="E16" s="151">
        <f>SUM(E9:E15)</f>
        <v>1049276734.6100001</v>
      </c>
      <c r="F16" s="151">
        <f>SUM(F9:F15)</f>
        <v>215479838.92427886</v>
      </c>
      <c r="G16" s="152">
        <f>SUM(G9:G15)</f>
        <v>1606445.3155614359</v>
      </c>
      <c r="H16" s="153" t="s">
        <v>55</v>
      </c>
      <c r="I16" s="153"/>
      <c r="J16" s="154">
        <f>SUM(J9:J15)</f>
        <v>1559404.0000000002</v>
      </c>
      <c r="K16" s="154">
        <f>SUM(K9:K15)</f>
        <v>17700</v>
      </c>
      <c r="L16" s="152">
        <f>SUM(L9:L15)</f>
        <v>1577104.0000000002</v>
      </c>
      <c r="M16" s="153" t="s">
        <v>68</v>
      </c>
      <c r="N16" s="140"/>
      <c r="O16" s="6"/>
      <c r="P16" s="11"/>
      <c r="Q16" s="11"/>
      <c r="R16" s="137"/>
      <c r="S16" s="139"/>
      <c r="T16" s="138"/>
    </row>
    <row r="17" spans="1:20" ht="15" thickTop="1" x14ac:dyDescent="0.2">
      <c r="A17" s="15"/>
      <c r="B17" s="140"/>
      <c r="C17" s="128"/>
      <c r="D17" s="128"/>
      <c r="E17" s="155"/>
      <c r="F17" s="19"/>
      <c r="G17" s="128"/>
      <c r="H17" s="128"/>
      <c r="I17" s="128"/>
      <c r="J17" s="128"/>
      <c r="K17" s="128"/>
      <c r="L17" s="139"/>
      <c r="M17" s="128"/>
      <c r="N17" s="128"/>
      <c r="O17" s="6"/>
      <c r="P17" s="11"/>
      <c r="Q17" s="11"/>
      <c r="R17" s="29"/>
      <c r="S17" s="133" t="s">
        <v>94</v>
      </c>
      <c r="T17" s="132"/>
    </row>
    <row r="18" spans="1:20" x14ac:dyDescent="0.2">
      <c r="A18" s="15"/>
      <c r="B18" s="128" t="s">
        <v>129</v>
      </c>
      <c r="C18" s="140"/>
      <c r="D18" s="128"/>
      <c r="E18" s="140"/>
      <c r="F18" s="140"/>
      <c r="G18" s="128"/>
      <c r="H18" s="128"/>
      <c r="I18" s="128"/>
      <c r="J18" s="128"/>
      <c r="K18" s="128"/>
      <c r="L18" s="156"/>
      <c r="M18" s="128"/>
      <c r="N18" s="128"/>
      <c r="O18" s="6"/>
      <c r="P18" s="11"/>
      <c r="Q18" s="11"/>
      <c r="R18" s="28"/>
      <c r="T18" s="6"/>
    </row>
    <row r="19" spans="1:20" x14ac:dyDescent="0.2">
      <c r="A19" s="15"/>
      <c r="B19" s="128" t="s">
        <v>128</v>
      </c>
      <c r="C19" s="140"/>
      <c r="D19" s="128"/>
      <c r="E19" s="140"/>
      <c r="F19" s="128"/>
      <c r="G19" s="128"/>
      <c r="H19" s="128"/>
      <c r="I19" s="128"/>
      <c r="J19" s="128"/>
      <c r="K19" s="128"/>
      <c r="L19" s="128"/>
      <c r="M19" s="128"/>
      <c r="N19" s="128"/>
      <c r="O19" s="6"/>
      <c r="P19" s="11"/>
      <c r="Q19" s="11"/>
      <c r="R19" s="28"/>
      <c r="T19" s="6"/>
    </row>
    <row r="20" spans="1:20" x14ac:dyDescent="0.2">
      <c r="A20" s="15"/>
      <c r="B20" s="128" t="s">
        <v>130</v>
      </c>
      <c r="C20" s="140"/>
      <c r="D20" s="128"/>
      <c r="E20" s="140"/>
      <c r="F20" s="128"/>
      <c r="G20" s="128"/>
      <c r="H20" s="128"/>
      <c r="I20" s="128"/>
      <c r="J20" s="128"/>
      <c r="K20" s="128"/>
      <c r="L20" s="128"/>
      <c r="M20" s="184"/>
      <c r="N20" s="128"/>
      <c r="O20" s="6"/>
      <c r="P20" s="11"/>
      <c r="Q20" s="11"/>
      <c r="R20" s="28"/>
      <c r="T20" s="6"/>
    </row>
    <row r="21" spans="1:20" x14ac:dyDescent="0.2">
      <c r="A21" s="15"/>
      <c r="B21" s="140"/>
      <c r="C21" s="128" t="s">
        <v>95</v>
      </c>
      <c r="D21" s="128"/>
      <c r="E21" s="140"/>
      <c r="F21" s="128"/>
      <c r="G21" s="128"/>
      <c r="H21" s="128"/>
      <c r="I21" s="128"/>
      <c r="J21" s="128"/>
      <c r="K21" s="128"/>
      <c r="L21" s="128"/>
      <c r="M21" s="128"/>
      <c r="N21" s="128"/>
      <c r="O21" s="6"/>
      <c r="P21" s="11"/>
      <c r="Q21" s="11"/>
      <c r="R21" s="28"/>
      <c r="T21" s="6"/>
    </row>
    <row r="22" spans="1:20" x14ac:dyDescent="0.2">
      <c r="A22" s="15"/>
      <c r="B22" s="128" t="s">
        <v>57</v>
      </c>
      <c r="C22" s="140"/>
      <c r="D22" s="128"/>
      <c r="E22" s="140"/>
      <c r="F22" s="128"/>
      <c r="G22" s="128"/>
      <c r="H22" s="128"/>
      <c r="I22" s="128"/>
      <c r="J22" s="128"/>
      <c r="K22" s="128"/>
      <c r="L22" s="128"/>
      <c r="M22" s="128"/>
      <c r="N22" s="128"/>
      <c r="O22" s="6"/>
      <c r="P22" s="11"/>
      <c r="Q22" s="11"/>
      <c r="R22" s="28"/>
      <c r="T22" s="6"/>
    </row>
    <row r="23" spans="1:20" ht="15" customHeight="1" x14ac:dyDescent="0.2">
      <c r="A23" s="15"/>
      <c r="B23" s="128" t="s">
        <v>59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20" x14ac:dyDescent="0.2">
      <c r="A24" s="15"/>
      <c r="B24" s="128" t="s">
        <v>72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20" x14ac:dyDescent="0.2">
      <c r="A25" s="15"/>
      <c r="B25" s="15"/>
      <c r="C25" s="15"/>
      <c r="D25" s="15"/>
      <c r="E25" s="15"/>
      <c r="F25" s="15"/>
      <c r="G25" s="15"/>
      <c r="H25" s="15"/>
      <c r="I25" s="140"/>
      <c r="J25" s="15"/>
      <c r="K25" s="15"/>
      <c r="L25" s="15"/>
      <c r="M25" s="140"/>
      <c r="N25" s="15"/>
    </row>
    <row r="31" spans="1:20" x14ac:dyDescent="0.2">
      <c r="F31" s="182"/>
    </row>
    <row r="33" spans="6:20" x14ac:dyDescent="0.2">
      <c r="F33" s="183"/>
    </row>
    <row r="37" spans="6:20" x14ac:dyDescent="0.2">
      <c r="T37" s="4">
        <v>18905857.32</v>
      </c>
    </row>
    <row r="38" spans="6:20" x14ac:dyDescent="0.2">
      <c r="T38" s="4">
        <v>670636.24</v>
      </c>
    </row>
    <row r="39" spans="6:20" x14ac:dyDescent="0.2">
      <c r="T39" s="4">
        <v>29700676.77</v>
      </c>
    </row>
    <row r="40" spans="6:20" x14ac:dyDescent="0.2">
      <c r="T40" s="4">
        <v>756402946.10000002</v>
      </c>
    </row>
    <row r="41" spans="6:20" x14ac:dyDescent="0.2">
      <c r="T41" s="4">
        <v>76831.88</v>
      </c>
    </row>
    <row r="42" spans="6:20" x14ac:dyDescent="0.2">
      <c r="T42" s="4">
        <v>761.88</v>
      </c>
    </row>
    <row r="43" spans="6:20" x14ac:dyDescent="0.2">
      <c r="T43" s="4">
        <v>1716314.86</v>
      </c>
    </row>
  </sheetData>
  <pageMargins left="0.7" right="0.7" top="0.75" bottom="0.75" header="0.3" footer="0.3"/>
  <pageSetup scale="84" orientation="landscape" r:id="rId1"/>
  <headerFooter>
    <oddFooter>&amp;Z&amp;F&amp;RPage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2"/>
  <sheetViews>
    <sheetView workbookViewId="0">
      <pane ySplit="1" topLeftCell="A74" activePane="bottomLeft" state="frozen"/>
      <selection pane="bottomLeft" activeCell="F41" sqref="F4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3.7109375" bestFit="1" customWidth="1"/>
    <col min="5" max="5" width="15.42578125" bestFit="1" customWidth="1"/>
    <col min="6" max="6" width="11.140625" bestFit="1" customWidth="1"/>
    <col min="7" max="10" width="11.7109375" bestFit="1" customWidth="1"/>
    <col min="11" max="11" width="11.140625" bestFit="1" customWidth="1"/>
    <col min="12" max="12" width="11.5703125" customWidth="1"/>
  </cols>
  <sheetData>
    <row r="1" spans="1:11" x14ac:dyDescent="0.25">
      <c r="A1" t="s">
        <v>14</v>
      </c>
      <c r="B1" t="s">
        <v>15</v>
      </c>
      <c r="C1" t="s">
        <v>74</v>
      </c>
      <c r="D1" t="s">
        <v>75</v>
      </c>
      <c r="E1" s="43" t="s">
        <v>76</v>
      </c>
      <c r="F1" s="43" t="s">
        <v>71</v>
      </c>
      <c r="G1" s="43" t="s">
        <v>77</v>
      </c>
      <c r="H1" s="43" t="s">
        <v>78</v>
      </c>
      <c r="I1" s="43" t="s">
        <v>79</v>
      </c>
      <c r="J1" s="43" t="s">
        <v>80</v>
      </c>
      <c r="K1" s="51"/>
    </row>
    <row r="2" spans="1:11" x14ac:dyDescent="0.25">
      <c r="A2">
        <v>2015</v>
      </c>
      <c r="B2">
        <v>10</v>
      </c>
      <c r="C2" t="s">
        <v>81</v>
      </c>
      <c r="D2" t="s">
        <v>82</v>
      </c>
      <c r="E2" s="43">
        <v>591</v>
      </c>
      <c r="F2" s="43">
        <v>373384</v>
      </c>
      <c r="G2" s="43">
        <v>105770</v>
      </c>
      <c r="H2" s="43">
        <v>194967</v>
      </c>
      <c r="I2" s="43">
        <v>72647</v>
      </c>
      <c r="J2" s="43">
        <v>0</v>
      </c>
      <c r="K2" s="51"/>
    </row>
    <row r="3" spans="1:11" x14ac:dyDescent="0.25">
      <c r="A3">
        <v>2015</v>
      </c>
      <c r="B3">
        <v>11</v>
      </c>
      <c r="C3" t="s">
        <v>81</v>
      </c>
      <c r="D3" t="s">
        <v>82</v>
      </c>
      <c r="E3" s="43">
        <v>591</v>
      </c>
      <c r="F3" s="43">
        <v>465177</v>
      </c>
      <c r="G3" s="43">
        <v>109496</v>
      </c>
      <c r="H3" s="43">
        <v>237139</v>
      </c>
      <c r="I3" s="43">
        <v>118542</v>
      </c>
      <c r="J3" s="43">
        <v>0</v>
      </c>
      <c r="K3" s="51"/>
    </row>
    <row r="4" spans="1:11" x14ac:dyDescent="0.25">
      <c r="A4">
        <v>2015</v>
      </c>
      <c r="B4">
        <v>12</v>
      </c>
      <c r="C4" t="s">
        <v>81</v>
      </c>
      <c r="D4" t="s">
        <v>82</v>
      </c>
      <c r="E4" s="43">
        <v>591</v>
      </c>
      <c r="F4" s="43">
        <v>525722</v>
      </c>
      <c r="G4" s="43">
        <v>111338</v>
      </c>
      <c r="H4" s="43">
        <v>264541</v>
      </c>
      <c r="I4" s="43">
        <v>149843</v>
      </c>
      <c r="J4" s="43">
        <v>0</v>
      </c>
      <c r="K4" s="51"/>
    </row>
    <row r="5" spans="1:11" x14ac:dyDescent="0.25">
      <c r="A5">
        <v>2016</v>
      </c>
      <c r="B5">
        <v>1</v>
      </c>
      <c r="C5" t="s">
        <v>81</v>
      </c>
      <c r="D5" t="s">
        <v>82</v>
      </c>
      <c r="E5" s="43">
        <v>591</v>
      </c>
      <c r="F5" s="43">
        <v>549409</v>
      </c>
      <c r="G5" s="43">
        <v>111951</v>
      </c>
      <c r="H5" s="43">
        <v>275163</v>
      </c>
      <c r="I5" s="43">
        <v>162295</v>
      </c>
      <c r="J5" s="43">
        <v>0</v>
      </c>
      <c r="K5" s="51"/>
    </row>
    <row r="6" spans="1:11" x14ac:dyDescent="0.25">
      <c r="A6">
        <v>2016</v>
      </c>
      <c r="B6">
        <v>2</v>
      </c>
      <c r="C6" t="s">
        <v>81</v>
      </c>
      <c r="D6" t="s">
        <v>82</v>
      </c>
      <c r="E6" s="43">
        <v>591</v>
      </c>
      <c r="F6" s="43">
        <v>495791</v>
      </c>
      <c r="G6" s="43">
        <v>110480</v>
      </c>
      <c r="H6" s="43">
        <v>251039</v>
      </c>
      <c r="I6" s="43">
        <v>134272</v>
      </c>
      <c r="J6" s="43">
        <v>0</v>
      </c>
      <c r="K6" s="51"/>
    </row>
    <row r="7" spans="1:11" x14ac:dyDescent="0.25">
      <c r="A7">
        <v>2016</v>
      </c>
      <c r="B7">
        <v>3</v>
      </c>
      <c r="C7" t="s">
        <v>81</v>
      </c>
      <c r="D7" t="s">
        <v>82</v>
      </c>
      <c r="E7" s="43">
        <v>591</v>
      </c>
      <c r="F7" s="43">
        <v>464692</v>
      </c>
      <c r="G7" s="43">
        <v>109479</v>
      </c>
      <c r="H7" s="43">
        <v>236918</v>
      </c>
      <c r="I7" s="43">
        <v>118295</v>
      </c>
      <c r="J7" s="43">
        <v>0</v>
      </c>
      <c r="K7" s="51"/>
    </row>
    <row r="8" spans="1:11" x14ac:dyDescent="0.25">
      <c r="A8">
        <v>2016</v>
      </c>
      <c r="B8">
        <v>4</v>
      </c>
      <c r="C8" t="s">
        <v>81</v>
      </c>
      <c r="D8" t="s">
        <v>82</v>
      </c>
      <c r="E8" s="43">
        <v>591</v>
      </c>
      <c r="F8" s="43">
        <v>411984</v>
      </c>
      <c r="G8" s="43">
        <v>107492</v>
      </c>
      <c r="H8" s="43">
        <v>212787</v>
      </c>
      <c r="I8" s="43">
        <v>91705</v>
      </c>
      <c r="J8" s="43">
        <v>0</v>
      </c>
      <c r="K8" s="51"/>
    </row>
    <row r="9" spans="1:11" x14ac:dyDescent="0.25">
      <c r="A9">
        <v>2016</v>
      </c>
      <c r="B9">
        <v>5</v>
      </c>
      <c r="C9" t="s">
        <v>81</v>
      </c>
      <c r="D9" t="s">
        <v>82</v>
      </c>
      <c r="E9" s="43">
        <v>591</v>
      </c>
      <c r="F9" s="43">
        <v>352961</v>
      </c>
      <c r="G9" s="43">
        <v>104757</v>
      </c>
      <c r="H9" s="43">
        <v>185492</v>
      </c>
      <c r="I9" s="43">
        <v>62712</v>
      </c>
      <c r="J9" s="43">
        <v>0</v>
      </c>
      <c r="K9" s="51"/>
    </row>
    <row r="10" spans="1:11" x14ac:dyDescent="0.25">
      <c r="A10">
        <v>2016</v>
      </c>
      <c r="B10">
        <v>6</v>
      </c>
      <c r="C10" t="s">
        <v>81</v>
      </c>
      <c r="D10" t="s">
        <v>82</v>
      </c>
      <c r="E10" s="43">
        <v>591</v>
      </c>
      <c r="F10" s="43">
        <v>339266</v>
      </c>
      <c r="G10" s="43">
        <v>104034</v>
      </c>
      <c r="H10" s="43">
        <v>179121</v>
      </c>
      <c r="I10" s="43">
        <v>56111</v>
      </c>
      <c r="J10" s="43">
        <v>0</v>
      </c>
      <c r="K10" s="51"/>
    </row>
    <row r="11" spans="1:11" x14ac:dyDescent="0.25">
      <c r="A11">
        <v>2016</v>
      </c>
      <c r="B11">
        <v>7</v>
      </c>
      <c r="C11" t="s">
        <v>81</v>
      </c>
      <c r="D11" t="s">
        <v>82</v>
      </c>
      <c r="E11" s="43">
        <v>591</v>
      </c>
      <c r="F11" s="43">
        <v>306036</v>
      </c>
      <c r="G11" s="43">
        <v>102127</v>
      </c>
      <c r="H11" s="43">
        <v>163609</v>
      </c>
      <c r="I11" s="43">
        <v>40300</v>
      </c>
      <c r="J11" s="43">
        <v>0</v>
      </c>
      <c r="K11" s="51"/>
    </row>
    <row r="12" spans="1:11" x14ac:dyDescent="0.25">
      <c r="A12">
        <v>2016</v>
      </c>
      <c r="B12">
        <v>8</v>
      </c>
      <c r="C12" t="s">
        <v>81</v>
      </c>
      <c r="D12" t="s">
        <v>82</v>
      </c>
      <c r="E12" s="43">
        <v>591</v>
      </c>
      <c r="F12" s="43">
        <v>288982</v>
      </c>
      <c r="G12" s="43">
        <v>101058</v>
      </c>
      <c r="H12" s="43">
        <v>155619</v>
      </c>
      <c r="I12" s="43">
        <v>32305</v>
      </c>
      <c r="J12" s="43">
        <v>0</v>
      </c>
      <c r="K12" s="51"/>
    </row>
    <row r="13" spans="1:11" x14ac:dyDescent="0.25">
      <c r="A13">
        <v>2016</v>
      </c>
      <c r="B13">
        <v>9</v>
      </c>
      <c r="C13" t="s">
        <v>81</v>
      </c>
      <c r="D13" t="s">
        <v>82</v>
      </c>
      <c r="E13" s="43">
        <v>591</v>
      </c>
      <c r="F13" s="43">
        <v>327723</v>
      </c>
      <c r="G13" s="43">
        <v>103397</v>
      </c>
      <c r="H13" s="43">
        <v>173741</v>
      </c>
      <c r="I13" s="43">
        <v>50585</v>
      </c>
      <c r="J13" s="43">
        <v>0</v>
      </c>
      <c r="K13" s="51">
        <f>SUM(F2:F13)</f>
        <v>4901127</v>
      </c>
    </row>
    <row r="14" spans="1:11" x14ac:dyDescent="0.25">
      <c r="A14">
        <v>2015</v>
      </c>
      <c r="B14">
        <v>10</v>
      </c>
      <c r="C14" t="s">
        <v>81</v>
      </c>
      <c r="D14" t="s">
        <v>83</v>
      </c>
      <c r="E14" s="43">
        <v>8</v>
      </c>
      <c r="F14" s="43">
        <v>3616768</v>
      </c>
      <c r="G14" s="43">
        <v>80000</v>
      </c>
      <c r="H14" s="43">
        <v>483950</v>
      </c>
      <c r="I14" s="43">
        <v>653906</v>
      </c>
      <c r="J14" s="43">
        <v>2398912</v>
      </c>
      <c r="K14" s="51"/>
    </row>
    <row r="15" spans="1:11" x14ac:dyDescent="0.25">
      <c r="A15">
        <v>2015</v>
      </c>
      <c r="B15">
        <v>11</v>
      </c>
      <c r="C15" t="s">
        <v>81</v>
      </c>
      <c r="D15" t="s">
        <v>83</v>
      </c>
      <c r="E15" s="43">
        <v>8</v>
      </c>
      <c r="F15" s="43">
        <v>3812288</v>
      </c>
      <c r="G15" s="43">
        <v>80000</v>
      </c>
      <c r="H15" s="43">
        <v>497918</v>
      </c>
      <c r="I15" s="43">
        <v>866513</v>
      </c>
      <c r="J15" s="43">
        <v>2367857</v>
      </c>
      <c r="K15" s="51"/>
    </row>
    <row r="16" spans="1:11" x14ac:dyDescent="0.25">
      <c r="A16">
        <v>2015</v>
      </c>
      <c r="B16">
        <v>12</v>
      </c>
      <c r="C16" t="s">
        <v>81</v>
      </c>
      <c r="D16" t="s">
        <v>83</v>
      </c>
      <c r="E16" s="43">
        <v>8</v>
      </c>
      <c r="F16" s="43">
        <v>3596647</v>
      </c>
      <c r="G16" s="43">
        <v>80000</v>
      </c>
      <c r="H16" s="43">
        <v>475289</v>
      </c>
      <c r="I16" s="43">
        <v>638875</v>
      </c>
      <c r="J16" s="43">
        <v>2402483</v>
      </c>
      <c r="K16" s="51"/>
    </row>
    <row r="17" spans="1:11" x14ac:dyDescent="0.25">
      <c r="A17">
        <v>2016</v>
      </c>
      <c r="B17">
        <v>1</v>
      </c>
      <c r="C17" t="s">
        <v>81</v>
      </c>
      <c r="D17" t="s">
        <v>83</v>
      </c>
      <c r="E17" s="43">
        <v>8</v>
      </c>
      <c r="F17" s="43">
        <v>3886958</v>
      </c>
      <c r="G17" s="43">
        <v>80000</v>
      </c>
      <c r="H17" s="43">
        <v>507864</v>
      </c>
      <c r="I17" s="43">
        <v>955740</v>
      </c>
      <c r="J17" s="43">
        <v>2343354</v>
      </c>
      <c r="K17" s="51"/>
    </row>
    <row r="18" spans="1:11" x14ac:dyDescent="0.25">
      <c r="A18">
        <v>2016</v>
      </c>
      <c r="B18">
        <v>2</v>
      </c>
      <c r="C18" t="s">
        <v>81</v>
      </c>
      <c r="D18" t="s">
        <v>83</v>
      </c>
      <c r="E18" s="43">
        <v>8</v>
      </c>
      <c r="F18" s="43">
        <v>3686525</v>
      </c>
      <c r="G18" s="43">
        <v>80000</v>
      </c>
      <c r="H18" s="43">
        <v>491639</v>
      </c>
      <c r="I18" s="43">
        <v>771532</v>
      </c>
      <c r="J18" s="43">
        <v>2343354</v>
      </c>
      <c r="K18" s="51"/>
    </row>
    <row r="19" spans="1:11" x14ac:dyDescent="0.25">
      <c r="A19">
        <v>2016</v>
      </c>
      <c r="B19">
        <v>3</v>
      </c>
      <c r="C19" t="s">
        <v>81</v>
      </c>
      <c r="D19" t="s">
        <v>83</v>
      </c>
      <c r="E19" s="43">
        <v>8</v>
      </c>
      <c r="F19" s="43">
        <v>3942409</v>
      </c>
      <c r="G19" s="43">
        <v>80000</v>
      </c>
      <c r="H19" s="43">
        <v>494465</v>
      </c>
      <c r="I19" s="43">
        <v>845442</v>
      </c>
      <c r="J19" s="43">
        <v>2522502</v>
      </c>
      <c r="K19" s="51"/>
    </row>
    <row r="20" spans="1:11" x14ac:dyDescent="0.25">
      <c r="A20">
        <v>2016</v>
      </c>
      <c r="B20">
        <v>4</v>
      </c>
      <c r="C20" t="s">
        <v>81</v>
      </c>
      <c r="D20" t="s">
        <v>83</v>
      </c>
      <c r="E20" s="43">
        <v>8</v>
      </c>
      <c r="F20" s="43">
        <v>3411896</v>
      </c>
      <c r="G20" s="43">
        <v>80000</v>
      </c>
      <c r="H20" s="43">
        <v>457560</v>
      </c>
      <c r="I20" s="43">
        <v>609353</v>
      </c>
      <c r="J20" s="43">
        <v>2264983</v>
      </c>
      <c r="K20" s="51"/>
    </row>
    <row r="21" spans="1:11" x14ac:dyDescent="0.25">
      <c r="A21">
        <v>2016</v>
      </c>
      <c r="B21">
        <v>5</v>
      </c>
      <c r="C21" t="s">
        <v>81</v>
      </c>
      <c r="D21" t="s">
        <v>83</v>
      </c>
      <c r="E21" s="43">
        <v>8</v>
      </c>
      <c r="F21" s="43">
        <v>3279900</v>
      </c>
      <c r="G21" s="43">
        <v>80000</v>
      </c>
      <c r="H21" s="43">
        <v>461446</v>
      </c>
      <c r="I21" s="43">
        <v>677737</v>
      </c>
      <c r="J21" s="43">
        <v>2060717</v>
      </c>
      <c r="K21" s="51"/>
    </row>
    <row r="22" spans="1:11" x14ac:dyDescent="0.25">
      <c r="A22">
        <v>2016</v>
      </c>
      <c r="B22">
        <v>6</v>
      </c>
      <c r="C22" t="s">
        <v>81</v>
      </c>
      <c r="D22" t="s">
        <v>83</v>
      </c>
      <c r="E22" s="43">
        <v>8</v>
      </c>
      <c r="F22" s="43">
        <v>4088678</v>
      </c>
      <c r="G22" s="43">
        <v>80000</v>
      </c>
      <c r="H22" s="43">
        <v>444582</v>
      </c>
      <c r="I22" s="43">
        <v>739654</v>
      </c>
      <c r="J22" s="43">
        <v>2824442</v>
      </c>
      <c r="K22" s="51"/>
    </row>
    <row r="23" spans="1:11" x14ac:dyDescent="0.25">
      <c r="A23">
        <v>2016</v>
      </c>
      <c r="B23">
        <v>7</v>
      </c>
      <c r="C23" t="s">
        <v>81</v>
      </c>
      <c r="D23" t="s">
        <v>83</v>
      </c>
      <c r="E23" s="43">
        <v>8</v>
      </c>
      <c r="F23" s="43">
        <v>4555439</v>
      </c>
      <c r="G23" s="43">
        <v>80000</v>
      </c>
      <c r="H23" s="43">
        <v>477242</v>
      </c>
      <c r="I23" s="43">
        <v>1041475</v>
      </c>
      <c r="J23" s="43">
        <v>2956722</v>
      </c>
      <c r="K23" s="51"/>
    </row>
    <row r="24" spans="1:11" x14ac:dyDescent="0.25">
      <c r="A24">
        <v>2016</v>
      </c>
      <c r="B24">
        <v>8</v>
      </c>
      <c r="C24" t="s">
        <v>81</v>
      </c>
      <c r="D24" t="s">
        <v>83</v>
      </c>
      <c r="E24" s="43">
        <v>8</v>
      </c>
      <c r="F24" s="43">
        <v>4108379</v>
      </c>
      <c r="G24" s="43">
        <v>80000</v>
      </c>
      <c r="H24" s="43">
        <v>479543</v>
      </c>
      <c r="I24" s="43">
        <v>989931</v>
      </c>
      <c r="J24" s="43">
        <v>2558905</v>
      </c>
      <c r="K24" s="51"/>
    </row>
    <row r="25" spans="1:11" x14ac:dyDescent="0.25">
      <c r="A25">
        <v>2016</v>
      </c>
      <c r="B25">
        <v>9</v>
      </c>
      <c r="C25" t="s">
        <v>81</v>
      </c>
      <c r="D25" t="s">
        <v>83</v>
      </c>
      <c r="E25" s="43">
        <v>8</v>
      </c>
      <c r="F25" s="43">
        <v>3419528</v>
      </c>
      <c r="G25" s="43">
        <v>80000</v>
      </c>
      <c r="H25" s="43">
        <v>460795</v>
      </c>
      <c r="I25" s="43">
        <v>708259</v>
      </c>
      <c r="J25" s="43">
        <v>2170474</v>
      </c>
      <c r="K25" s="51">
        <f>SUM(F14:F25)</f>
        <v>45405415</v>
      </c>
    </row>
    <row r="26" spans="1:11" x14ac:dyDescent="0.25">
      <c r="A26">
        <v>2015</v>
      </c>
      <c r="B26">
        <v>10</v>
      </c>
      <c r="C26" t="s">
        <v>81</v>
      </c>
      <c r="D26" t="s">
        <v>84</v>
      </c>
      <c r="E26" s="43">
        <v>950830</v>
      </c>
      <c r="F26" s="43">
        <v>5769694</v>
      </c>
      <c r="G26" s="43">
        <v>4744736</v>
      </c>
      <c r="H26" s="43">
        <v>1024958</v>
      </c>
      <c r="I26" s="43">
        <v>0</v>
      </c>
      <c r="J26" s="43">
        <v>0</v>
      </c>
      <c r="K26" s="51"/>
    </row>
    <row r="27" spans="1:11" x14ac:dyDescent="0.25">
      <c r="A27">
        <v>2015</v>
      </c>
      <c r="B27">
        <v>11</v>
      </c>
      <c r="C27" t="s">
        <v>81</v>
      </c>
      <c r="D27" t="s">
        <v>84</v>
      </c>
      <c r="E27" s="43">
        <v>953888</v>
      </c>
      <c r="F27" s="43">
        <v>10851580</v>
      </c>
      <c r="G27" s="43">
        <v>8640563</v>
      </c>
      <c r="H27" s="43">
        <v>2211017</v>
      </c>
      <c r="I27" s="43">
        <v>0</v>
      </c>
      <c r="J27" s="43">
        <v>0</v>
      </c>
      <c r="K27" s="51"/>
    </row>
    <row r="28" spans="1:11" x14ac:dyDescent="0.25">
      <c r="A28">
        <v>2015</v>
      </c>
      <c r="B28">
        <v>12</v>
      </c>
      <c r="C28" t="s">
        <v>81</v>
      </c>
      <c r="D28" t="s">
        <v>84</v>
      </c>
      <c r="E28" s="43">
        <v>957432</v>
      </c>
      <c r="F28" s="43">
        <v>16281633</v>
      </c>
      <c r="G28" s="43">
        <v>12646646</v>
      </c>
      <c r="H28" s="43">
        <v>3634987</v>
      </c>
      <c r="I28" s="43">
        <v>0</v>
      </c>
      <c r="J28" s="43">
        <v>0</v>
      </c>
      <c r="K28" s="51"/>
    </row>
    <row r="29" spans="1:11" x14ac:dyDescent="0.25">
      <c r="A29">
        <v>2016</v>
      </c>
      <c r="B29">
        <v>1</v>
      </c>
      <c r="C29" t="s">
        <v>81</v>
      </c>
      <c r="D29" t="s">
        <v>84</v>
      </c>
      <c r="E29" s="43">
        <v>961723</v>
      </c>
      <c r="F29" s="43">
        <v>18773872</v>
      </c>
      <c r="G29" s="43">
        <v>14418139</v>
      </c>
      <c r="H29" s="43">
        <v>4355733</v>
      </c>
      <c r="I29" s="43">
        <v>0</v>
      </c>
      <c r="J29" s="43">
        <v>0</v>
      </c>
      <c r="K29" s="51"/>
    </row>
    <row r="30" spans="1:11" x14ac:dyDescent="0.25">
      <c r="A30">
        <v>2016</v>
      </c>
      <c r="B30">
        <v>2</v>
      </c>
      <c r="C30" t="s">
        <v>81</v>
      </c>
      <c r="D30" t="s">
        <v>84</v>
      </c>
      <c r="E30" s="43">
        <v>963105</v>
      </c>
      <c r="F30" s="43">
        <v>16001877</v>
      </c>
      <c r="G30" s="43">
        <v>12450754</v>
      </c>
      <c r="H30" s="43">
        <v>3551123</v>
      </c>
      <c r="I30" s="43">
        <v>0</v>
      </c>
      <c r="J30" s="43">
        <v>0</v>
      </c>
      <c r="K30" s="51"/>
    </row>
    <row r="31" spans="1:11" x14ac:dyDescent="0.25">
      <c r="A31">
        <v>2016</v>
      </c>
      <c r="B31">
        <v>3</v>
      </c>
      <c r="C31" t="s">
        <v>81</v>
      </c>
      <c r="D31" t="s">
        <v>84</v>
      </c>
      <c r="E31" s="43">
        <v>965348</v>
      </c>
      <c r="F31" s="43">
        <v>11686638</v>
      </c>
      <c r="G31" s="43">
        <v>9274523</v>
      </c>
      <c r="H31" s="43">
        <v>2412115</v>
      </c>
      <c r="I31" s="43">
        <v>0</v>
      </c>
      <c r="J31" s="43">
        <v>0</v>
      </c>
      <c r="K31" s="51"/>
    </row>
    <row r="32" spans="1:11" x14ac:dyDescent="0.25">
      <c r="A32">
        <v>2016</v>
      </c>
      <c r="B32">
        <v>4</v>
      </c>
      <c r="C32" t="s">
        <v>81</v>
      </c>
      <c r="D32" t="s">
        <v>84</v>
      </c>
      <c r="E32" s="43">
        <v>965583</v>
      </c>
      <c r="F32" s="43">
        <v>8189805</v>
      </c>
      <c r="G32" s="43">
        <v>6618533</v>
      </c>
      <c r="H32" s="43">
        <v>1571272</v>
      </c>
      <c r="I32" s="43">
        <v>0</v>
      </c>
      <c r="J32" s="43">
        <v>0</v>
      </c>
      <c r="K32" s="51"/>
    </row>
    <row r="33" spans="1:11" x14ac:dyDescent="0.25">
      <c r="A33">
        <v>2016</v>
      </c>
      <c r="B33">
        <v>5</v>
      </c>
      <c r="C33" t="s">
        <v>81</v>
      </c>
      <c r="D33" t="s">
        <v>84</v>
      </c>
      <c r="E33" s="43">
        <v>966203</v>
      </c>
      <c r="F33" s="43">
        <v>4320893</v>
      </c>
      <c r="G33" s="43">
        <v>3620645</v>
      </c>
      <c r="H33" s="43">
        <v>700248</v>
      </c>
      <c r="I33" s="43">
        <v>0</v>
      </c>
      <c r="J33" s="43">
        <v>0</v>
      </c>
      <c r="K33" s="51"/>
    </row>
    <row r="34" spans="1:11" x14ac:dyDescent="0.25">
      <c r="A34">
        <v>2016</v>
      </c>
      <c r="B34">
        <v>6</v>
      </c>
      <c r="C34" t="s">
        <v>81</v>
      </c>
      <c r="D34" t="s">
        <v>84</v>
      </c>
      <c r="E34" s="43">
        <v>966459</v>
      </c>
      <c r="F34" s="43">
        <v>2952413</v>
      </c>
      <c r="G34" s="43">
        <v>2550350</v>
      </c>
      <c r="H34" s="43">
        <v>402063</v>
      </c>
      <c r="I34" s="43">
        <v>0</v>
      </c>
      <c r="J34" s="43">
        <v>0</v>
      </c>
      <c r="K34" s="51"/>
    </row>
    <row r="35" spans="1:11" x14ac:dyDescent="0.25">
      <c r="A35">
        <v>2016</v>
      </c>
      <c r="B35">
        <v>7</v>
      </c>
      <c r="C35" t="s">
        <v>81</v>
      </c>
      <c r="D35" t="s">
        <v>84</v>
      </c>
      <c r="E35" s="43">
        <v>964834</v>
      </c>
      <c r="F35" s="43">
        <v>2156951</v>
      </c>
      <c r="G35" s="43">
        <v>1926271</v>
      </c>
      <c r="H35" s="43">
        <v>230680</v>
      </c>
      <c r="I35" s="43">
        <v>0</v>
      </c>
      <c r="J35" s="43">
        <v>0</v>
      </c>
      <c r="K35" s="51"/>
    </row>
    <row r="36" spans="1:11" x14ac:dyDescent="0.25">
      <c r="A36">
        <v>2016</v>
      </c>
      <c r="B36">
        <v>8</v>
      </c>
      <c r="C36" t="s">
        <v>81</v>
      </c>
      <c r="D36" t="s">
        <v>84</v>
      </c>
      <c r="E36" s="43">
        <v>966173</v>
      </c>
      <c r="F36" s="43">
        <v>2124897</v>
      </c>
      <c r="G36" s="43">
        <v>1901445</v>
      </c>
      <c r="H36" s="43">
        <v>223452</v>
      </c>
      <c r="I36" s="43">
        <v>0</v>
      </c>
      <c r="J36" s="43">
        <v>0</v>
      </c>
      <c r="K36" s="51"/>
    </row>
    <row r="37" spans="1:11" x14ac:dyDescent="0.25">
      <c r="A37">
        <v>2016</v>
      </c>
      <c r="B37">
        <v>9</v>
      </c>
      <c r="C37" t="s">
        <v>81</v>
      </c>
      <c r="D37" t="s">
        <v>84</v>
      </c>
      <c r="E37" s="43">
        <v>966903</v>
      </c>
      <c r="F37" s="43">
        <v>3167765</v>
      </c>
      <c r="G37" s="43">
        <v>2719137</v>
      </c>
      <c r="H37" s="43">
        <v>448628</v>
      </c>
      <c r="I37" s="43">
        <v>0</v>
      </c>
      <c r="J37" s="43">
        <v>0</v>
      </c>
      <c r="K37" s="51">
        <f>SUM(F26:F37)</f>
        <v>102278018</v>
      </c>
    </row>
    <row r="38" spans="1:11" x14ac:dyDescent="0.25">
      <c r="A38">
        <v>2015</v>
      </c>
      <c r="B38">
        <v>10</v>
      </c>
      <c r="C38" t="s">
        <v>81</v>
      </c>
      <c r="D38" t="s">
        <v>85</v>
      </c>
      <c r="E38" s="43">
        <v>46</v>
      </c>
      <c r="F38" s="43">
        <v>112463</v>
      </c>
      <c r="G38" s="43">
        <v>57038</v>
      </c>
      <c r="H38" s="43">
        <v>54844</v>
      </c>
      <c r="I38" s="43">
        <v>581</v>
      </c>
      <c r="J38" s="43">
        <v>0</v>
      </c>
      <c r="K38" s="51"/>
    </row>
    <row r="39" spans="1:11" x14ac:dyDescent="0.25">
      <c r="A39">
        <v>2015</v>
      </c>
      <c r="B39">
        <v>11</v>
      </c>
      <c r="C39" t="s">
        <v>81</v>
      </c>
      <c r="D39" t="s">
        <v>85</v>
      </c>
      <c r="E39" s="43">
        <v>46</v>
      </c>
      <c r="F39" s="43">
        <v>133275</v>
      </c>
      <c r="G39" s="43">
        <v>63495</v>
      </c>
      <c r="H39" s="43">
        <v>69000</v>
      </c>
      <c r="I39" s="43">
        <v>780</v>
      </c>
      <c r="J39" s="43">
        <v>0</v>
      </c>
      <c r="K39" s="51"/>
    </row>
    <row r="40" spans="1:11" x14ac:dyDescent="0.25">
      <c r="A40">
        <v>2015</v>
      </c>
      <c r="B40">
        <v>12</v>
      </c>
      <c r="C40" t="s">
        <v>81</v>
      </c>
      <c r="D40" t="s">
        <v>85</v>
      </c>
      <c r="E40" s="43">
        <v>46</v>
      </c>
      <c r="F40" s="43">
        <v>109177</v>
      </c>
      <c r="G40" s="43">
        <v>55922</v>
      </c>
      <c r="H40" s="43">
        <v>52606</v>
      </c>
      <c r="I40" s="43">
        <v>649</v>
      </c>
      <c r="J40" s="43">
        <v>0</v>
      </c>
      <c r="K40" s="51"/>
    </row>
    <row r="41" spans="1:11" x14ac:dyDescent="0.25">
      <c r="A41">
        <v>2016</v>
      </c>
      <c r="B41">
        <v>1</v>
      </c>
      <c r="C41" t="s">
        <v>81</v>
      </c>
      <c r="D41" t="s">
        <v>85</v>
      </c>
      <c r="E41" s="43">
        <v>46</v>
      </c>
      <c r="F41" s="43">
        <v>100693</v>
      </c>
      <c r="G41" s="43">
        <v>52917</v>
      </c>
      <c r="H41" s="43">
        <v>46824</v>
      </c>
      <c r="I41" s="43">
        <v>952</v>
      </c>
      <c r="J41" s="43">
        <v>0</v>
      </c>
      <c r="K41" s="51"/>
    </row>
    <row r="42" spans="1:11" x14ac:dyDescent="0.25">
      <c r="A42">
        <v>2016</v>
      </c>
      <c r="B42">
        <v>2</v>
      </c>
      <c r="C42" t="s">
        <v>81</v>
      </c>
      <c r="D42" t="s">
        <v>85</v>
      </c>
      <c r="E42" s="43">
        <v>46</v>
      </c>
      <c r="F42" s="43">
        <v>70230</v>
      </c>
      <c r="G42" s="43">
        <v>40667</v>
      </c>
      <c r="H42" s="43">
        <v>26029</v>
      </c>
      <c r="I42" s="43">
        <v>3534</v>
      </c>
      <c r="J42" s="43">
        <v>0</v>
      </c>
      <c r="K42" s="51"/>
    </row>
    <row r="43" spans="1:11" x14ac:dyDescent="0.25">
      <c r="A43">
        <v>2016</v>
      </c>
      <c r="B43">
        <v>3</v>
      </c>
      <c r="C43" t="s">
        <v>81</v>
      </c>
      <c r="D43" t="s">
        <v>85</v>
      </c>
      <c r="E43" s="43">
        <v>46</v>
      </c>
      <c r="F43" s="43">
        <v>65741</v>
      </c>
      <c r="G43" s="43">
        <v>38675</v>
      </c>
      <c r="H43" s="43">
        <v>22961</v>
      </c>
      <c r="I43" s="43">
        <v>4105</v>
      </c>
      <c r="J43" s="43">
        <v>0</v>
      </c>
      <c r="K43" s="51"/>
    </row>
    <row r="44" spans="1:11" x14ac:dyDescent="0.25">
      <c r="A44">
        <v>2016</v>
      </c>
      <c r="B44">
        <v>4</v>
      </c>
      <c r="C44" t="s">
        <v>81</v>
      </c>
      <c r="D44" t="s">
        <v>85</v>
      </c>
      <c r="E44" s="43">
        <v>46</v>
      </c>
      <c r="F44" s="43">
        <v>79195</v>
      </c>
      <c r="G44" s="43">
        <v>44505</v>
      </c>
      <c r="H44" s="43">
        <v>32153</v>
      </c>
      <c r="I44" s="43">
        <v>2537</v>
      </c>
      <c r="J44" s="43">
        <v>0</v>
      </c>
      <c r="K44" s="51"/>
    </row>
    <row r="45" spans="1:11" x14ac:dyDescent="0.25">
      <c r="A45">
        <v>2016</v>
      </c>
      <c r="B45">
        <v>5</v>
      </c>
      <c r="C45" t="s">
        <v>81</v>
      </c>
      <c r="D45" t="s">
        <v>85</v>
      </c>
      <c r="E45" s="43">
        <v>46</v>
      </c>
      <c r="F45" s="43">
        <v>111927</v>
      </c>
      <c r="G45" s="43">
        <v>56858</v>
      </c>
      <c r="H45" s="43">
        <v>54479</v>
      </c>
      <c r="I45" s="43">
        <v>590</v>
      </c>
      <c r="J45" s="43">
        <v>0</v>
      </c>
      <c r="K45" s="51"/>
    </row>
    <row r="46" spans="1:11" x14ac:dyDescent="0.25">
      <c r="A46">
        <v>2016</v>
      </c>
      <c r="B46">
        <v>6</v>
      </c>
      <c r="C46" t="s">
        <v>81</v>
      </c>
      <c r="D46" t="s">
        <v>85</v>
      </c>
      <c r="E46" s="43">
        <v>46</v>
      </c>
      <c r="F46" s="43">
        <v>108368</v>
      </c>
      <c r="G46" s="43">
        <v>55643</v>
      </c>
      <c r="H46" s="43">
        <v>52055</v>
      </c>
      <c r="I46" s="43">
        <v>670</v>
      </c>
      <c r="J46" s="43">
        <v>0</v>
      </c>
      <c r="K46" s="51"/>
    </row>
    <row r="47" spans="1:11" x14ac:dyDescent="0.25">
      <c r="A47">
        <v>2016</v>
      </c>
      <c r="B47">
        <v>7</v>
      </c>
      <c r="C47" t="s">
        <v>81</v>
      </c>
      <c r="D47" t="s">
        <v>85</v>
      </c>
      <c r="E47" s="43">
        <v>46</v>
      </c>
      <c r="F47" s="43">
        <v>113969</v>
      </c>
      <c r="G47" s="43">
        <v>57541</v>
      </c>
      <c r="H47" s="43">
        <v>55870</v>
      </c>
      <c r="I47" s="43">
        <v>558</v>
      </c>
      <c r="J47" s="43">
        <v>0</v>
      </c>
      <c r="K47" s="51"/>
    </row>
    <row r="48" spans="1:11" x14ac:dyDescent="0.25">
      <c r="A48">
        <v>2016</v>
      </c>
      <c r="B48">
        <v>8</v>
      </c>
      <c r="C48" t="s">
        <v>81</v>
      </c>
      <c r="D48" t="s">
        <v>85</v>
      </c>
      <c r="E48" s="43">
        <v>46</v>
      </c>
      <c r="F48" s="43">
        <v>88288</v>
      </c>
      <c r="G48" s="43">
        <v>48201</v>
      </c>
      <c r="H48" s="43">
        <v>38362</v>
      </c>
      <c r="I48" s="43">
        <v>1725</v>
      </c>
      <c r="J48" s="43">
        <v>0</v>
      </c>
      <c r="K48" s="51"/>
    </row>
    <row r="49" spans="1:11" x14ac:dyDescent="0.25">
      <c r="A49">
        <v>2016</v>
      </c>
      <c r="B49">
        <v>9</v>
      </c>
      <c r="C49" t="s">
        <v>81</v>
      </c>
      <c r="D49" t="s">
        <v>85</v>
      </c>
      <c r="E49" s="43">
        <v>46</v>
      </c>
      <c r="F49" s="43">
        <v>106609</v>
      </c>
      <c r="G49" s="43">
        <v>55031</v>
      </c>
      <c r="H49" s="43">
        <v>50856</v>
      </c>
      <c r="I49" s="43">
        <v>722</v>
      </c>
      <c r="J49" s="43">
        <v>0</v>
      </c>
      <c r="K49" s="51">
        <f>SUM(F38:F49)</f>
        <v>1199935</v>
      </c>
    </row>
    <row r="50" spans="1:11" x14ac:dyDescent="0.25">
      <c r="A50">
        <v>2015</v>
      </c>
      <c r="B50">
        <v>10</v>
      </c>
      <c r="C50" t="s">
        <v>81</v>
      </c>
      <c r="D50" t="s">
        <v>86</v>
      </c>
      <c r="E50" s="43">
        <v>1</v>
      </c>
      <c r="F50" s="43">
        <v>1773</v>
      </c>
      <c r="G50" s="43">
        <v>1773</v>
      </c>
      <c r="H50" s="43">
        <v>0</v>
      </c>
      <c r="I50" s="43">
        <v>0</v>
      </c>
      <c r="J50" s="43">
        <v>0</v>
      </c>
      <c r="K50" s="51"/>
    </row>
    <row r="51" spans="1:11" x14ac:dyDescent="0.25">
      <c r="A51">
        <v>2015</v>
      </c>
      <c r="B51">
        <v>11</v>
      </c>
      <c r="C51" t="s">
        <v>81</v>
      </c>
      <c r="D51" t="s">
        <v>86</v>
      </c>
      <c r="E51" s="43">
        <v>1</v>
      </c>
      <c r="F51" s="43">
        <v>3373</v>
      </c>
      <c r="G51" s="43">
        <v>3373</v>
      </c>
      <c r="H51" s="43">
        <v>0</v>
      </c>
      <c r="I51" s="43">
        <v>0</v>
      </c>
      <c r="J51" s="43">
        <v>0</v>
      </c>
      <c r="K51" s="51"/>
    </row>
    <row r="52" spans="1:11" x14ac:dyDescent="0.25">
      <c r="A52">
        <v>2015</v>
      </c>
      <c r="B52">
        <v>12</v>
      </c>
      <c r="C52" t="s">
        <v>81</v>
      </c>
      <c r="D52" t="s">
        <v>86</v>
      </c>
      <c r="E52" s="43">
        <v>1</v>
      </c>
      <c r="F52" s="43">
        <v>4813</v>
      </c>
      <c r="G52" s="43">
        <v>4813</v>
      </c>
      <c r="H52" s="43">
        <v>0</v>
      </c>
      <c r="I52" s="43">
        <v>0</v>
      </c>
      <c r="J52" s="43">
        <v>0</v>
      </c>
      <c r="K52" s="51"/>
    </row>
    <row r="53" spans="1:11" x14ac:dyDescent="0.25">
      <c r="A53">
        <v>2016</v>
      </c>
      <c r="B53">
        <v>1</v>
      </c>
      <c r="C53" t="s">
        <v>81</v>
      </c>
      <c r="D53" t="s">
        <v>86</v>
      </c>
      <c r="E53" s="43">
        <v>1</v>
      </c>
      <c r="F53" s="43">
        <v>5269</v>
      </c>
      <c r="G53" s="43">
        <v>5269</v>
      </c>
      <c r="H53" s="43">
        <v>0</v>
      </c>
      <c r="I53" s="43">
        <v>0</v>
      </c>
      <c r="J53" s="43">
        <v>0</v>
      </c>
      <c r="K53" s="51"/>
    </row>
    <row r="54" spans="1:11" x14ac:dyDescent="0.25">
      <c r="A54">
        <v>2016</v>
      </c>
      <c r="B54">
        <v>2</v>
      </c>
      <c r="C54" t="s">
        <v>81</v>
      </c>
      <c r="D54" t="s">
        <v>86</v>
      </c>
      <c r="E54" s="43">
        <v>1</v>
      </c>
      <c r="F54" s="43">
        <v>4180</v>
      </c>
      <c r="G54" s="43">
        <v>4180</v>
      </c>
      <c r="H54" s="43">
        <v>0</v>
      </c>
      <c r="I54" s="43">
        <v>0</v>
      </c>
      <c r="J54" s="43">
        <v>0</v>
      </c>
      <c r="K54" s="51"/>
    </row>
    <row r="55" spans="1:11" x14ac:dyDescent="0.25">
      <c r="A55">
        <v>2016</v>
      </c>
      <c r="B55">
        <v>3</v>
      </c>
      <c r="C55" t="s">
        <v>81</v>
      </c>
      <c r="D55" t="s">
        <v>86</v>
      </c>
      <c r="E55" s="43">
        <v>1</v>
      </c>
      <c r="F55" s="43">
        <v>3400</v>
      </c>
      <c r="G55" s="43">
        <v>3400</v>
      </c>
      <c r="H55" s="43">
        <v>0</v>
      </c>
      <c r="I55" s="43">
        <v>0</v>
      </c>
      <c r="J55" s="43">
        <v>0</v>
      </c>
      <c r="K55" s="51"/>
    </row>
    <row r="56" spans="1:11" x14ac:dyDescent="0.25">
      <c r="A56">
        <v>2016</v>
      </c>
      <c r="B56">
        <v>4</v>
      </c>
      <c r="C56" t="s">
        <v>81</v>
      </c>
      <c r="D56" t="s">
        <v>86</v>
      </c>
      <c r="E56" s="43">
        <v>1</v>
      </c>
      <c r="F56" s="43">
        <v>2527</v>
      </c>
      <c r="G56" s="43">
        <v>2527</v>
      </c>
      <c r="H56" s="43">
        <v>0</v>
      </c>
      <c r="I56" s="43">
        <v>0</v>
      </c>
      <c r="J56" s="43">
        <v>0</v>
      </c>
      <c r="K56" s="51"/>
    </row>
    <row r="57" spans="1:11" x14ac:dyDescent="0.25">
      <c r="A57">
        <v>2016</v>
      </c>
      <c r="B57">
        <v>5</v>
      </c>
      <c r="C57" t="s">
        <v>81</v>
      </c>
      <c r="D57" t="s">
        <v>86</v>
      </c>
      <c r="E57" s="43">
        <v>1</v>
      </c>
      <c r="F57" s="43">
        <v>1898</v>
      </c>
      <c r="G57" s="43">
        <v>1898</v>
      </c>
      <c r="H57" s="43">
        <v>0</v>
      </c>
      <c r="I57" s="43">
        <v>0</v>
      </c>
      <c r="J57" s="43">
        <v>0</v>
      </c>
      <c r="K57" s="51"/>
    </row>
    <row r="58" spans="1:11" x14ac:dyDescent="0.25">
      <c r="A58">
        <v>2016</v>
      </c>
      <c r="B58">
        <v>6</v>
      </c>
      <c r="C58" t="s">
        <v>81</v>
      </c>
      <c r="D58" t="s">
        <v>86</v>
      </c>
      <c r="E58" s="43">
        <v>1</v>
      </c>
      <c r="F58" s="43">
        <v>1491</v>
      </c>
      <c r="G58" s="43">
        <v>1491</v>
      </c>
      <c r="H58" s="43">
        <v>0</v>
      </c>
      <c r="I58" s="43">
        <v>0</v>
      </c>
      <c r="J58" s="43">
        <v>0</v>
      </c>
      <c r="K58" s="51"/>
    </row>
    <row r="59" spans="1:11" x14ac:dyDescent="0.25">
      <c r="A59">
        <v>2016</v>
      </c>
      <c r="B59">
        <v>7</v>
      </c>
      <c r="C59" t="s">
        <v>81</v>
      </c>
      <c r="D59" t="s">
        <v>86</v>
      </c>
      <c r="E59" s="43">
        <v>1</v>
      </c>
      <c r="F59" s="43">
        <v>1543</v>
      </c>
      <c r="G59" s="43">
        <v>1543</v>
      </c>
      <c r="H59" s="43">
        <v>0</v>
      </c>
      <c r="I59" s="43">
        <v>0</v>
      </c>
      <c r="J59" s="43">
        <v>0</v>
      </c>
      <c r="K59" s="51"/>
    </row>
    <row r="60" spans="1:11" x14ac:dyDescent="0.25">
      <c r="A60">
        <v>2016</v>
      </c>
      <c r="B60">
        <v>8</v>
      </c>
      <c r="C60" t="s">
        <v>81</v>
      </c>
      <c r="D60" t="s">
        <v>86</v>
      </c>
      <c r="E60" s="43">
        <v>1</v>
      </c>
      <c r="F60" s="43">
        <v>1848</v>
      </c>
      <c r="G60" s="43">
        <v>1848</v>
      </c>
      <c r="H60" s="43">
        <v>0</v>
      </c>
      <c r="I60" s="43">
        <v>0</v>
      </c>
      <c r="J60" s="43">
        <v>0</v>
      </c>
      <c r="K60" s="51"/>
    </row>
    <row r="61" spans="1:11" x14ac:dyDescent="0.25">
      <c r="A61">
        <v>2016</v>
      </c>
      <c r="B61">
        <v>9</v>
      </c>
      <c r="C61" t="s">
        <v>81</v>
      </c>
      <c r="D61" t="s">
        <v>86</v>
      </c>
      <c r="E61" s="43">
        <v>1</v>
      </c>
      <c r="F61" s="43">
        <v>1691</v>
      </c>
      <c r="G61" s="43">
        <v>1691</v>
      </c>
      <c r="H61" s="43">
        <v>0</v>
      </c>
      <c r="I61" s="43">
        <v>0</v>
      </c>
      <c r="J61" s="43">
        <v>0</v>
      </c>
      <c r="K61" s="51">
        <f>SUM(F50:F61)</f>
        <v>33806</v>
      </c>
    </row>
    <row r="62" spans="1:11" x14ac:dyDescent="0.25">
      <c r="A62">
        <v>2015</v>
      </c>
      <c r="B62">
        <v>10</v>
      </c>
      <c r="C62" t="s">
        <v>81</v>
      </c>
      <c r="D62" t="s">
        <v>87</v>
      </c>
      <c r="E62" s="43">
        <v>1</v>
      </c>
      <c r="F62" s="43">
        <v>54988</v>
      </c>
      <c r="G62" s="43">
        <v>54988</v>
      </c>
      <c r="H62" s="43">
        <v>0</v>
      </c>
      <c r="I62" s="43">
        <v>0</v>
      </c>
      <c r="J62" s="43">
        <v>0</v>
      </c>
      <c r="K62" s="51"/>
    </row>
    <row r="63" spans="1:11" x14ac:dyDescent="0.25">
      <c r="A63">
        <v>2015</v>
      </c>
      <c r="B63">
        <v>11</v>
      </c>
      <c r="C63" t="s">
        <v>81</v>
      </c>
      <c r="D63" t="s">
        <v>87</v>
      </c>
      <c r="E63" s="43">
        <v>1</v>
      </c>
      <c r="F63" s="43">
        <v>45580</v>
      </c>
      <c r="G63" s="43">
        <v>45580</v>
      </c>
      <c r="H63" s="43">
        <v>0</v>
      </c>
      <c r="I63" s="43">
        <v>0</v>
      </c>
      <c r="J63" s="43">
        <v>0</v>
      </c>
      <c r="K63" s="51"/>
    </row>
    <row r="64" spans="1:11" x14ac:dyDescent="0.25">
      <c r="A64">
        <v>2015</v>
      </c>
      <c r="B64">
        <v>12</v>
      </c>
      <c r="C64" t="s">
        <v>81</v>
      </c>
      <c r="D64" t="s">
        <v>87</v>
      </c>
      <c r="E64" s="43">
        <v>1</v>
      </c>
      <c r="F64" s="43">
        <v>47157</v>
      </c>
      <c r="G64" s="43">
        <v>47157</v>
      </c>
      <c r="H64" s="43">
        <v>0</v>
      </c>
      <c r="I64" s="43">
        <v>0</v>
      </c>
      <c r="J64" s="43">
        <v>0</v>
      </c>
      <c r="K64" s="51"/>
    </row>
    <row r="65" spans="1:11" x14ac:dyDescent="0.25">
      <c r="A65">
        <v>2016</v>
      </c>
      <c r="B65">
        <v>1</v>
      </c>
      <c r="C65" t="s">
        <v>81</v>
      </c>
      <c r="D65" t="s">
        <v>87</v>
      </c>
      <c r="E65" s="43">
        <v>1</v>
      </c>
      <c r="F65" s="43">
        <v>40604</v>
      </c>
      <c r="G65" s="43">
        <v>40604</v>
      </c>
      <c r="H65" s="43">
        <v>0</v>
      </c>
      <c r="I65" s="43">
        <v>0</v>
      </c>
      <c r="J65" s="43">
        <v>0</v>
      </c>
      <c r="K65" s="51"/>
    </row>
    <row r="66" spans="1:11" x14ac:dyDescent="0.25">
      <c r="A66">
        <v>2016</v>
      </c>
      <c r="B66">
        <v>2</v>
      </c>
      <c r="C66" t="s">
        <v>81</v>
      </c>
      <c r="D66" t="s">
        <v>87</v>
      </c>
      <c r="E66" s="43">
        <v>1</v>
      </c>
      <c r="F66" s="43">
        <v>47642</v>
      </c>
      <c r="G66" s="43">
        <v>47642</v>
      </c>
      <c r="H66" s="43">
        <v>0</v>
      </c>
      <c r="I66" s="43">
        <v>0</v>
      </c>
      <c r="J66" s="43">
        <v>0</v>
      </c>
      <c r="K66" s="51"/>
    </row>
    <row r="67" spans="1:11" x14ac:dyDescent="0.25">
      <c r="A67">
        <v>2016</v>
      </c>
      <c r="B67">
        <v>3</v>
      </c>
      <c r="C67" t="s">
        <v>81</v>
      </c>
      <c r="D67" t="s">
        <v>87</v>
      </c>
      <c r="E67" s="43">
        <v>1</v>
      </c>
      <c r="F67" s="43">
        <v>48221</v>
      </c>
      <c r="G67" s="43">
        <v>48221</v>
      </c>
      <c r="H67" s="43">
        <v>0</v>
      </c>
      <c r="I67" s="43">
        <v>0</v>
      </c>
      <c r="J67" s="43">
        <v>0</v>
      </c>
      <c r="K67" s="51"/>
    </row>
    <row r="68" spans="1:11" x14ac:dyDescent="0.25">
      <c r="A68">
        <v>2016</v>
      </c>
      <c r="B68">
        <v>4</v>
      </c>
      <c r="C68" t="s">
        <v>81</v>
      </c>
      <c r="D68" t="s">
        <v>87</v>
      </c>
      <c r="E68" s="43">
        <v>1</v>
      </c>
      <c r="F68" s="43">
        <v>65925</v>
      </c>
      <c r="G68" s="43">
        <v>65925</v>
      </c>
      <c r="H68" s="43">
        <v>0</v>
      </c>
      <c r="I68" s="43">
        <v>0</v>
      </c>
      <c r="J68" s="43">
        <v>0</v>
      </c>
      <c r="K68" s="51"/>
    </row>
    <row r="69" spans="1:11" x14ac:dyDescent="0.25">
      <c r="A69">
        <v>2016</v>
      </c>
      <c r="B69">
        <v>5</v>
      </c>
      <c r="C69" t="s">
        <v>81</v>
      </c>
      <c r="D69" t="s">
        <v>87</v>
      </c>
      <c r="E69" s="43">
        <v>1</v>
      </c>
      <c r="F69" s="43">
        <v>55217</v>
      </c>
      <c r="G69" s="43">
        <v>55217</v>
      </c>
      <c r="H69" s="43">
        <v>0</v>
      </c>
      <c r="I69" s="43">
        <v>0</v>
      </c>
      <c r="J69" s="43">
        <v>0</v>
      </c>
      <c r="K69" s="51"/>
    </row>
    <row r="70" spans="1:11" x14ac:dyDescent="0.25">
      <c r="A70">
        <v>2016</v>
      </c>
      <c r="B70">
        <v>6</v>
      </c>
      <c r="C70" t="s">
        <v>81</v>
      </c>
      <c r="D70" t="s">
        <v>87</v>
      </c>
      <c r="E70" s="43">
        <v>1</v>
      </c>
      <c r="F70" s="43">
        <v>51839</v>
      </c>
      <c r="G70" s="43">
        <v>51839</v>
      </c>
      <c r="H70" s="43">
        <v>0</v>
      </c>
      <c r="I70" s="43">
        <v>0</v>
      </c>
      <c r="J70" s="43">
        <v>0</v>
      </c>
      <c r="K70" s="51"/>
    </row>
    <row r="71" spans="1:11" x14ac:dyDescent="0.25">
      <c r="A71">
        <v>2016</v>
      </c>
      <c r="B71">
        <v>7</v>
      </c>
      <c r="C71" t="s">
        <v>81</v>
      </c>
      <c r="D71" t="s">
        <v>87</v>
      </c>
      <c r="E71" s="43">
        <v>1</v>
      </c>
      <c r="F71" s="43">
        <v>53667</v>
      </c>
      <c r="G71" s="43">
        <v>53667</v>
      </c>
      <c r="H71" s="43">
        <v>0</v>
      </c>
      <c r="I71" s="43">
        <v>0</v>
      </c>
      <c r="J71" s="43">
        <v>0</v>
      </c>
      <c r="K71" s="51"/>
    </row>
    <row r="72" spans="1:11" x14ac:dyDescent="0.25">
      <c r="A72">
        <v>2016</v>
      </c>
      <c r="B72">
        <v>8</v>
      </c>
      <c r="C72" t="s">
        <v>81</v>
      </c>
      <c r="D72" t="s">
        <v>87</v>
      </c>
      <c r="E72" s="43">
        <v>1</v>
      </c>
      <c r="F72" s="43">
        <v>55800</v>
      </c>
      <c r="G72" s="43">
        <v>55800</v>
      </c>
      <c r="H72" s="43">
        <v>0</v>
      </c>
      <c r="I72" s="43">
        <v>0</v>
      </c>
      <c r="J72" s="43">
        <v>0</v>
      </c>
      <c r="K72" s="51"/>
    </row>
    <row r="73" spans="1:11" x14ac:dyDescent="0.25">
      <c r="A73">
        <v>2016</v>
      </c>
      <c r="B73">
        <v>9</v>
      </c>
      <c r="C73" t="s">
        <v>81</v>
      </c>
      <c r="D73" t="s">
        <v>87</v>
      </c>
      <c r="E73" s="43">
        <v>1</v>
      </c>
      <c r="F73" s="43">
        <v>53237</v>
      </c>
      <c r="G73" s="43">
        <v>53237</v>
      </c>
      <c r="H73" s="43">
        <v>0</v>
      </c>
      <c r="I73" s="43">
        <v>0</v>
      </c>
      <c r="J73" s="43">
        <v>0</v>
      </c>
      <c r="K73" s="51">
        <f>SUM(F62:F73)</f>
        <v>619877</v>
      </c>
    </row>
    <row r="74" spans="1:11" x14ac:dyDescent="0.25">
      <c r="A74">
        <v>2015</v>
      </c>
      <c r="B74">
        <v>10</v>
      </c>
      <c r="C74" t="s">
        <v>81</v>
      </c>
      <c r="D74" t="s">
        <v>88</v>
      </c>
      <c r="E74" s="43">
        <v>450</v>
      </c>
      <c r="F74" s="43">
        <v>2837414</v>
      </c>
      <c r="G74" s="43">
        <v>84290</v>
      </c>
      <c r="H74" s="43">
        <v>457294</v>
      </c>
      <c r="I74" s="43">
        <v>1893593</v>
      </c>
      <c r="J74" s="43">
        <v>402237</v>
      </c>
      <c r="K74" s="51"/>
    </row>
    <row r="75" spans="1:11" x14ac:dyDescent="0.25">
      <c r="A75">
        <v>2015</v>
      </c>
      <c r="B75">
        <v>11</v>
      </c>
      <c r="C75" t="s">
        <v>81</v>
      </c>
      <c r="D75" t="s">
        <v>88</v>
      </c>
      <c r="E75" s="43">
        <v>450</v>
      </c>
      <c r="F75" s="43">
        <v>3520636</v>
      </c>
      <c r="G75" s="43">
        <v>84404</v>
      </c>
      <c r="H75" s="43">
        <v>492147</v>
      </c>
      <c r="I75" s="43">
        <v>2367197</v>
      </c>
      <c r="J75" s="43">
        <v>576888</v>
      </c>
      <c r="K75" s="51"/>
    </row>
    <row r="76" spans="1:11" x14ac:dyDescent="0.25">
      <c r="A76">
        <v>2015</v>
      </c>
      <c r="B76">
        <v>12</v>
      </c>
      <c r="C76" t="s">
        <v>81</v>
      </c>
      <c r="D76" t="s">
        <v>88</v>
      </c>
      <c r="E76" s="43">
        <v>450</v>
      </c>
      <c r="F76" s="43">
        <v>3815354</v>
      </c>
      <c r="G76" s="43">
        <v>84452</v>
      </c>
      <c r="H76" s="43">
        <v>506356</v>
      </c>
      <c r="I76" s="43">
        <v>2571330</v>
      </c>
      <c r="J76" s="43">
        <v>653216</v>
      </c>
      <c r="K76" s="51"/>
    </row>
    <row r="77" spans="1:11" x14ac:dyDescent="0.25">
      <c r="A77">
        <v>2016</v>
      </c>
      <c r="B77">
        <v>1</v>
      </c>
      <c r="C77" t="s">
        <v>81</v>
      </c>
      <c r="D77" t="s">
        <v>88</v>
      </c>
      <c r="E77" s="43">
        <v>450</v>
      </c>
      <c r="F77" s="43">
        <v>3935591</v>
      </c>
      <c r="G77" s="43">
        <v>84472</v>
      </c>
      <c r="H77" s="43">
        <v>512011</v>
      </c>
      <c r="I77" s="43">
        <v>2654580</v>
      </c>
      <c r="J77" s="43">
        <v>684528</v>
      </c>
      <c r="K77" s="51"/>
    </row>
    <row r="78" spans="1:11" x14ac:dyDescent="0.25">
      <c r="A78">
        <v>2016</v>
      </c>
      <c r="B78">
        <v>2</v>
      </c>
      <c r="C78" t="s">
        <v>81</v>
      </c>
      <c r="D78" t="s">
        <v>88</v>
      </c>
      <c r="E78" s="43">
        <v>450</v>
      </c>
      <c r="F78" s="43">
        <v>3294944</v>
      </c>
      <c r="G78" s="43">
        <v>84367</v>
      </c>
      <c r="H78" s="43">
        <v>480930</v>
      </c>
      <c r="I78" s="43">
        <v>2210804</v>
      </c>
      <c r="J78" s="43">
        <v>518843</v>
      </c>
      <c r="K78" s="51"/>
    </row>
    <row r="79" spans="1:11" x14ac:dyDescent="0.25">
      <c r="A79">
        <v>2016</v>
      </c>
      <c r="B79">
        <v>3</v>
      </c>
      <c r="C79" t="s">
        <v>81</v>
      </c>
      <c r="D79" t="s">
        <v>88</v>
      </c>
      <c r="E79" s="43">
        <v>450</v>
      </c>
      <c r="F79" s="43">
        <v>3281033</v>
      </c>
      <c r="G79" s="43">
        <v>84364</v>
      </c>
      <c r="H79" s="43">
        <v>480229</v>
      </c>
      <c r="I79" s="43">
        <v>2201163</v>
      </c>
      <c r="J79" s="43">
        <v>515277</v>
      </c>
      <c r="K79" s="51"/>
    </row>
    <row r="80" spans="1:11" x14ac:dyDescent="0.25">
      <c r="A80">
        <v>2016</v>
      </c>
      <c r="B80">
        <v>4</v>
      </c>
      <c r="C80" t="s">
        <v>81</v>
      </c>
      <c r="D80" t="s">
        <v>88</v>
      </c>
      <c r="E80" s="43">
        <v>450</v>
      </c>
      <c r="F80" s="43">
        <v>3053032</v>
      </c>
      <c r="G80" s="43">
        <v>84326</v>
      </c>
      <c r="H80" s="43">
        <v>468583</v>
      </c>
      <c r="I80" s="43">
        <v>2043110</v>
      </c>
      <c r="J80" s="43">
        <v>457013</v>
      </c>
      <c r="K80" s="51"/>
    </row>
    <row r="81" spans="1:13" x14ac:dyDescent="0.25">
      <c r="A81">
        <v>2016</v>
      </c>
      <c r="B81">
        <v>5</v>
      </c>
      <c r="C81" t="s">
        <v>81</v>
      </c>
      <c r="D81" t="s">
        <v>88</v>
      </c>
      <c r="E81" s="43">
        <v>450</v>
      </c>
      <c r="F81" s="43">
        <v>2882657</v>
      </c>
      <c r="G81" s="43">
        <v>84298</v>
      </c>
      <c r="H81" s="43">
        <v>459685</v>
      </c>
      <c r="I81" s="43">
        <v>1924970</v>
      </c>
      <c r="J81" s="43">
        <v>413704</v>
      </c>
      <c r="K81" s="51"/>
    </row>
    <row r="82" spans="1:13" x14ac:dyDescent="0.25">
      <c r="A82">
        <v>2016</v>
      </c>
      <c r="B82">
        <v>6</v>
      </c>
      <c r="C82" t="s">
        <v>81</v>
      </c>
      <c r="D82" t="s">
        <v>88</v>
      </c>
      <c r="E82" s="43">
        <v>450</v>
      </c>
      <c r="F82" s="43">
        <v>2905053</v>
      </c>
      <c r="G82" s="43">
        <v>84302</v>
      </c>
      <c r="H82" s="43">
        <v>460864</v>
      </c>
      <c r="I82" s="43">
        <v>1940501</v>
      </c>
      <c r="J82" s="43">
        <v>419386</v>
      </c>
      <c r="K82" s="51"/>
    </row>
    <row r="83" spans="1:13" x14ac:dyDescent="0.25">
      <c r="A83">
        <v>2016</v>
      </c>
      <c r="B83">
        <v>7</v>
      </c>
      <c r="C83" t="s">
        <v>81</v>
      </c>
      <c r="D83" t="s">
        <v>88</v>
      </c>
      <c r="E83" s="43">
        <v>450</v>
      </c>
      <c r="F83" s="43">
        <v>2944160</v>
      </c>
      <c r="G83" s="43">
        <v>84308</v>
      </c>
      <c r="H83" s="43">
        <v>462916</v>
      </c>
      <c r="I83" s="43">
        <v>1967620</v>
      </c>
      <c r="J83" s="43">
        <v>429316</v>
      </c>
      <c r="K83" s="100"/>
    </row>
    <row r="84" spans="1:13" x14ac:dyDescent="0.25">
      <c r="A84">
        <v>2016</v>
      </c>
      <c r="B84">
        <v>8</v>
      </c>
      <c r="C84" t="s">
        <v>81</v>
      </c>
      <c r="D84" t="s">
        <v>88</v>
      </c>
      <c r="E84" s="43">
        <v>450</v>
      </c>
      <c r="F84" s="43">
        <v>2957132</v>
      </c>
      <c r="G84" s="43">
        <v>84310</v>
      </c>
      <c r="H84" s="43">
        <v>463595</v>
      </c>
      <c r="I84" s="43">
        <v>1976615</v>
      </c>
      <c r="J84" s="43">
        <v>432612</v>
      </c>
      <c r="K84" s="51"/>
    </row>
    <row r="85" spans="1:13" x14ac:dyDescent="0.25">
      <c r="A85">
        <v>2016</v>
      </c>
      <c r="B85">
        <v>9</v>
      </c>
      <c r="C85" t="s">
        <v>81</v>
      </c>
      <c r="D85" t="s">
        <v>88</v>
      </c>
      <c r="E85" s="43">
        <v>450</v>
      </c>
      <c r="F85" s="43">
        <v>2650873</v>
      </c>
      <c r="G85" s="43">
        <v>84259</v>
      </c>
      <c r="H85" s="43">
        <v>447312</v>
      </c>
      <c r="I85" s="43">
        <v>1764204</v>
      </c>
      <c r="J85" s="43">
        <v>355098</v>
      </c>
      <c r="K85" s="51">
        <f>SUM(F74:F85)</f>
        <v>38077879</v>
      </c>
    </row>
    <row r="86" spans="1:13" x14ac:dyDescent="0.25">
      <c r="A86">
        <v>2015</v>
      </c>
      <c r="B86">
        <v>10</v>
      </c>
      <c r="C86" t="s">
        <v>81</v>
      </c>
      <c r="D86" t="s">
        <v>89</v>
      </c>
      <c r="E86" s="43">
        <v>1</v>
      </c>
      <c r="F86" s="43">
        <v>62690</v>
      </c>
      <c r="G86" s="43">
        <v>200</v>
      </c>
      <c r="H86" s="43">
        <v>1800</v>
      </c>
      <c r="I86" s="43">
        <v>60690</v>
      </c>
      <c r="J86" s="43">
        <v>0</v>
      </c>
      <c r="K86" s="51"/>
    </row>
    <row r="87" spans="1:13" x14ac:dyDescent="0.25">
      <c r="A87">
        <v>2015</v>
      </c>
      <c r="B87">
        <v>11</v>
      </c>
      <c r="C87" t="s">
        <v>81</v>
      </c>
      <c r="D87" t="s">
        <v>89</v>
      </c>
      <c r="E87" s="43">
        <v>1</v>
      </c>
      <c r="F87" s="43">
        <v>70767</v>
      </c>
      <c r="G87" s="43">
        <v>200</v>
      </c>
      <c r="H87" s="43">
        <v>1800</v>
      </c>
      <c r="I87" s="43">
        <v>68767</v>
      </c>
      <c r="J87" s="43">
        <v>0</v>
      </c>
      <c r="K87" s="51"/>
    </row>
    <row r="88" spans="1:13" x14ac:dyDescent="0.25">
      <c r="A88">
        <v>2015</v>
      </c>
      <c r="B88">
        <v>12</v>
      </c>
      <c r="C88" t="s">
        <v>81</v>
      </c>
      <c r="D88" t="s">
        <v>89</v>
      </c>
      <c r="E88" s="43">
        <v>1</v>
      </c>
      <c r="F88" s="43">
        <v>70653</v>
      </c>
      <c r="G88" s="43">
        <v>200</v>
      </c>
      <c r="H88" s="43">
        <v>1800</v>
      </c>
      <c r="I88" s="43">
        <v>68653</v>
      </c>
      <c r="J88" s="43">
        <v>0</v>
      </c>
      <c r="K88" s="51"/>
    </row>
    <row r="89" spans="1:13" x14ac:dyDescent="0.25">
      <c r="A89">
        <v>2016</v>
      </c>
      <c r="B89">
        <v>1</v>
      </c>
      <c r="C89" t="s">
        <v>81</v>
      </c>
      <c r="D89" t="s">
        <v>89</v>
      </c>
      <c r="E89" s="43">
        <v>1</v>
      </c>
      <c r="F89" s="43">
        <v>74638</v>
      </c>
      <c r="G89" s="43">
        <v>200</v>
      </c>
      <c r="H89" s="43">
        <v>1800</v>
      </c>
      <c r="I89" s="43">
        <v>72638</v>
      </c>
      <c r="J89" s="43">
        <v>0</v>
      </c>
      <c r="K89" s="51"/>
    </row>
    <row r="90" spans="1:13" x14ac:dyDescent="0.25">
      <c r="A90">
        <v>2016</v>
      </c>
      <c r="B90">
        <v>2</v>
      </c>
      <c r="C90" t="s">
        <v>81</v>
      </c>
      <c r="D90" t="s">
        <v>89</v>
      </c>
      <c r="E90" s="43">
        <v>1</v>
      </c>
      <c r="F90" s="43">
        <v>56485</v>
      </c>
      <c r="G90" s="43">
        <v>200</v>
      </c>
      <c r="H90" s="43">
        <v>1800</v>
      </c>
      <c r="I90" s="43">
        <v>54485</v>
      </c>
      <c r="J90" s="43">
        <v>0</v>
      </c>
      <c r="K90" s="51"/>
    </row>
    <row r="91" spans="1:13" x14ac:dyDescent="0.25">
      <c r="A91">
        <v>2016</v>
      </c>
      <c r="B91">
        <v>3</v>
      </c>
      <c r="C91" t="s">
        <v>81</v>
      </c>
      <c r="D91" t="s">
        <v>89</v>
      </c>
      <c r="E91" s="43">
        <v>1</v>
      </c>
      <c r="F91" s="43">
        <v>62406</v>
      </c>
      <c r="G91" s="43">
        <v>200</v>
      </c>
      <c r="H91" s="43">
        <v>1800</v>
      </c>
      <c r="I91" s="43">
        <v>60406</v>
      </c>
      <c r="J91" s="43">
        <v>0</v>
      </c>
      <c r="K91" s="51"/>
    </row>
    <row r="92" spans="1:13" x14ac:dyDescent="0.25">
      <c r="A92">
        <v>2016</v>
      </c>
      <c r="B92">
        <v>4</v>
      </c>
      <c r="C92" t="s">
        <v>81</v>
      </c>
      <c r="D92" t="s">
        <v>89</v>
      </c>
      <c r="E92" s="43">
        <v>1</v>
      </c>
      <c r="F92" s="43">
        <v>59745</v>
      </c>
      <c r="G92" s="43">
        <v>200</v>
      </c>
      <c r="H92" s="43">
        <v>1800</v>
      </c>
      <c r="I92" s="43">
        <v>57745</v>
      </c>
      <c r="J92" s="43">
        <v>0</v>
      </c>
      <c r="K92" s="51"/>
      <c r="L92" s="99"/>
    </row>
    <row r="93" spans="1:13" x14ac:dyDescent="0.25">
      <c r="A93">
        <v>2016</v>
      </c>
      <c r="B93">
        <v>5</v>
      </c>
      <c r="C93" t="s">
        <v>81</v>
      </c>
      <c r="D93" t="s">
        <v>89</v>
      </c>
      <c r="E93" s="43">
        <v>1</v>
      </c>
      <c r="F93" s="43">
        <v>52073</v>
      </c>
      <c r="G93" s="43">
        <v>200</v>
      </c>
      <c r="H93" s="43">
        <v>1800</v>
      </c>
      <c r="I93" s="43">
        <v>50073</v>
      </c>
      <c r="J93" s="43">
        <v>0</v>
      </c>
      <c r="K93" s="51"/>
    </row>
    <row r="94" spans="1:13" x14ac:dyDescent="0.25">
      <c r="A94">
        <v>2016</v>
      </c>
      <c r="B94">
        <v>6</v>
      </c>
      <c r="C94" t="s">
        <v>81</v>
      </c>
      <c r="D94" t="s">
        <v>89</v>
      </c>
      <c r="E94" s="43">
        <v>1</v>
      </c>
      <c r="F94" s="43">
        <v>53084</v>
      </c>
      <c r="G94" s="43">
        <v>200</v>
      </c>
      <c r="H94" s="43">
        <v>1800</v>
      </c>
      <c r="I94" s="43">
        <v>51084</v>
      </c>
      <c r="J94" s="43">
        <v>0</v>
      </c>
      <c r="K94" s="51"/>
    </row>
    <row r="95" spans="1:13" x14ac:dyDescent="0.25">
      <c r="A95">
        <v>2016</v>
      </c>
      <c r="B95">
        <v>7</v>
      </c>
      <c r="C95" t="s">
        <v>81</v>
      </c>
      <c r="D95" t="s">
        <v>89</v>
      </c>
      <c r="E95" s="43">
        <v>1</v>
      </c>
      <c r="F95" s="43">
        <v>55380</v>
      </c>
      <c r="G95" s="43">
        <v>200</v>
      </c>
      <c r="H95" s="43">
        <v>1800</v>
      </c>
      <c r="I95" s="43">
        <v>53380</v>
      </c>
      <c r="J95" s="43">
        <v>0</v>
      </c>
      <c r="K95" s="51"/>
    </row>
    <row r="96" spans="1:13" x14ac:dyDescent="0.25">
      <c r="A96">
        <v>2016</v>
      </c>
      <c r="B96">
        <v>8</v>
      </c>
      <c r="C96" t="s">
        <v>81</v>
      </c>
      <c r="D96" t="s">
        <v>89</v>
      </c>
      <c r="E96" s="43">
        <v>1</v>
      </c>
      <c r="F96" s="43">
        <v>55115</v>
      </c>
      <c r="G96" s="43">
        <v>200</v>
      </c>
      <c r="H96" s="43">
        <v>1800</v>
      </c>
      <c r="I96" s="43">
        <v>53115</v>
      </c>
      <c r="J96" s="43">
        <v>0</v>
      </c>
      <c r="K96" s="51"/>
      <c r="M96" s="98"/>
    </row>
    <row r="97" spans="1:13" x14ac:dyDescent="0.25">
      <c r="A97">
        <v>2016</v>
      </c>
      <c r="B97">
        <v>9</v>
      </c>
      <c r="C97" t="s">
        <v>81</v>
      </c>
      <c r="D97" t="s">
        <v>89</v>
      </c>
      <c r="E97" s="43">
        <v>1</v>
      </c>
      <c r="F97" s="43">
        <v>56905</v>
      </c>
      <c r="G97" s="43">
        <v>200</v>
      </c>
      <c r="H97" s="43">
        <v>1800</v>
      </c>
      <c r="I97" s="43">
        <v>54905</v>
      </c>
      <c r="J97" s="43">
        <v>0</v>
      </c>
      <c r="K97" s="51">
        <f>SUM(F86:F97)</f>
        <v>729941</v>
      </c>
      <c r="L97" s="51">
        <f>SUM(K2:K97)</f>
        <v>193245998</v>
      </c>
      <c r="M97" s="97" t="s">
        <v>106</v>
      </c>
    </row>
    <row r="98" spans="1:13" x14ac:dyDescent="0.25">
      <c r="A98">
        <v>2015</v>
      </c>
      <c r="B98">
        <v>10</v>
      </c>
      <c r="C98" t="s">
        <v>98</v>
      </c>
      <c r="D98" t="s">
        <v>99</v>
      </c>
      <c r="E98" s="43">
        <v>25</v>
      </c>
      <c r="F98" s="43">
        <v>14783</v>
      </c>
      <c r="G98" s="43">
        <v>1948</v>
      </c>
      <c r="H98" s="43">
        <v>8633</v>
      </c>
      <c r="I98" s="43">
        <v>4202</v>
      </c>
      <c r="J98" s="43">
        <v>0</v>
      </c>
      <c r="K98" s="51"/>
    </row>
    <row r="99" spans="1:13" x14ac:dyDescent="0.25">
      <c r="A99">
        <v>2015</v>
      </c>
      <c r="B99">
        <v>11</v>
      </c>
      <c r="C99" t="s">
        <v>98</v>
      </c>
      <c r="D99" t="s">
        <v>99</v>
      </c>
      <c r="E99" s="43">
        <v>25</v>
      </c>
      <c r="F99" s="43">
        <v>18785</v>
      </c>
      <c r="G99" s="43">
        <v>1968</v>
      </c>
      <c r="H99" s="43">
        <v>10571</v>
      </c>
      <c r="I99" s="43">
        <v>6246</v>
      </c>
      <c r="J99" s="43">
        <v>0</v>
      </c>
      <c r="K99" s="51"/>
    </row>
    <row r="100" spans="1:13" x14ac:dyDescent="0.25">
      <c r="A100">
        <v>2015</v>
      </c>
      <c r="B100">
        <v>12</v>
      </c>
      <c r="C100" t="s">
        <v>98</v>
      </c>
      <c r="D100" t="s">
        <v>99</v>
      </c>
      <c r="E100" s="43">
        <v>25</v>
      </c>
      <c r="F100" s="43">
        <v>21197</v>
      </c>
      <c r="G100" s="43">
        <v>1976</v>
      </c>
      <c r="H100" s="43">
        <v>11592</v>
      </c>
      <c r="I100" s="43">
        <v>7629</v>
      </c>
      <c r="J100" s="43">
        <v>0</v>
      </c>
      <c r="K100" s="51"/>
    </row>
    <row r="101" spans="1:13" x14ac:dyDescent="0.25">
      <c r="A101">
        <v>2016</v>
      </c>
      <c r="B101">
        <v>1</v>
      </c>
      <c r="C101" t="s">
        <v>98</v>
      </c>
      <c r="D101" t="s">
        <v>99</v>
      </c>
      <c r="E101" s="43">
        <v>25</v>
      </c>
      <c r="F101" s="43">
        <v>23085</v>
      </c>
      <c r="G101" s="43">
        <v>1981</v>
      </c>
      <c r="H101" s="43">
        <v>12315</v>
      </c>
      <c r="I101" s="43">
        <v>8789</v>
      </c>
      <c r="J101" s="43">
        <v>0</v>
      </c>
      <c r="K101" s="51"/>
    </row>
    <row r="102" spans="1:13" x14ac:dyDescent="0.25">
      <c r="A102">
        <v>2016</v>
      </c>
      <c r="B102">
        <v>2</v>
      </c>
      <c r="C102" t="s">
        <v>98</v>
      </c>
      <c r="D102" t="s">
        <v>99</v>
      </c>
      <c r="E102" s="43">
        <v>25</v>
      </c>
      <c r="F102" s="43">
        <v>20370</v>
      </c>
      <c r="G102" s="43">
        <v>1974</v>
      </c>
      <c r="H102" s="43">
        <v>11254</v>
      </c>
      <c r="I102" s="43">
        <v>7142</v>
      </c>
      <c r="J102" s="43">
        <v>0</v>
      </c>
      <c r="K102" s="51"/>
    </row>
    <row r="103" spans="1:13" x14ac:dyDescent="0.25">
      <c r="A103">
        <v>2016</v>
      </c>
      <c r="B103">
        <v>3</v>
      </c>
      <c r="C103" t="s">
        <v>98</v>
      </c>
      <c r="D103" t="s">
        <v>99</v>
      </c>
      <c r="E103" s="43">
        <v>25</v>
      </c>
      <c r="F103" s="43">
        <v>19926</v>
      </c>
      <c r="G103" s="43">
        <v>1972</v>
      </c>
      <c r="H103" s="43">
        <v>11067</v>
      </c>
      <c r="I103" s="43">
        <v>6887</v>
      </c>
      <c r="J103" s="43">
        <v>0</v>
      </c>
      <c r="K103" s="51"/>
    </row>
    <row r="104" spans="1:13" x14ac:dyDescent="0.25">
      <c r="A104">
        <v>2016</v>
      </c>
      <c r="B104">
        <v>4</v>
      </c>
      <c r="C104" t="s">
        <v>98</v>
      </c>
      <c r="D104" t="s">
        <v>99</v>
      </c>
      <c r="E104" s="43">
        <v>25</v>
      </c>
      <c r="F104" s="43">
        <v>15935</v>
      </c>
      <c r="G104" s="43">
        <v>1955</v>
      </c>
      <c r="H104" s="43">
        <v>9222</v>
      </c>
      <c r="I104" s="43">
        <v>4758</v>
      </c>
      <c r="J104" s="43">
        <v>0</v>
      </c>
      <c r="K104" s="51"/>
    </row>
    <row r="105" spans="1:13" x14ac:dyDescent="0.25">
      <c r="A105">
        <v>2016</v>
      </c>
      <c r="B105">
        <v>5</v>
      </c>
      <c r="C105" t="s">
        <v>98</v>
      </c>
      <c r="D105" t="s">
        <v>99</v>
      </c>
      <c r="E105" s="43">
        <v>25</v>
      </c>
      <c r="F105" s="43">
        <v>15427</v>
      </c>
      <c r="G105" s="43">
        <v>1952</v>
      </c>
      <c r="H105" s="43">
        <v>8965</v>
      </c>
      <c r="I105" s="43">
        <v>4510</v>
      </c>
      <c r="J105" s="43">
        <v>0</v>
      </c>
      <c r="K105" s="51"/>
    </row>
    <row r="106" spans="1:13" x14ac:dyDescent="0.25">
      <c r="A106">
        <v>2016</v>
      </c>
      <c r="B106">
        <v>6</v>
      </c>
      <c r="C106" t="s">
        <v>98</v>
      </c>
      <c r="D106" t="s">
        <v>99</v>
      </c>
      <c r="E106" s="43">
        <v>25</v>
      </c>
      <c r="F106" s="43">
        <v>13386</v>
      </c>
      <c r="G106" s="43">
        <v>1938</v>
      </c>
      <c r="H106" s="43">
        <v>7888</v>
      </c>
      <c r="I106" s="43">
        <v>3560</v>
      </c>
      <c r="J106" s="43">
        <v>0</v>
      </c>
      <c r="K106" s="51"/>
    </row>
    <row r="107" spans="1:13" x14ac:dyDescent="0.25">
      <c r="A107">
        <v>2016</v>
      </c>
      <c r="B107">
        <v>7</v>
      </c>
      <c r="C107" t="s">
        <v>98</v>
      </c>
      <c r="D107" t="s">
        <v>99</v>
      </c>
      <c r="E107" s="43">
        <v>25</v>
      </c>
      <c r="F107" s="43">
        <v>11568</v>
      </c>
      <c r="G107" s="43">
        <v>1923</v>
      </c>
      <c r="H107" s="43">
        <v>6867</v>
      </c>
      <c r="I107" s="43">
        <v>2778</v>
      </c>
      <c r="J107" s="43">
        <v>0</v>
      </c>
      <c r="K107" s="51"/>
    </row>
    <row r="108" spans="1:13" x14ac:dyDescent="0.25">
      <c r="A108">
        <v>2016</v>
      </c>
      <c r="B108">
        <v>8</v>
      </c>
      <c r="C108" t="s">
        <v>98</v>
      </c>
      <c r="D108" t="s">
        <v>99</v>
      </c>
      <c r="E108" s="43">
        <v>25</v>
      </c>
      <c r="F108" s="43">
        <v>10644</v>
      </c>
      <c r="G108" s="43">
        <v>1914</v>
      </c>
      <c r="H108" s="43">
        <v>6328</v>
      </c>
      <c r="I108" s="43">
        <v>2402</v>
      </c>
      <c r="J108" s="43">
        <v>0</v>
      </c>
      <c r="K108" s="51"/>
    </row>
    <row r="109" spans="1:13" x14ac:dyDescent="0.25">
      <c r="A109">
        <v>2016</v>
      </c>
      <c r="B109">
        <v>9</v>
      </c>
      <c r="C109" t="s">
        <v>98</v>
      </c>
      <c r="D109" t="s">
        <v>99</v>
      </c>
      <c r="E109" s="43">
        <v>25</v>
      </c>
      <c r="F109" s="43">
        <v>11985</v>
      </c>
      <c r="G109" s="43">
        <v>1927</v>
      </c>
      <c r="H109" s="43">
        <v>7106</v>
      </c>
      <c r="I109" s="43">
        <v>2952</v>
      </c>
      <c r="J109" s="43">
        <v>0</v>
      </c>
      <c r="K109" s="51">
        <f>SUM(F98:F109)</f>
        <v>197091</v>
      </c>
    </row>
    <row r="110" spans="1:13" x14ac:dyDescent="0.25">
      <c r="A110">
        <v>2015</v>
      </c>
      <c r="B110">
        <v>10</v>
      </c>
      <c r="C110" t="s">
        <v>98</v>
      </c>
      <c r="D110" t="s">
        <v>100</v>
      </c>
      <c r="E110" s="43">
        <v>27621</v>
      </c>
      <c r="F110" s="43">
        <v>218684</v>
      </c>
      <c r="G110" s="43">
        <v>176611</v>
      </c>
      <c r="H110" s="43">
        <v>42073</v>
      </c>
      <c r="I110" s="43">
        <v>0</v>
      </c>
      <c r="J110" s="43">
        <v>0</v>
      </c>
      <c r="K110" s="51"/>
    </row>
    <row r="111" spans="1:13" x14ac:dyDescent="0.25">
      <c r="A111">
        <v>2015</v>
      </c>
      <c r="B111">
        <v>11</v>
      </c>
      <c r="C111" t="s">
        <v>98</v>
      </c>
      <c r="D111" t="s">
        <v>100</v>
      </c>
      <c r="E111" s="43">
        <v>27764</v>
      </c>
      <c r="F111" s="51">
        <v>380755</v>
      </c>
      <c r="G111" s="43">
        <v>295771</v>
      </c>
      <c r="H111" s="43">
        <v>84984</v>
      </c>
      <c r="I111" s="43">
        <v>0</v>
      </c>
      <c r="J111" s="43">
        <v>0</v>
      </c>
      <c r="K111" s="51" t="s">
        <v>94</v>
      </c>
    </row>
    <row r="112" spans="1:13" x14ac:dyDescent="0.25">
      <c r="A112">
        <v>2015</v>
      </c>
      <c r="B112">
        <v>12</v>
      </c>
      <c r="C112" t="s">
        <v>98</v>
      </c>
      <c r="D112" t="s">
        <v>100</v>
      </c>
      <c r="E112">
        <v>27849</v>
      </c>
      <c r="F112">
        <v>551102</v>
      </c>
      <c r="G112">
        <v>415181</v>
      </c>
      <c r="H112">
        <v>135921</v>
      </c>
      <c r="I112">
        <v>0</v>
      </c>
      <c r="J112">
        <v>0</v>
      </c>
    </row>
    <row r="113" spans="1:11" x14ac:dyDescent="0.25">
      <c r="A113">
        <v>2016</v>
      </c>
      <c r="B113">
        <v>1</v>
      </c>
      <c r="C113" t="s">
        <v>98</v>
      </c>
      <c r="D113" t="s">
        <v>100</v>
      </c>
      <c r="E113">
        <v>27877</v>
      </c>
      <c r="F113">
        <v>653355</v>
      </c>
      <c r="G113">
        <v>483184</v>
      </c>
      <c r="H113">
        <v>170171</v>
      </c>
      <c r="I113">
        <v>0</v>
      </c>
      <c r="J113">
        <v>0</v>
      </c>
    </row>
    <row r="114" spans="1:11" x14ac:dyDescent="0.25">
      <c r="A114">
        <v>2016</v>
      </c>
      <c r="B114">
        <v>2</v>
      </c>
      <c r="C114" t="s">
        <v>98</v>
      </c>
      <c r="D114" t="s">
        <v>100</v>
      </c>
      <c r="E114">
        <v>27898</v>
      </c>
      <c r="F114">
        <v>569096</v>
      </c>
      <c r="G114">
        <v>427431</v>
      </c>
      <c r="H114">
        <v>141665</v>
      </c>
      <c r="I114">
        <v>0</v>
      </c>
      <c r="J114">
        <v>0</v>
      </c>
    </row>
    <row r="115" spans="1:11" x14ac:dyDescent="0.25">
      <c r="A115">
        <v>2016</v>
      </c>
      <c r="B115">
        <v>3</v>
      </c>
      <c r="C115" t="s">
        <v>98</v>
      </c>
      <c r="D115" t="s">
        <v>100</v>
      </c>
      <c r="E115">
        <v>27895</v>
      </c>
      <c r="F115">
        <v>451519</v>
      </c>
      <c r="G115">
        <v>346308</v>
      </c>
      <c r="H115">
        <v>105211</v>
      </c>
      <c r="I115">
        <v>0</v>
      </c>
      <c r="J115">
        <v>0</v>
      </c>
    </row>
    <row r="116" spans="1:11" x14ac:dyDescent="0.25">
      <c r="A116">
        <v>2016</v>
      </c>
      <c r="B116">
        <v>4</v>
      </c>
      <c r="C116" t="s">
        <v>98</v>
      </c>
      <c r="D116" t="s">
        <v>100</v>
      </c>
      <c r="E116">
        <v>27847</v>
      </c>
      <c r="F116">
        <v>332845</v>
      </c>
      <c r="G116">
        <v>261100</v>
      </c>
      <c r="H116">
        <v>71745</v>
      </c>
      <c r="I116">
        <v>0</v>
      </c>
      <c r="J116">
        <v>0</v>
      </c>
    </row>
    <row r="117" spans="1:11" x14ac:dyDescent="0.25">
      <c r="A117">
        <v>2016</v>
      </c>
      <c r="B117">
        <v>5</v>
      </c>
      <c r="C117" t="s">
        <v>98</v>
      </c>
      <c r="D117" t="s">
        <v>100</v>
      </c>
      <c r="E117">
        <v>27785</v>
      </c>
      <c r="F117">
        <v>213781</v>
      </c>
      <c r="G117">
        <v>173022</v>
      </c>
      <c r="H117">
        <v>40759</v>
      </c>
      <c r="I117">
        <v>0</v>
      </c>
      <c r="J117">
        <v>0</v>
      </c>
    </row>
    <row r="118" spans="1:11" x14ac:dyDescent="0.25">
      <c r="A118">
        <v>2016</v>
      </c>
      <c r="B118">
        <v>6</v>
      </c>
      <c r="C118" t="s">
        <v>98</v>
      </c>
      <c r="D118" t="s">
        <v>100</v>
      </c>
      <c r="E118">
        <v>27704</v>
      </c>
      <c r="F118">
        <v>110537</v>
      </c>
      <c r="G118">
        <v>95172</v>
      </c>
      <c r="H118">
        <v>15365</v>
      </c>
      <c r="I118">
        <v>0</v>
      </c>
      <c r="J118">
        <v>0</v>
      </c>
    </row>
    <row r="119" spans="1:11" x14ac:dyDescent="0.25">
      <c r="A119">
        <v>2016</v>
      </c>
      <c r="B119">
        <v>7</v>
      </c>
      <c r="C119" t="s">
        <v>98</v>
      </c>
      <c r="D119" t="s">
        <v>100</v>
      </c>
      <c r="E119">
        <v>27700</v>
      </c>
      <c r="F119">
        <v>84909</v>
      </c>
      <c r="G119">
        <v>75715</v>
      </c>
      <c r="H119">
        <v>9194</v>
      </c>
      <c r="I119">
        <v>0</v>
      </c>
      <c r="J119">
        <v>0</v>
      </c>
    </row>
    <row r="120" spans="1:11" x14ac:dyDescent="0.25">
      <c r="A120">
        <v>2016</v>
      </c>
      <c r="B120">
        <v>8</v>
      </c>
      <c r="C120" t="s">
        <v>98</v>
      </c>
      <c r="D120" t="s">
        <v>100</v>
      </c>
      <c r="E120">
        <v>27694</v>
      </c>
      <c r="F120">
        <v>70814</v>
      </c>
      <c r="G120">
        <v>64996</v>
      </c>
      <c r="H120">
        <v>5818</v>
      </c>
      <c r="I120">
        <v>0</v>
      </c>
      <c r="J120">
        <v>0</v>
      </c>
    </row>
    <row r="121" spans="1:11" x14ac:dyDescent="0.25">
      <c r="A121">
        <v>2016</v>
      </c>
      <c r="B121">
        <v>9</v>
      </c>
      <c r="C121" t="s">
        <v>98</v>
      </c>
      <c r="D121" t="s">
        <v>100</v>
      </c>
      <c r="E121">
        <v>27816</v>
      </c>
      <c r="F121">
        <v>124815</v>
      </c>
      <c r="G121">
        <v>106038</v>
      </c>
      <c r="H121">
        <v>18777</v>
      </c>
      <c r="I121">
        <v>0</v>
      </c>
      <c r="J121">
        <v>0</v>
      </c>
      <c r="K121" s="51">
        <f>SUM(F110:F121)</f>
        <v>3762212</v>
      </c>
    </row>
    <row r="122" spans="1:11" x14ac:dyDescent="0.25">
      <c r="A122">
        <v>2015</v>
      </c>
      <c r="B122">
        <v>10</v>
      </c>
      <c r="C122" t="s">
        <v>98</v>
      </c>
      <c r="D122" t="s">
        <v>101</v>
      </c>
      <c r="E122">
        <v>1</v>
      </c>
      <c r="F122">
        <v>1391</v>
      </c>
      <c r="G122">
        <v>1391</v>
      </c>
      <c r="H122">
        <v>0</v>
      </c>
      <c r="I122">
        <v>0</v>
      </c>
      <c r="J122">
        <v>0</v>
      </c>
    </row>
    <row r="123" spans="1:11" x14ac:dyDescent="0.25">
      <c r="A123">
        <v>2015</v>
      </c>
      <c r="B123">
        <v>11</v>
      </c>
      <c r="C123" t="s">
        <v>98</v>
      </c>
      <c r="D123" t="s">
        <v>101</v>
      </c>
      <c r="E123">
        <v>1</v>
      </c>
      <c r="F123">
        <v>2451</v>
      </c>
      <c r="G123">
        <v>2451</v>
      </c>
      <c r="H123">
        <v>0</v>
      </c>
      <c r="I123">
        <v>0</v>
      </c>
      <c r="J123">
        <v>0</v>
      </c>
    </row>
    <row r="124" spans="1:11" x14ac:dyDescent="0.25">
      <c r="A124">
        <v>2015</v>
      </c>
      <c r="B124">
        <v>12</v>
      </c>
      <c r="C124" t="s">
        <v>98</v>
      </c>
      <c r="D124" t="s">
        <v>101</v>
      </c>
      <c r="E124">
        <v>1</v>
      </c>
      <c r="F124">
        <v>2907</v>
      </c>
      <c r="G124">
        <v>2907</v>
      </c>
      <c r="H124">
        <v>0</v>
      </c>
      <c r="I124">
        <v>0</v>
      </c>
      <c r="J124">
        <v>0</v>
      </c>
    </row>
    <row r="125" spans="1:11" x14ac:dyDescent="0.25">
      <c r="A125">
        <v>2016</v>
      </c>
      <c r="B125">
        <v>1</v>
      </c>
      <c r="C125" t="s">
        <v>98</v>
      </c>
      <c r="D125" t="s">
        <v>101</v>
      </c>
      <c r="E125">
        <v>1</v>
      </c>
      <c r="F125">
        <v>3351</v>
      </c>
      <c r="G125">
        <v>3351</v>
      </c>
      <c r="H125">
        <v>0</v>
      </c>
      <c r="I125">
        <v>0</v>
      </c>
      <c r="J125">
        <v>0</v>
      </c>
    </row>
    <row r="126" spans="1:11" x14ac:dyDescent="0.25">
      <c r="A126">
        <v>2016</v>
      </c>
      <c r="B126">
        <v>2</v>
      </c>
      <c r="C126" t="s">
        <v>98</v>
      </c>
      <c r="D126" t="s">
        <v>101</v>
      </c>
      <c r="E126">
        <v>1</v>
      </c>
      <c r="F126">
        <v>2906</v>
      </c>
      <c r="G126">
        <v>2906</v>
      </c>
      <c r="H126">
        <v>0</v>
      </c>
      <c r="I126">
        <v>0</v>
      </c>
      <c r="J126">
        <v>0</v>
      </c>
    </row>
    <row r="127" spans="1:11" x14ac:dyDescent="0.25">
      <c r="A127">
        <v>2016</v>
      </c>
      <c r="B127">
        <v>3</v>
      </c>
      <c r="C127" t="s">
        <v>98</v>
      </c>
      <c r="D127" t="s">
        <v>101</v>
      </c>
      <c r="E127">
        <v>1</v>
      </c>
      <c r="F127">
        <v>2604</v>
      </c>
      <c r="G127">
        <v>2604</v>
      </c>
      <c r="H127">
        <v>0</v>
      </c>
      <c r="I127">
        <v>0</v>
      </c>
      <c r="J127">
        <v>0</v>
      </c>
    </row>
    <row r="128" spans="1:11" x14ac:dyDescent="0.25">
      <c r="A128">
        <v>2016</v>
      </c>
      <c r="B128">
        <v>4</v>
      </c>
      <c r="C128" t="s">
        <v>98</v>
      </c>
      <c r="D128" t="s">
        <v>101</v>
      </c>
      <c r="E128">
        <v>1</v>
      </c>
      <c r="F128">
        <v>2168</v>
      </c>
      <c r="G128">
        <v>2168</v>
      </c>
      <c r="H128">
        <v>0</v>
      </c>
      <c r="I128">
        <v>0</v>
      </c>
      <c r="J128">
        <v>0</v>
      </c>
    </row>
    <row r="129" spans="1:11" x14ac:dyDescent="0.25">
      <c r="A129">
        <v>2016</v>
      </c>
      <c r="B129">
        <v>5</v>
      </c>
      <c r="C129" t="s">
        <v>98</v>
      </c>
      <c r="D129" t="s">
        <v>101</v>
      </c>
      <c r="E129">
        <v>1</v>
      </c>
      <c r="F129">
        <v>1649</v>
      </c>
      <c r="G129">
        <v>1649</v>
      </c>
      <c r="H129">
        <v>0</v>
      </c>
      <c r="I129">
        <v>0</v>
      </c>
      <c r="J129">
        <v>0</v>
      </c>
    </row>
    <row r="130" spans="1:11" x14ac:dyDescent="0.25">
      <c r="A130">
        <v>2016</v>
      </c>
      <c r="B130">
        <v>6</v>
      </c>
      <c r="C130" t="s">
        <v>98</v>
      </c>
      <c r="D130" t="s">
        <v>101</v>
      </c>
      <c r="E130">
        <v>1</v>
      </c>
      <c r="F130">
        <v>1185</v>
      </c>
      <c r="G130">
        <v>1185</v>
      </c>
      <c r="H130">
        <v>0</v>
      </c>
      <c r="I130">
        <v>0</v>
      </c>
      <c r="J130">
        <v>0</v>
      </c>
    </row>
    <row r="131" spans="1:11" x14ac:dyDescent="0.25">
      <c r="A131">
        <v>2016</v>
      </c>
      <c r="B131">
        <v>7</v>
      </c>
      <c r="C131" t="s">
        <v>98</v>
      </c>
      <c r="D131" t="s">
        <v>101</v>
      </c>
      <c r="E131">
        <v>1</v>
      </c>
      <c r="F131">
        <v>966</v>
      </c>
      <c r="G131">
        <v>966</v>
      </c>
      <c r="H131">
        <v>0</v>
      </c>
      <c r="I131">
        <v>0</v>
      </c>
      <c r="J131">
        <v>0</v>
      </c>
    </row>
    <row r="132" spans="1:11" x14ac:dyDescent="0.25">
      <c r="A132">
        <v>2016</v>
      </c>
      <c r="B132">
        <v>8</v>
      </c>
      <c r="C132" t="s">
        <v>98</v>
      </c>
      <c r="D132" t="s">
        <v>101</v>
      </c>
      <c r="E132">
        <v>1</v>
      </c>
      <c r="F132">
        <v>1068</v>
      </c>
      <c r="G132">
        <v>1068</v>
      </c>
      <c r="H132">
        <v>0</v>
      </c>
      <c r="I132">
        <v>0</v>
      </c>
      <c r="J132">
        <v>0</v>
      </c>
    </row>
    <row r="133" spans="1:11" x14ac:dyDescent="0.25">
      <c r="A133">
        <v>2016</v>
      </c>
      <c r="B133">
        <v>9</v>
      </c>
      <c r="C133" t="s">
        <v>98</v>
      </c>
      <c r="D133" t="s">
        <v>101</v>
      </c>
      <c r="E133">
        <v>1</v>
      </c>
      <c r="F133">
        <v>1085</v>
      </c>
      <c r="G133">
        <v>1085</v>
      </c>
      <c r="H133">
        <v>0</v>
      </c>
      <c r="I133">
        <v>0</v>
      </c>
      <c r="J133">
        <v>0</v>
      </c>
      <c r="K133" s="51">
        <f>SUM(F122:F133)</f>
        <v>23731</v>
      </c>
    </row>
    <row r="134" spans="1:11" x14ac:dyDescent="0.25">
      <c r="A134">
        <v>2015</v>
      </c>
      <c r="B134">
        <v>10</v>
      </c>
      <c r="C134" t="s">
        <v>98</v>
      </c>
      <c r="D134" t="s">
        <v>102</v>
      </c>
      <c r="E134">
        <v>1</v>
      </c>
      <c r="F134">
        <v>17633</v>
      </c>
      <c r="G134">
        <v>17633</v>
      </c>
      <c r="H134">
        <v>0</v>
      </c>
      <c r="I134">
        <v>0</v>
      </c>
      <c r="J134">
        <v>0</v>
      </c>
    </row>
    <row r="135" spans="1:11" x14ac:dyDescent="0.25">
      <c r="A135">
        <v>2015</v>
      </c>
      <c r="B135">
        <v>11</v>
      </c>
      <c r="C135" t="s">
        <v>98</v>
      </c>
      <c r="D135" t="s">
        <v>102</v>
      </c>
      <c r="E135">
        <v>1</v>
      </c>
      <c r="F135">
        <v>25044</v>
      </c>
      <c r="G135">
        <v>25044</v>
      </c>
      <c r="H135">
        <v>0</v>
      </c>
      <c r="I135">
        <v>0</v>
      </c>
      <c r="J135">
        <v>0</v>
      </c>
    </row>
    <row r="136" spans="1:11" x14ac:dyDescent="0.25">
      <c r="A136">
        <v>2015</v>
      </c>
      <c r="B136">
        <v>12</v>
      </c>
      <c r="C136" t="s">
        <v>98</v>
      </c>
      <c r="D136" t="s">
        <v>102</v>
      </c>
      <c r="E136">
        <v>1</v>
      </c>
      <c r="F136">
        <v>25664</v>
      </c>
      <c r="G136">
        <v>25664</v>
      </c>
      <c r="H136">
        <v>0</v>
      </c>
      <c r="I136">
        <v>0</v>
      </c>
      <c r="J136">
        <v>0</v>
      </c>
    </row>
    <row r="137" spans="1:11" x14ac:dyDescent="0.25">
      <c r="A137">
        <v>2016</v>
      </c>
      <c r="B137">
        <v>1</v>
      </c>
      <c r="C137" t="s">
        <v>98</v>
      </c>
      <c r="D137" t="s">
        <v>102</v>
      </c>
      <c r="E137">
        <v>1</v>
      </c>
      <c r="F137">
        <v>14439</v>
      </c>
      <c r="G137">
        <v>14439</v>
      </c>
      <c r="H137">
        <v>0</v>
      </c>
      <c r="I137">
        <v>0</v>
      </c>
      <c r="J137">
        <v>0</v>
      </c>
    </row>
    <row r="138" spans="1:11" x14ac:dyDescent="0.25">
      <c r="A138">
        <v>2016</v>
      </c>
      <c r="B138">
        <v>2</v>
      </c>
      <c r="C138" t="s">
        <v>98</v>
      </c>
      <c r="D138" t="s">
        <v>102</v>
      </c>
      <c r="E138">
        <v>1</v>
      </c>
      <c r="F138">
        <v>36781</v>
      </c>
      <c r="G138">
        <v>30400</v>
      </c>
      <c r="H138">
        <v>6381</v>
      </c>
      <c r="I138">
        <v>0</v>
      </c>
      <c r="J138">
        <v>0</v>
      </c>
    </row>
    <row r="139" spans="1:11" x14ac:dyDescent="0.25">
      <c r="A139">
        <v>2016</v>
      </c>
      <c r="B139">
        <v>3</v>
      </c>
      <c r="C139" t="s">
        <v>98</v>
      </c>
      <c r="D139" t="s">
        <v>102</v>
      </c>
      <c r="E139">
        <v>1</v>
      </c>
      <c r="F139">
        <v>29763</v>
      </c>
      <c r="G139">
        <v>29763</v>
      </c>
      <c r="H139">
        <v>0</v>
      </c>
      <c r="I139">
        <v>0</v>
      </c>
      <c r="J139">
        <v>0</v>
      </c>
    </row>
    <row r="140" spans="1:11" x14ac:dyDescent="0.25">
      <c r="A140">
        <v>2016</v>
      </c>
      <c r="B140">
        <v>4</v>
      </c>
      <c r="C140" t="s">
        <v>98</v>
      </c>
      <c r="D140" t="s">
        <v>102</v>
      </c>
      <c r="E140">
        <v>1</v>
      </c>
      <c r="F140">
        <v>13980</v>
      </c>
      <c r="G140">
        <v>13980</v>
      </c>
      <c r="H140">
        <v>0</v>
      </c>
      <c r="I140">
        <v>0</v>
      </c>
      <c r="J140">
        <v>0</v>
      </c>
    </row>
    <row r="141" spans="1:11" x14ac:dyDescent="0.25">
      <c r="A141">
        <v>2016</v>
      </c>
      <c r="B141">
        <v>5</v>
      </c>
      <c r="C141" t="s">
        <v>98</v>
      </c>
      <c r="D141" t="s">
        <v>102</v>
      </c>
      <c r="E141">
        <v>1</v>
      </c>
      <c r="F141">
        <v>46921</v>
      </c>
      <c r="G141">
        <v>30400</v>
      </c>
      <c r="H141">
        <v>16521</v>
      </c>
      <c r="I141">
        <v>0</v>
      </c>
      <c r="J141">
        <v>0</v>
      </c>
    </row>
    <row r="142" spans="1:11" x14ac:dyDescent="0.25">
      <c r="A142">
        <v>2016</v>
      </c>
      <c r="B142">
        <v>6</v>
      </c>
      <c r="C142" t="s">
        <v>98</v>
      </c>
      <c r="D142" t="s">
        <v>102</v>
      </c>
      <c r="E142">
        <v>1</v>
      </c>
      <c r="F142">
        <v>4131</v>
      </c>
      <c r="G142">
        <v>4131</v>
      </c>
      <c r="H142">
        <v>0</v>
      </c>
      <c r="I142">
        <v>0</v>
      </c>
      <c r="J142">
        <v>0</v>
      </c>
    </row>
    <row r="143" spans="1:11" x14ac:dyDescent="0.25">
      <c r="A143">
        <v>2016</v>
      </c>
      <c r="B143">
        <v>7</v>
      </c>
      <c r="C143" t="s">
        <v>98</v>
      </c>
      <c r="D143" t="s">
        <v>102</v>
      </c>
      <c r="E143">
        <v>1</v>
      </c>
      <c r="F143">
        <v>25165</v>
      </c>
      <c r="G143">
        <v>25165</v>
      </c>
      <c r="H143">
        <v>0</v>
      </c>
      <c r="I143">
        <v>0</v>
      </c>
      <c r="J143">
        <v>0</v>
      </c>
    </row>
    <row r="144" spans="1:11" x14ac:dyDescent="0.25">
      <c r="A144">
        <v>2016</v>
      </c>
      <c r="B144">
        <v>8</v>
      </c>
      <c r="C144" t="s">
        <v>98</v>
      </c>
      <c r="D144" t="s">
        <v>102</v>
      </c>
      <c r="E144">
        <v>1</v>
      </c>
      <c r="F144">
        <v>8659</v>
      </c>
      <c r="G144">
        <v>8659</v>
      </c>
      <c r="H144">
        <v>0</v>
      </c>
      <c r="I144">
        <v>0</v>
      </c>
      <c r="J144">
        <v>0</v>
      </c>
    </row>
    <row r="145" spans="1:11" x14ac:dyDescent="0.25">
      <c r="A145">
        <v>2016</v>
      </c>
      <c r="B145">
        <v>9</v>
      </c>
      <c r="C145" t="s">
        <v>98</v>
      </c>
      <c r="D145" t="s">
        <v>102</v>
      </c>
      <c r="E145">
        <v>1</v>
      </c>
      <c r="F145">
        <v>16901</v>
      </c>
      <c r="G145">
        <v>16901</v>
      </c>
      <c r="H145">
        <v>0</v>
      </c>
      <c r="I145">
        <v>0</v>
      </c>
      <c r="J145">
        <v>0</v>
      </c>
      <c r="K145" s="51">
        <f>SUM(F134:F145)</f>
        <v>265081</v>
      </c>
    </row>
    <row r="146" spans="1:11" x14ac:dyDescent="0.25">
      <c r="A146">
        <v>2015</v>
      </c>
      <c r="B146">
        <v>10</v>
      </c>
      <c r="C146" t="s">
        <v>98</v>
      </c>
      <c r="D146" t="s">
        <v>103</v>
      </c>
      <c r="E146">
        <v>5</v>
      </c>
      <c r="F146">
        <v>10936</v>
      </c>
      <c r="G146">
        <v>10936</v>
      </c>
      <c r="H146">
        <v>0</v>
      </c>
      <c r="I146">
        <v>0</v>
      </c>
      <c r="J146">
        <v>0</v>
      </c>
    </row>
    <row r="147" spans="1:11" x14ac:dyDescent="0.25">
      <c r="A147">
        <v>2015</v>
      </c>
      <c r="B147">
        <v>11</v>
      </c>
      <c r="C147" t="s">
        <v>98</v>
      </c>
      <c r="D147" t="s">
        <v>103</v>
      </c>
      <c r="E147">
        <v>5</v>
      </c>
      <c r="F147">
        <v>15799</v>
      </c>
      <c r="G147">
        <v>15799</v>
      </c>
      <c r="H147">
        <v>0</v>
      </c>
      <c r="I147">
        <v>0</v>
      </c>
      <c r="J147">
        <v>0</v>
      </c>
    </row>
    <row r="148" spans="1:11" x14ac:dyDescent="0.25">
      <c r="A148">
        <v>2015</v>
      </c>
      <c r="B148">
        <v>12</v>
      </c>
      <c r="C148" t="s">
        <v>98</v>
      </c>
      <c r="D148" t="s">
        <v>103</v>
      </c>
      <c r="E148">
        <v>5</v>
      </c>
      <c r="F148">
        <v>20337</v>
      </c>
      <c r="G148">
        <v>20337</v>
      </c>
      <c r="H148">
        <v>0</v>
      </c>
      <c r="I148">
        <v>0</v>
      </c>
      <c r="J148">
        <v>0</v>
      </c>
    </row>
    <row r="149" spans="1:11" x14ac:dyDescent="0.25">
      <c r="A149">
        <v>2016</v>
      </c>
      <c r="B149">
        <v>1</v>
      </c>
      <c r="C149" t="s">
        <v>98</v>
      </c>
      <c r="D149" t="s">
        <v>103</v>
      </c>
      <c r="E149">
        <v>5</v>
      </c>
      <c r="F149">
        <v>21886</v>
      </c>
      <c r="G149">
        <v>21886</v>
      </c>
      <c r="H149">
        <v>0</v>
      </c>
      <c r="I149">
        <v>0</v>
      </c>
      <c r="J149">
        <v>0</v>
      </c>
    </row>
    <row r="150" spans="1:11" x14ac:dyDescent="0.25">
      <c r="A150">
        <v>2016</v>
      </c>
      <c r="B150">
        <v>2</v>
      </c>
      <c r="C150" t="s">
        <v>98</v>
      </c>
      <c r="D150" t="s">
        <v>103</v>
      </c>
      <c r="E150">
        <v>5</v>
      </c>
      <c r="F150">
        <v>15596</v>
      </c>
      <c r="G150">
        <v>15596</v>
      </c>
      <c r="H150">
        <v>0</v>
      </c>
      <c r="I150">
        <v>0</v>
      </c>
      <c r="J150">
        <v>0</v>
      </c>
    </row>
    <row r="151" spans="1:11" x14ac:dyDescent="0.25">
      <c r="A151">
        <v>2016</v>
      </c>
      <c r="B151">
        <v>3</v>
      </c>
      <c r="C151" t="s">
        <v>98</v>
      </c>
      <c r="D151" t="s">
        <v>103</v>
      </c>
      <c r="E151">
        <v>5</v>
      </c>
      <c r="F151">
        <v>14625</v>
      </c>
      <c r="G151">
        <v>14625</v>
      </c>
      <c r="H151">
        <v>0</v>
      </c>
      <c r="I151">
        <v>0</v>
      </c>
      <c r="J151">
        <v>0</v>
      </c>
    </row>
    <row r="152" spans="1:11" x14ac:dyDescent="0.25">
      <c r="A152">
        <v>2016</v>
      </c>
      <c r="B152">
        <v>4</v>
      </c>
      <c r="C152" t="s">
        <v>98</v>
      </c>
      <c r="D152" t="s">
        <v>103</v>
      </c>
      <c r="E152">
        <v>5</v>
      </c>
      <c r="F152">
        <v>16669</v>
      </c>
      <c r="G152">
        <v>16669</v>
      </c>
      <c r="H152">
        <v>0</v>
      </c>
      <c r="I152">
        <v>0</v>
      </c>
      <c r="J152">
        <v>0</v>
      </c>
    </row>
    <row r="153" spans="1:11" x14ac:dyDescent="0.25">
      <c r="A153">
        <v>2016</v>
      </c>
      <c r="B153">
        <v>5</v>
      </c>
      <c r="C153" t="s">
        <v>98</v>
      </c>
      <c r="D153" t="s">
        <v>103</v>
      </c>
      <c r="E153">
        <v>5</v>
      </c>
      <c r="F153">
        <v>14012</v>
      </c>
      <c r="G153">
        <v>14012</v>
      </c>
      <c r="H153">
        <v>0</v>
      </c>
      <c r="I153">
        <v>0</v>
      </c>
      <c r="J153">
        <v>0</v>
      </c>
    </row>
    <row r="154" spans="1:11" x14ac:dyDescent="0.25">
      <c r="A154">
        <v>2016</v>
      </c>
      <c r="B154">
        <v>6</v>
      </c>
      <c r="C154" t="s">
        <v>98</v>
      </c>
      <c r="D154" t="s">
        <v>103</v>
      </c>
      <c r="E154">
        <v>5</v>
      </c>
      <c r="F154">
        <v>9908</v>
      </c>
      <c r="G154">
        <v>9908</v>
      </c>
      <c r="H154">
        <v>0</v>
      </c>
      <c r="I154">
        <v>0</v>
      </c>
      <c r="J154">
        <v>0</v>
      </c>
    </row>
    <row r="155" spans="1:11" x14ac:dyDescent="0.25">
      <c r="A155">
        <v>2016</v>
      </c>
      <c r="B155">
        <v>7</v>
      </c>
      <c r="C155" t="s">
        <v>98</v>
      </c>
      <c r="D155" t="s">
        <v>103</v>
      </c>
      <c r="E155">
        <v>5</v>
      </c>
      <c r="F155">
        <v>7194</v>
      </c>
      <c r="G155">
        <v>7194</v>
      </c>
      <c r="H155">
        <v>0</v>
      </c>
      <c r="I155">
        <v>0</v>
      </c>
      <c r="J155">
        <v>0</v>
      </c>
    </row>
    <row r="156" spans="1:11" x14ac:dyDescent="0.25">
      <c r="A156">
        <v>2016</v>
      </c>
      <c r="B156">
        <v>8</v>
      </c>
      <c r="C156" t="s">
        <v>98</v>
      </c>
      <c r="D156" t="s">
        <v>103</v>
      </c>
      <c r="E156">
        <v>5</v>
      </c>
      <c r="F156">
        <v>6656</v>
      </c>
      <c r="G156">
        <v>6656</v>
      </c>
      <c r="H156">
        <v>0</v>
      </c>
      <c r="I156">
        <v>0</v>
      </c>
      <c r="J156">
        <v>0</v>
      </c>
    </row>
    <row r="157" spans="1:11" x14ac:dyDescent="0.25">
      <c r="A157">
        <v>2016</v>
      </c>
      <c r="B157">
        <v>9</v>
      </c>
      <c r="C157" t="s">
        <v>98</v>
      </c>
      <c r="D157" t="s">
        <v>103</v>
      </c>
      <c r="E157">
        <v>5</v>
      </c>
      <c r="F157">
        <v>9492</v>
      </c>
      <c r="G157">
        <v>9492</v>
      </c>
      <c r="H157">
        <v>0</v>
      </c>
      <c r="I157">
        <v>0</v>
      </c>
      <c r="J157">
        <v>0</v>
      </c>
      <c r="K157" s="51">
        <f>SUM(F146:F157)</f>
        <v>163110</v>
      </c>
    </row>
    <row r="158" spans="1:11" x14ac:dyDescent="0.25">
      <c r="A158">
        <v>2015</v>
      </c>
      <c r="B158">
        <v>10</v>
      </c>
      <c r="C158" t="s">
        <v>98</v>
      </c>
      <c r="D158" t="s">
        <v>104</v>
      </c>
      <c r="E158">
        <v>3</v>
      </c>
      <c r="F158">
        <v>11468</v>
      </c>
      <c r="G158">
        <v>11468</v>
      </c>
      <c r="H158">
        <v>0</v>
      </c>
      <c r="I158">
        <v>0</v>
      </c>
      <c r="J158">
        <v>0</v>
      </c>
    </row>
    <row r="159" spans="1:11" x14ac:dyDescent="0.25">
      <c r="A159">
        <v>2015</v>
      </c>
      <c r="B159">
        <v>11</v>
      </c>
      <c r="C159" t="s">
        <v>98</v>
      </c>
      <c r="D159" t="s">
        <v>104</v>
      </c>
      <c r="E159">
        <v>3</v>
      </c>
      <c r="F159">
        <v>16774</v>
      </c>
      <c r="G159">
        <v>16774</v>
      </c>
      <c r="H159">
        <v>0</v>
      </c>
      <c r="I159">
        <v>0</v>
      </c>
      <c r="J159">
        <v>0</v>
      </c>
    </row>
    <row r="160" spans="1:11" x14ac:dyDescent="0.25">
      <c r="A160">
        <v>2015</v>
      </c>
      <c r="B160">
        <v>12</v>
      </c>
      <c r="C160" t="s">
        <v>98</v>
      </c>
      <c r="D160" t="s">
        <v>104</v>
      </c>
      <c r="E160">
        <v>3</v>
      </c>
      <c r="F160">
        <v>16163</v>
      </c>
      <c r="G160">
        <v>16163</v>
      </c>
      <c r="H160">
        <v>0</v>
      </c>
      <c r="I160">
        <v>0</v>
      </c>
      <c r="J160">
        <v>0</v>
      </c>
    </row>
    <row r="161" spans="1:11" x14ac:dyDescent="0.25">
      <c r="A161">
        <v>2016</v>
      </c>
      <c r="B161">
        <v>1</v>
      </c>
      <c r="C161" t="s">
        <v>98</v>
      </c>
      <c r="D161" t="s">
        <v>104</v>
      </c>
      <c r="E161">
        <v>3</v>
      </c>
      <c r="F161">
        <v>18307</v>
      </c>
      <c r="G161">
        <v>18307</v>
      </c>
      <c r="H161">
        <v>0</v>
      </c>
      <c r="I161">
        <v>0</v>
      </c>
      <c r="J161">
        <v>0</v>
      </c>
    </row>
    <row r="162" spans="1:11" x14ac:dyDescent="0.25">
      <c r="A162">
        <v>2016</v>
      </c>
      <c r="B162">
        <v>2</v>
      </c>
      <c r="C162" t="s">
        <v>98</v>
      </c>
      <c r="D162" t="s">
        <v>104</v>
      </c>
      <c r="E162">
        <v>3</v>
      </c>
      <c r="F162">
        <v>15587</v>
      </c>
      <c r="G162">
        <v>15587</v>
      </c>
      <c r="H162">
        <v>0</v>
      </c>
      <c r="I162">
        <v>0</v>
      </c>
      <c r="J162">
        <v>0</v>
      </c>
    </row>
    <row r="163" spans="1:11" x14ac:dyDescent="0.25">
      <c r="A163">
        <v>2016</v>
      </c>
      <c r="B163">
        <v>3</v>
      </c>
      <c r="C163" t="s">
        <v>98</v>
      </c>
      <c r="D163" t="s">
        <v>104</v>
      </c>
      <c r="E163">
        <v>3</v>
      </c>
      <c r="F163">
        <v>14993</v>
      </c>
      <c r="G163">
        <v>14993</v>
      </c>
      <c r="H163">
        <v>0</v>
      </c>
      <c r="I163">
        <v>0</v>
      </c>
      <c r="J163">
        <v>0</v>
      </c>
    </row>
    <row r="164" spans="1:11" x14ac:dyDescent="0.25">
      <c r="A164">
        <v>2016</v>
      </c>
      <c r="B164">
        <v>4</v>
      </c>
      <c r="C164" t="s">
        <v>98</v>
      </c>
      <c r="D164" t="s">
        <v>104</v>
      </c>
      <c r="E164">
        <v>3</v>
      </c>
      <c r="F164">
        <v>12621</v>
      </c>
      <c r="G164">
        <v>12621</v>
      </c>
      <c r="H164">
        <v>0</v>
      </c>
      <c r="I164">
        <v>0</v>
      </c>
      <c r="J164">
        <v>0</v>
      </c>
    </row>
    <row r="165" spans="1:11" x14ac:dyDescent="0.25">
      <c r="A165">
        <v>2016</v>
      </c>
      <c r="B165">
        <v>5</v>
      </c>
      <c r="C165" t="s">
        <v>98</v>
      </c>
      <c r="D165" t="s">
        <v>104</v>
      </c>
      <c r="E165">
        <v>3</v>
      </c>
      <c r="F165">
        <v>9812</v>
      </c>
      <c r="G165">
        <v>9812</v>
      </c>
      <c r="H165">
        <v>0</v>
      </c>
      <c r="I165">
        <v>0</v>
      </c>
      <c r="J165">
        <v>0</v>
      </c>
    </row>
    <row r="166" spans="1:11" x14ac:dyDescent="0.25">
      <c r="A166">
        <v>2016</v>
      </c>
      <c r="B166">
        <v>6</v>
      </c>
      <c r="C166" t="s">
        <v>98</v>
      </c>
      <c r="D166" t="s">
        <v>104</v>
      </c>
      <c r="E166">
        <v>3</v>
      </c>
      <c r="F166">
        <v>6122</v>
      </c>
      <c r="G166">
        <v>6122</v>
      </c>
      <c r="H166">
        <v>0</v>
      </c>
      <c r="I166">
        <v>0</v>
      </c>
      <c r="J166">
        <v>0</v>
      </c>
    </row>
    <row r="167" spans="1:11" x14ac:dyDescent="0.25">
      <c r="A167">
        <v>2016</v>
      </c>
      <c r="B167">
        <v>7</v>
      </c>
      <c r="C167" t="s">
        <v>98</v>
      </c>
      <c r="D167" t="s">
        <v>104</v>
      </c>
      <c r="E167">
        <v>3</v>
      </c>
      <c r="F167">
        <v>8879</v>
      </c>
      <c r="G167">
        <v>8879</v>
      </c>
      <c r="H167">
        <v>0</v>
      </c>
      <c r="I167">
        <v>0</v>
      </c>
      <c r="J167">
        <v>0</v>
      </c>
    </row>
    <row r="168" spans="1:11" x14ac:dyDescent="0.25">
      <c r="A168">
        <v>2016</v>
      </c>
      <c r="B168">
        <v>8</v>
      </c>
      <c r="C168" t="s">
        <v>98</v>
      </c>
      <c r="D168" t="s">
        <v>104</v>
      </c>
      <c r="E168">
        <v>3</v>
      </c>
      <c r="F168">
        <v>4174</v>
      </c>
      <c r="G168">
        <v>4174</v>
      </c>
      <c r="H168">
        <v>0</v>
      </c>
      <c r="I168">
        <v>0</v>
      </c>
      <c r="J168">
        <v>0</v>
      </c>
    </row>
    <row r="169" spans="1:11" x14ac:dyDescent="0.25">
      <c r="A169">
        <v>2016</v>
      </c>
      <c r="B169">
        <v>9</v>
      </c>
      <c r="C169" t="s">
        <v>98</v>
      </c>
      <c r="D169" t="s">
        <v>104</v>
      </c>
      <c r="E169">
        <v>3</v>
      </c>
      <c r="F169">
        <v>8637</v>
      </c>
      <c r="G169">
        <v>8637</v>
      </c>
      <c r="H169">
        <v>0</v>
      </c>
      <c r="I169">
        <v>0</v>
      </c>
      <c r="J169">
        <v>0</v>
      </c>
      <c r="K169" s="51">
        <f>SUM(F158:F169)</f>
        <v>143537</v>
      </c>
    </row>
    <row r="170" spans="1:11" x14ac:dyDescent="0.25">
      <c r="A170">
        <v>2015</v>
      </c>
      <c r="B170">
        <v>10</v>
      </c>
      <c r="C170" t="s">
        <v>98</v>
      </c>
      <c r="D170" t="s">
        <v>105</v>
      </c>
      <c r="E170">
        <v>1</v>
      </c>
      <c r="F170">
        <v>1426</v>
      </c>
      <c r="G170">
        <v>1426</v>
      </c>
      <c r="H170">
        <v>0</v>
      </c>
      <c r="I170">
        <v>0</v>
      </c>
      <c r="J170">
        <v>0</v>
      </c>
    </row>
    <row r="171" spans="1:11" x14ac:dyDescent="0.25">
      <c r="A171">
        <v>2015</v>
      </c>
      <c r="B171">
        <v>11</v>
      </c>
      <c r="C171" t="s">
        <v>98</v>
      </c>
      <c r="D171" t="s">
        <v>105</v>
      </c>
      <c r="E171">
        <v>1</v>
      </c>
      <c r="F171">
        <v>2342</v>
      </c>
      <c r="G171">
        <v>2342</v>
      </c>
      <c r="H171">
        <v>0</v>
      </c>
      <c r="I171">
        <v>0</v>
      </c>
      <c r="J171">
        <v>0</v>
      </c>
    </row>
    <row r="172" spans="1:11" x14ac:dyDescent="0.25">
      <c r="A172">
        <v>2015</v>
      </c>
      <c r="B172">
        <v>12</v>
      </c>
      <c r="C172" t="s">
        <v>98</v>
      </c>
      <c r="D172" t="s">
        <v>105</v>
      </c>
      <c r="E172">
        <v>1</v>
      </c>
      <c r="F172">
        <v>1501</v>
      </c>
      <c r="G172">
        <v>1501</v>
      </c>
      <c r="H172">
        <v>0</v>
      </c>
      <c r="I172">
        <v>0</v>
      </c>
      <c r="J172">
        <v>0</v>
      </c>
    </row>
    <row r="173" spans="1:11" x14ac:dyDescent="0.25">
      <c r="A173">
        <v>2016</v>
      </c>
      <c r="B173">
        <v>1</v>
      </c>
      <c r="C173" t="s">
        <v>98</v>
      </c>
      <c r="D173" t="s">
        <v>105</v>
      </c>
      <c r="E173">
        <v>1</v>
      </c>
      <c r="F173">
        <v>1245</v>
      </c>
      <c r="G173">
        <v>1245</v>
      </c>
      <c r="H173">
        <v>0</v>
      </c>
      <c r="I173">
        <v>0</v>
      </c>
      <c r="J173">
        <v>0</v>
      </c>
    </row>
    <row r="174" spans="1:11" x14ac:dyDescent="0.25">
      <c r="A174">
        <v>2016</v>
      </c>
      <c r="B174">
        <v>2</v>
      </c>
      <c r="C174" t="s">
        <v>98</v>
      </c>
      <c r="D174" t="s">
        <v>105</v>
      </c>
      <c r="E174">
        <v>1</v>
      </c>
      <c r="F174">
        <v>2009</v>
      </c>
      <c r="G174">
        <v>2009</v>
      </c>
      <c r="H174">
        <v>0</v>
      </c>
      <c r="I174">
        <v>0</v>
      </c>
      <c r="J174">
        <v>0</v>
      </c>
    </row>
    <row r="175" spans="1:11" x14ac:dyDescent="0.25">
      <c r="A175">
        <v>2016</v>
      </c>
      <c r="B175">
        <v>3</v>
      </c>
      <c r="C175" t="s">
        <v>98</v>
      </c>
      <c r="D175" t="s">
        <v>105</v>
      </c>
      <c r="E175">
        <v>1</v>
      </c>
      <c r="F175">
        <v>2024</v>
      </c>
      <c r="G175">
        <v>2024</v>
      </c>
      <c r="H175">
        <v>0</v>
      </c>
      <c r="I175">
        <v>0</v>
      </c>
      <c r="J175">
        <v>0</v>
      </c>
    </row>
    <row r="176" spans="1:11" x14ac:dyDescent="0.25">
      <c r="A176">
        <v>2016</v>
      </c>
      <c r="B176">
        <v>4</v>
      </c>
      <c r="C176" t="s">
        <v>98</v>
      </c>
      <c r="D176" t="s">
        <v>105</v>
      </c>
      <c r="E176">
        <v>1</v>
      </c>
      <c r="F176">
        <v>2409</v>
      </c>
      <c r="G176">
        <v>2409</v>
      </c>
      <c r="H176">
        <v>0</v>
      </c>
      <c r="I176">
        <v>0</v>
      </c>
      <c r="J176">
        <v>0</v>
      </c>
    </row>
    <row r="177" spans="1:12" x14ac:dyDescent="0.25">
      <c r="A177">
        <v>2016</v>
      </c>
      <c r="B177">
        <v>5</v>
      </c>
      <c r="C177" t="s">
        <v>98</v>
      </c>
      <c r="D177" t="s">
        <v>105</v>
      </c>
      <c r="E177">
        <v>1</v>
      </c>
      <c r="F177">
        <v>2427</v>
      </c>
      <c r="G177">
        <v>2427</v>
      </c>
      <c r="H177">
        <v>0</v>
      </c>
      <c r="I177">
        <v>0</v>
      </c>
      <c r="J177">
        <v>0</v>
      </c>
    </row>
    <row r="178" spans="1:12" x14ac:dyDescent="0.25">
      <c r="A178">
        <v>2016</v>
      </c>
      <c r="B178">
        <v>6</v>
      </c>
      <c r="C178" t="s">
        <v>98</v>
      </c>
      <c r="D178" t="s">
        <v>105</v>
      </c>
      <c r="E178">
        <v>1</v>
      </c>
      <c r="F178">
        <v>2424</v>
      </c>
      <c r="G178">
        <v>2424</v>
      </c>
      <c r="H178">
        <v>0</v>
      </c>
      <c r="I178">
        <v>0</v>
      </c>
      <c r="J178">
        <v>0</v>
      </c>
    </row>
    <row r="179" spans="1:12" x14ac:dyDescent="0.25">
      <c r="A179">
        <v>2016</v>
      </c>
      <c r="B179">
        <v>7</v>
      </c>
      <c r="C179" t="s">
        <v>98</v>
      </c>
      <c r="D179" t="s">
        <v>105</v>
      </c>
      <c r="E179">
        <v>1</v>
      </c>
      <c r="F179">
        <v>2504</v>
      </c>
      <c r="G179">
        <v>2504</v>
      </c>
      <c r="H179">
        <v>0</v>
      </c>
      <c r="I179">
        <v>0</v>
      </c>
      <c r="J179">
        <v>0</v>
      </c>
    </row>
    <row r="180" spans="1:12" x14ac:dyDescent="0.25">
      <c r="A180">
        <v>2016</v>
      </c>
      <c r="B180">
        <v>8</v>
      </c>
      <c r="C180" t="s">
        <v>98</v>
      </c>
      <c r="D180" t="s">
        <v>105</v>
      </c>
      <c r="E180">
        <v>1</v>
      </c>
      <c r="F180">
        <v>2201</v>
      </c>
      <c r="G180">
        <v>2201</v>
      </c>
      <c r="H180">
        <v>0</v>
      </c>
      <c r="I180">
        <v>0</v>
      </c>
      <c r="J180">
        <v>0</v>
      </c>
    </row>
    <row r="181" spans="1:12" x14ac:dyDescent="0.25">
      <c r="A181">
        <v>2016</v>
      </c>
      <c r="B181">
        <v>9</v>
      </c>
      <c r="C181" t="s">
        <v>98</v>
      </c>
      <c r="D181" t="s">
        <v>105</v>
      </c>
      <c r="E181">
        <v>1</v>
      </c>
      <c r="F181">
        <v>1150</v>
      </c>
      <c r="G181">
        <v>1150</v>
      </c>
      <c r="H181">
        <v>0</v>
      </c>
      <c r="I181">
        <v>0</v>
      </c>
      <c r="J181">
        <v>0</v>
      </c>
      <c r="K181" s="51">
        <f>SUM(F170:F181)</f>
        <v>23662</v>
      </c>
    </row>
    <row r="182" spans="1:12" x14ac:dyDescent="0.25">
      <c r="F182" s="51">
        <f>SUM(F2:F181)</f>
        <v>197824422</v>
      </c>
      <c r="K182" s="51">
        <f>SUM(K181,K169,K157,K145,K133,K121,K109,K97,K85,K73,K61,K49,K37,K25,K13)</f>
        <v>197824422</v>
      </c>
      <c r="L182" s="97" t="s">
        <v>17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194"/>
  <sheetViews>
    <sheetView zoomScale="115" zoomScaleNormal="115" workbookViewId="0">
      <pane ySplit="1" topLeftCell="A24" activePane="bottomLeft" state="frozen"/>
      <selection pane="bottomLeft" activeCell="F38" sqref="F38"/>
    </sheetView>
  </sheetViews>
  <sheetFormatPr defaultRowHeight="15" x14ac:dyDescent="0.25"/>
  <cols>
    <col min="4" max="4" width="13.7109375" bestFit="1" customWidth="1"/>
    <col min="5" max="5" width="15.42578125" bestFit="1" customWidth="1"/>
    <col min="6" max="6" width="13.140625" customWidth="1"/>
    <col min="7" max="9" width="11.85546875" bestFit="1" customWidth="1"/>
    <col min="10" max="10" width="13.140625" customWidth="1"/>
    <col min="11" max="11" width="14.140625" style="169" customWidth="1"/>
    <col min="12" max="12" width="14" customWidth="1"/>
    <col min="17" max="17" width="11.140625" bestFit="1" customWidth="1"/>
    <col min="19" max="19" width="11.140625" bestFit="1" customWidth="1"/>
  </cols>
  <sheetData>
    <row r="1" spans="1:12" x14ac:dyDescent="0.25">
      <c r="A1" t="s">
        <v>14</v>
      </c>
      <c r="B1" t="s">
        <v>15</v>
      </c>
      <c r="C1" t="s">
        <v>74</v>
      </c>
      <c r="D1" t="s">
        <v>75</v>
      </c>
      <c r="E1" t="s">
        <v>76</v>
      </c>
      <c r="F1" t="s">
        <v>71</v>
      </c>
      <c r="G1" t="s">
        <v>77</v>
      </c>
      <c r="H1" t="s">
        <v>78</v>
      </c>
      <c r="I1" t="s">
        <v>79</v>
      </c>
      <c r="J1" t="s">
        <v>80</v>
      </c>
    </row>
    <row r="2" spans="1:12" x14ac:dyDescent="0.25">
      <c r="A2" s="192">
        <v>2022</v>
      </c>
      <c r="B2" s="192">
        <v>11</v>
      </c>
      <c r="C2" s="192" t="s">
        <v>81</v>
      </c>
      <c r="D2" s="192" t="s">
        <v>82</v>
      </c>
      <c r="E2" s="192">
        <v>457</v>
      </c>
      <c r="F2" s="192">
        <v>188318</v>
      </c>
      <c r="G2" s="192">
        <v>72580</v>
      </c>
      <c r="H2" s="192">
        <v>81901</v>
      </c>
      <c r="I2" s="192">
        <v>33837</v>
      </c>
      <c r="J2" s="192">
        <v>0</v>
      </c>
    </row>
    <row r="3" spans="1:12" x14ac:dyDescent="0.25">
      <c r="A3" s="192">
        <v>2022</v>
      </c>
      <c r="B3" s="192">
        <v>12</v>
      </c>
      <c r="C3" s="192" t="s">
        <v>81</v>
      </c>
      <c r="D3" s="192" t="s">
        <v>82</v>
      </c>
      <c r="E3" s="192">
        <v>457</v>
      </c>
      <c r="F3" s="192">
        <v>271602</v>
      </c>
      <c r="G3" s="192">
        <v>86819</v>
      </c>
      <c r="H3" s="192">
        <v>133122</v>
      </c>
      <c r="I3" s="192">
        <v>51661</v>
      </c>
      <c r="J3" s="192">
        <v>0</v>
      </c>
    </row>
    <row r="4" spans="1:12" x14ac:dyDescent="0.25">
      <c r="A4">
        <v>2023</v>
      </c>
      <c r="B4">
        <v>1</v>
      </c>
      <c r="C4" t="s">
        <v>81</v>
      </c>
      <c r="D4" t="s">
        <v>82</v>
      </c>
      <c r="E4" s="192">
        <v>457</v>
      </c>
      <c r="F4" s="192">
        <v>297143</v>
      </c>
      <c r="G4" s="192">
        <v>83988</v>
      </c>
      <c r="H4" s="192">
        <v>162034</v>
      </c>
      <c r="I4" s="192">
        <v>51121</v>
      </c>
      <c r="J4" s="192">
        <v>0</v>
      </c>
    </row>
    <row r="5" spans="1:12" x14ac:dyDescent="0.25">
      <c r="A5">
        <v>2023</v>
      </c>
      <c r="B5">
        <v>2</v>
      </c>
      <c r="C5" t="s">
        <v>81</v>
      </c>
      <c r="D5" t="s">
        <v>82</v>
      </c>
      <c r="E5" s="192">
        <v>457</v>
      </c>
      <c r="F5" s="192">
        <v>269996</v>
      </c>
      <c r="G5" s="192">
        <v>90848</v>
      </c>
      <c r="H5" s="192">
        <v>138532</v>
      </c>
      <c r="I5" s="192">
        <v>40616</v>
      </c>
      <c r="J5" s="192">
        <v>0</v>
      </c>
    </row>
    <row r="6" spans="1:12" x14ac:dyDescent="0.25">
      <c r="A6">
        <v>2023</v>
      </c>
      <c r="B6">
        <v>3</v>
      </c>
      <c r="C6" t="s">
        <v>81</v>
      </c>
      <c r="D6" t="s">
        <v>82</v>
      </c>
      <c r="E6" s="192">
        <v>457</v>
      </c>
      <c r="F6" s="192">
        <v>253627</v>
      </c>
      <c r="G6" s="192">
        <v>87653</v>
      </c>
      <c r="H6" s="192">
        <v>128138</v>
      </c>
      <c r="I6" s="192">
        <v>37836</v>
      </c>
      <c r="J6" s="192">
        <v>0</v>
      </c>
    </row>
    <row r="7" spans="1:12" x14ac:dyDescent="0.25">
      <c r="A7">
        <v>2023</v>
      </c>
      <c r="B7">
        <v>4</v>
      </c>
      <c r="C7" t="s">
        <v>81</v>
      </c>
      <c r="D7" t="s">
        <v>82</v>
      </c>
      <c r="E7" s="192">
        <v>457</v>
      </c>
      <c r="F7" s="192">
        <v>204814</v>
      </c>
      <c r="G7" s="192">
        <v>72260</v>
      </c>
      <c r="H7" s="192">
        <v>103512</v>
      </c>
      <c r="I7" s="192">
        <v>29041</v>
      </c>
      <c r="J7" s="192">
        <v>0</v>
      </c>
    </row>
    <row r="8" spans="1:12" x14ac:dyDescent="0.25">
      <c r="A8">
        <v>2023</v>
      </c>
      <c r="B8">
        <v>5</v>
      </c>
      <c r="C8" t="s">
        <v>81</v>
      </c>
      <c r="D8" t="s">
        <v>82</v>
      </c>
      <c r="E8" s="192">
        <v>457</v>
      </c>
      <c r="F8" s="192">
        <v>180388</v>
      </c>
      <c r="G8" s="192">
        <v>74487</v>
      </c>
      <c r="H8" s="192">
        <v>83300</v>
      </c>
      <c r="I8" s="192">
        <v>22600</v>
      </c>
      <c r="J8" s="192">
        <v>0</v>
      </c>
    </row>
    <row r="9" spans="1:12" x14ac:dyDescent="0.25">
      <c r="A9">
        <v>2023</v>
      </c>
      <c r="B9">
        <v>6</v>
      </c>
      <c r="C9" t="s">
        <v>81</v>
      </c>
      <c r="D9" t="s">
        <v>82</v>
      </c>
      <c r="E9" s="192">
        <v>457</v>
      </c>
      <c r="F9" s="192">
        <v>175850</v>
      </c>
      <c r="G9" s="192">
        <v>76797</v>
      </c>
      <c r="H9" s="192">
        <v>79873</v>
      </c>
      <c r="I9" s="192">
        <v>19180</v>
      </c>
      <c r="J9" s="192">
        <v>0</v>
      </c>
    </row>
    <row r="10" spans="1:12" x14ac:dyDescent="0.25">
      <c r="A10">
        <v>2023</v>
      </c>
      <c r="B10">
        <v>7</v>
      </c>
      <c r="C10" t="s">
        <v>81</v>
      </c>
      <c r="D10" t="s">
        <v>82</v>
      </c>
      <c r="E10" s="192">
        <v>457</v>
      </c>
      <c r="F10" s="192">
        <v>150769</v>
      </c>
      <c r="G10" s="192">
        <v>71669</v>
      </c>
      <c r="H10" s="192">
        <v>62007</v>
      </c>
      <c r="I10" s="192">
        <v>17093</v>
      </c>
      <c r="J10" s="192">
        <v>0</v>
      </c>
    </row>
    <row r="11" spans="1:12" x14ac:dyDescent="0.25">
      <c r="A11">
        <v>2023</v>
      </c>
      <c r="B11">
        <v>8</v>
      </c>
      <c r="C11" t="s">
        <v>81</v>
      </c>
      <c r="D11" t="s">
        <v>82</v>
      </c>
      <c r="E11" s="192">
        <v>457</v>
      </c>
      <c r="F11" s="192">
        <v>156060</v>
      </c>
      <c r="G11" s="192">
        <v>77017</v>
      </c>
      <c r="H11" s="192">
        <v>60819</v>
      </c>
      <c r="I11" s="192">
        <v>18224</v>
      </c>
      <c r="J11" s="192">
        <v>0</v>
      </c>
    </row>
    <row r="12" spans="1:12" x14ac:dyDescent="0.25">
      <c r="A12">
        <v>2023</v>
      </c>
      <c r="B12">
        <v>9</v>
      </c>
      <c r="C12" t="s">
        <v>81</v>
      </c>
      <c r="D12" t="s">
        <v>82</v>
      </c>
      <c r="E12" s="192">
        <v>457</v>
      </c>
      <c r="F12" s="192">
        <v>177762</v>
      </c>
      <c r="G12" s="192">
        <v>78009</v>
      </c>
      <c r="H12" s="192">
        <v>77935</v>
      </c>
      <c r="I12" s="192">
        <v>21818</v>
      </c>
      <c r="J12" s="192">
        <v>0</v>
      </c>
    </row>
    <row r="13" spans="1:12" x14ac:dyDescent="0.25">
      <c r="A13">
        <v>2023</v>
      </c>
      <c r="B13">
        <v>10</v>
      </c>
      <c r="C13" t="s">
        <v>81</v>
      </c>
      <c r="D13" t="s">
        <v>82</v>
      </c>
      <c r="E13" s="192">
        <v>457</v>
      </c>
      <c r="F13" s="192">
        <v>262863</v>
      </c>
      <c r="G13" s="192">
        <v>114176</v>
      </c>
      <c r="H13" s="192">
        <v>111310</v>
      </c>
      <c r="I13" s="192">
        <v>37378</v>
      </c>
      <c r="J13" s="192">
        <v>0</v>
      </c>
      <c r="K13" s="170">
        <f>SUM(F2:F13)</f>
        <v>2589192</v>
      </c>
    </row>
    <row r="14" spans="1:12" x14ac:dyDescent="0.25">
      <c r="A14" s="192">
        <v>2022</v>
      </c>
      <c r="B14" s="192">
        <v>11</v>
      </c>
      <c r="C14" s="192" t="s">
        <v>81</v>
      </c>
      <c r="D14" s="192" t="s">
        <v>83</v>
      </c>
      <c r="E14" s="192">
        <v>6</v>
      </c>
      <c r="F14" s="192">
        <v>140599</v>
      </c>
      <c r="G14" s="192">
        <v>46600</v>
      </c>
      <c r="H14" s="192">
        <v>93999</v>
      </c>
      <c r="I14" s="192">
        <v>0</v>
      </c>
      <c r="J14" s="192">
        <v>0</v>
      </c>
    </row>
    <row r="15" spans="1:12" x14ac:dyDescent="0.25">
      <c r="A15" s="192">
        <v>2022</v>
      </c>
      <c r="B15" s="192">
        <v>12</v>
      </c>
      <c r="C15" s="192" t="s">
        <v>81</v>
      </c>
      <c r="D15" s="192" t="s">
        <v>83</v>
      </c>
      <c r="E15" s="192">
        <v>6</v>
      </c>
      <c r="F15" s="192">
        <v>170908</v>
      </c>
      <c r="G15" s="192">
        <v>54808</v>
      </c>
      <c r="H15" s="192">
        <v>116100</v>
      </c>
      <c r="I15" s="192">
        <v>0</v>
      </c>
      <c r="J15" s="192">
        <v>0</v>
      </c>
    </row>
    <row r="16" spans="1:12" x14ac:dyDescent="0.25">
      <c r="A16">
        <v>2023</v>
      </c>
      <c r="B16">
        <v>1</v>
      </c>
      <c r="C16" t="s">
        <v>81</v>
      </c>
      <c r="D16" t="s">
        <v>83</v>
      </c>
      <c r="E16" s="192">
        <v>6</v>
      </c>
      <c r="F16" s="192">
        <v>129921</v>
      </c>
      <c r="G16" s="192">
        <v>46700</v>
      </c>
      <c r="H16" s="192">
        <v>83221</v>
      </c>
      <c r="I16" s="192">
        <v>0</v>
      </c>
      <c r="J16" s="192">
        <v>0</v>
      </c>
      <c r="L16" s="195"/>
    </row>
    <row r="17" spans="1:11" x14ac:dyDescent="0.25">
      <c r="A17">
        <v>2023</v>
      </c>
      <c r="B17">
        <v>2</v>
      </c>
      <c r="C17" t="s">
        <v>81</v>
      </c>
      <c r="D17" t="s">
        <v>83</v>
      </c>
      <c r="E17" s="192">
        <v>6</v>
      </c>
      <c r="F17" s="192">
        <v>118963</v>
      </c>
      <c r="G17" s="192">
        <v>48016</v>
      </c>
      <c r="H17" s="192">
        <v>70947</v>
      </c>
      <c r="I17" s="192">
        <v>0</v>
      </c>
      <c r="J17" s="192">
        <v>0</v>
      </c>
    </row>
    <row r="18" spans="1:11" x14ac:dyDescent="0.25">
      <c r="A18">
        <v>2023</v>
      </c>
      <c r="B18">
        <v>3</v>
      </c>
      <c r="C18" t="s">
        <v>81</v>
      </c>
      <c r="D18" t="s">
        <v>83</v>
      </c>
      <c r="E18" s="192">
        <v>6</v>
      </c>
      <c r="F18" s="192">
        <v>135438</v>
      </c>
      <c r="G18" s="192">
        <v>50711</v>
      </c>
      <c r="H18" s="192">
        <v>84727</v>
      </c>
      <c r="I18" s="192">
        <v>0</v>
      </c>
      <c r="J18" s="192">
        <v>0</v>
      </c>
    </row>
    <row r="19" spans="1:11" x14ac:dyDescent="0.25">
      <c r="A19">
        <v>2023</v>
      </c>
      <c r="B19">
        <v>4</v>
      </c>
      <c r="C19" t="s">
        <v>81</v>
      </c>
      <c r="D19" t="s">
        <v>83</v>
      </c>
      <c r="E19" s="192">
        <v>6</v>
      </c>
      <c r="F19" s="192">
        <v>114479</v>
      </c>
      <c r="G19" s="192">
        <v>48099</v>
      </c>
      <c r="H19" s="192">
        <v>66380</v>
      </c>
      <c r="I19" s="192">
        <v>0</v>
      </c>
      <c r="J19" s="192">
        <v>0</v>
      </c>
    </row>
    <row r="20" spans="1:11" x14ac:dyDescent="0.25">
      <c r="A20">
        <v>2023</v>
      </c>
      <c r="B20">
        <v>5</v>
      </c>
      <c r="C20" t="s">
        <v>81</v>
      </c>
      <c r="D20" t="s">
        <v>83</v>
      </c>
      <c r="E20" s="192">
        <v>6</v>
      </c>
      <c r="F20" s="192">
        <v>123398</v>
      </c>
      <c r="G20" s="192">
        <v>60000</v>
      </c>
      <c r="H20" s="192">
        <v>63398</v>
      </c>
      <c r="I20" s="192">
        <v>0</v>
      </c>
      <c r="J20" s="192">
        <v>0</v>
      </c>
    </row>
    <row r="21" spans="1:11" x14ac:dyDescent="0.25">
      <c r="A21">
        <v>2023</v>
      </c>
      <c r="B21">
        <v>6</v>
      </c>
      <c r="C21" t="s">
        <v>81</v>
      </c>
      <c r="D21" t="s">
        <v>83</v>
      </c>
      <c r="E21" s="192">
        <v>6</v>
      </c>
      <c r="F21" s="192">
        <v>337418</v>
      </c>
      <c r="G21" s="192">
        <v>58954</v>
      </c>
      <c r="H21" s="192">
        <v>168515</v>
      </c>
      <c r="I21" s="192">
        <v>109949</v>
      </c>
      <c r="J21" s="192">
        <v>0</v>
      </c>
    </row>
    <row r="22" spans="1:11" x14ac:dyDescent="0.25">
      <c r="A22">
        <v>2023</v>
      </c>
      <c r="B22">
        <v>7</v>
      </c>
      <c r="C22" t="s">
        <v>81</v>
      </c>
      <c r="D22" t="s">
        <v>83</v>
      </c>
      <c r="E22" s="192">
        <v>6</v>
      </c>
      <c r="F22" s="192">
        <v>572848</v>
      </c>
      <c r="G22" s="192">
        <v>60000</v>
      </c>
      <c r="H22" s="192">
        <v>182491</v>
      </c>
      <c r="I22" s="192">
        <v>330357</v>
      </c>
      <c r="J22" s="192">
        <v>0</v>
      </c>
    </row>
    <row r="23" spans="1:11" x14ac:dyDescent="0.25">
      <c r="A23">
        <v>2023</v>
      </c>
      <c r="B23">
        <v>8</v>
      </c>
      <c r="C23" t="s">
        <v>81</v>
      </c>
      <c r="D23" t="s">
        <v>83</v>
      </c>
      <c r="E23" s="192">
        <v>6</v>
      </c>
      <c r="F23" s="192">
        <v>717478</v>
      </c>
      <c r="G23" s="192">
        <v>60000</v>
      </c>
      <c r="H23" s="192">
        <v>278780</v>
      </c>
      <c r="I23" s="192">
        <v>378698</v>
      </c>
      <c r="J23" s="192">
        <v>0</v>
      </c>
    </row>
    <row r="24" spans="1:11" x14ac:dyDescent="0.25">
      <c r="A24">
        <v>2023</v>
      </c>
      <c r="B24">
        <v>9</v>
      </c>
      <c r="C24" t="s">
        <v>81</v>
      </c>
      <c r="D24" t="s">
        <v>83</v>
      </c>
      <c r="E24" s="192">
        <v>6</v>
      </c>
      <c r="F24" s="192">
        <v>356504</v>
      </c>
      <c r="G24" s="192">
        <v>60000</v>
      </c>
      <c r="H24" s="192">
        <v>215332</v>
      </c>
      <c r="I24" s="192">
        <v>81172</v>
      </c>
      <c r="J24" s="192">
        <v>0</v>
      </c>
    </row>
    <row r="25" spans="1:11" x14ac:dyDescent="0.25">
      <c r="A25">
        <v>2023</v>
      </c>
      <c r="B25">
        <v>10</v>
      </c>
      <c r="C25" t="s">
        <v>81</v>
      </c>
      <c r="D25" t="s">
        <v>83</v>
      </c>
      <c r="E25" s="192">
        <v>6</v>
      </c>
      <c r="F25" s="192">
        <v>188651</v>
      </c>
      <c r="G25" s="192">
        <v>60000</v>
      </c>
      <c r="H25" s="192">
        <v>128651</v>
      </c>
      <c r="I25" s="192">
        <v>0</v>
      </c>
      <c r="J25" s="192">
        <v>0</v>
      </c>
      <c r="K25" s="170">
        <f>SUM(F14:F25)</f>
        <v>3106605</v>
      </c>
    </row>
    <row r="26" spans="1:11" x14ac:dyDescent="0.25">
      <c r="A26" s="193">
        <v>2022</v>
      </c>
      <c r="B26" s="193">
        <v>11</v>
      </c>
      <c r="C26" s="193" t="s">
        <v>81</v>
      </c>
      <c r="D26" s="191" t="s">
        <v>122</v>
      </c>
      <c r="E26" s="193">
        <v>1</v>
      </c>
      <c r="F26" s="193">
        <v>3507095</v>
      </c>
      <c r="G26" s="193">
        <v>10000</v>
      </c>
      <c r="H26" s="193">
        <v>112500</v>
      </c>
      <c r="I26" s="193">
        <v>477500</v>
      </c>
      <c r="J26" s="193">
        <v>1054361</v>
      </c>
    </row>
    <row r="27" spans="1:11" x14ac:dyDescent="0.25">
      <c r="A27" s="193">
        <v>2022</v>
      </c>
      <c r="B27" s="193">
        <v>12</v>
      </c>
      <c r="C27" s="193" t="s">
        <v>81</v>
      </c>
      <c r="D27" s="191" t="s">
        <v>122</v>
      </c>
      <c r="E27" s="193">
        <v>1</v>
      </c>
      <c r="F27" s="193">
        <v>4225696</v>
      </c>
      <c r="G27" s="193">
        <v>10000</v>
      </c>
      <c r="H27" s="193">
        <v>112500</v>
      </c>
      <c r="I27" s="193">
        <v>477500</v>
      </c>
      <c r="J27" s="193">
        <v>1780189</v>
      </c>
    </row>
    <row r="28" spans="1:11" x14ac:dyDescent="0.25">
      <c r="A28" s="194">
        <v>2023</v>
      </c>
      <c r="B28" s="194">
        <v>1</v>
      </c>
      <c r="C28" s="194" t="s">
        <v>81</v>
      </c>
      <c r="D28" s="191" t="s">
        <v>122</v>
      </c>
      <c r="E28" s="193">
        <v>1</v>
      </c>
      <c r="F28" s="193">
        <v>3577400</v>
      </c>
      <c r="G28" s="193">
        <v>10000</v>
      </c>
      <c r="H28" s="193">
        <v>112500</v>
      </c>
      <c r="I28" s="193">
        <v>477500</v>
      </c>
      <c r="J28" s="193">
        <v>1141680</v>
      </c>
    </row>
    <row r="29" spans="1:11" x14ac:dyDescent="0.25">
      <c r="A29" s="194">
        <v>2023</v>
      </c>
      <c r="B29" s="194">
        <v>2</v>
      </c>
      <c r="C29" s="194" t="s">
        <v>81</v>
      </c>
      <c r="D29" s="191" t="s">
        <v>122</v>
      </c>
      <c r="E29" s="193">
        <v>1</v>
      </c>
      <c r="F29" s="193">
        <v>3454528</v>
      </c>
      <c r="G29" s="193">
        <v>10000</v>
      </c>
      <c r="H29" s="193">
        <v>112500</v>
      </c>
      <c r="I29" s="193">
        <v>477500</v>
      </c>
      <c r="J29" s="193">
        <v>1068224</v>
      </c>
    </row>
    <row r="30" spans="1:11" x14ac:dyDescent="0.25">
      <c r="A30" s="194">
        <v>2023</v>
      </c>
      <c r="B30" s="194">
        <v>3</v>
      </c>
      <c r="C30" s="194" t="s">
        <v>81</v>
      </c>
      <c r="D30" s="191" t="s">
        <v>122</v>
      </c>
      <c r="E30" s="193">
        <v>1</v>
      </c>
      <c r="F30" s="193">
        <v>3348077</v>
      </c>
      <c r="G30" s="193">
        <v>10000</v>
      </c>
      <c r="H30" s="193">
        <v>112500</v>
      </c>
      <c r="I30" s="193">
        <v>477500</v>
      </c>
      <c r="J30" s="193">
        <v>950710</v>
      </c>
    </row>
    <row r="31" spans="1:11" x14ac:dyDescent="0.25">
      <c r="A31" s="194">
        <v>2023</v>
      </c>
      <c r="B31" s="194">
        <v>4</v>
      </c>
      <c r="C31" s="194" t="s">
        <v>81</v>
      </c>
      <c r="D31" s="191" t="s">
        <v>122</v>
      </c>
      <c r="E31" s="193">
        <v>1</v>
      </c>
      <c r="F31" s="193">
        <v>2529172</v>
      </c>
      <c r="G31" s="193">
        <v>10000</v>
      </c>
      <c r="H31" s="193">
        <v>112500</v>
      </c>
      <c r="I31" s="193">
        <v>477500</v>
      </c>
      <c r="J31" s="193">
        <v>699265</v>
      </c>
    </row>
    <row r="32" spans="1:11" x14ac:dyDescent="0.25">
      <c r="A32" s="194">
        <v>2023</v>
      </c>
      <c r="B32" s="194">
        <v>5</v>
      </c>
      <c r="C32" s="194" t="s">
        <v>81</v>
      </c>
      <c r="D32" s="191" t="s">
        <v>122</v>
      </c>
      <c r="E32" s="193">
        <v>1</v>
      </c>
      <c r="F32" s="193">
        <v>3010108</v>
      </c>
      <c r="G32" s="193">
        <v>10000</v>
      </c>
      <c r="H32" s="193">
        <v>112500</v>
      </c>
      <c r="I32" s="193">
        <v>477500</v>
      </c>
      <c r="J32" s="193">
        <v>775134</v>
      </c>
    </row>
    <row r="33" spans="1:21" x14ac:dyDescent="0.25">
      <c r="A33" s="194">
        <v>2023</v>
      </c>
      <c r="B33" s="194">
        <v>6</v>
      </c>
      <c r="C33" s="194" t="s">
        <v>81</v>
      </c>
      <c r="D33" s="191" t="s">
        <v>122</v>
      </c>
      <c r="E33" s="193">
        <v>1</v>
      </c>
      <c r="F33" s="193">
        <v>3692473</v>
      </c>
      <c r="G33" s="193">
        <v>10000</v>
      </c>
      <c r="H33" s="193">
        <v>112500</v>
      </c>
      <c r="I33" s="193">
        <v>477500</v>
      </c>
      <c r="J33" s="193">
        <v>1603146</v>
      </c>
    </row>
    <row r="34" spans="1:21" x14ac:dyDescent="0.25">
      <c r="A34" s="194">
        <v>2023</v>
      </c>
      <c r="B34" s="194">
        <v>7</v>
      </c>
      <c r="C34" s="194" t="s">
        <v>81</v>
      </c>
      <c r="D34" s="191" t="s">
        <v>122</v>
      </c>
      <c r="E34" s="193">
        <v>1</v>
      </c>
      <c r="F34" s="193">
        <v>4432407</v>
      </c>
      <c r="G34" s="193">
        <v>10000</v>
      </c>
      <c r="H34" s="193">
        <v>112500</v>
      </c>
      <c r="I34" s="193">
        <v>477500</v>
      </c>
      <c r="J34" s="193">
        <v>1994899</v>
      </c>
    </row>
    <row r="35" spans="1:21" x14ac:dyDescent="0.25">
      <c r="A35" s="194">
        <v>2023</v>
      </c>
      <c r="B35" s="194">
        <v>8</v>
      </c>
      <c r="C35" s="194" t="s">
        <v>81</v>
      </c>
      <c r="D35" s="191" t="s">
        <v>122</v>
      </c>
      <c r="E35" s="193">
        <v>1</v>
      </c>
      <c r="F35" s="193">
        <v>4444253</v>
      </c>
      <c r="G35" s="193">
        <v>10000</v>
      </c>
      <c r="H35" s="193">
        <v>112500</v>
      </c>
      <c r="I35" s="193">
        <v>477500</v>
      </c>
      <c r="J35" s="193">
        <v>1950744</v>
      </c>
    </row>
    <row r="36" spans="1:21" x14ac:dyDescent="0.25">
      <c r="A36" s="194">
        <v>2023</v>
      </c>
      <c r="B36" s="194">
        <v>9</v>
      </c>
      <c r="C36" s="194" t="s">
        <v>81</v>
      </c>
      <c r="D36" s="191" t="s">
        <v>122</v>
      </c>
      <c r="E36" s="193">
        <v>1</v>
      </c>
      <c r="F36" s="193">
        <v>3726439</v>
      </c>
      <c r="G36" s="193">
        <v>10000</v>
      </c>
      <c r="H36" s="193">
        <v>112500</v>
      </c>
      <c r="I36" s="193">
        <v>477500</v>
      </c>
      <c r="J36" s="193">
        <v>1215091</v>
      </c>
    </row>
    <row r="37" spans="1:21" x14ac:dyDescent="0.25">
      <c r="A37" s="194">
        <v>2023</v>
      </c>
      <c r="B37" s="194">
        <v>10</v>
      </c>
      <c r="C37" s="194" t="s">
        <v>81</v>
      </c>
      <c r="D37" s="191" t="s">
        <v>122</v>
      </c>
      <c r="E37" s="193">
        <v>1</v>
      </c>
      <c r="F37" s="193">
        <v>3455878</v>
      </c>
      <c r="G37" s="193">
        <v>10000</v>
      </c>
      <c r="H37" s="193">
        <v>112500</v>
      </c>
      <c r="I37" s="193">
        <v>477500</v>
      </c>
      <c r="J37" s="193">
        <v>362797</v>
      </c>
      <c r="K37" s="170">
        <f>SUM(F26:F37)</f>
        <v>43403526</v>
      </c>
    </row>
    <row r="38" spans="1:21" x14ac:dyDescent="0.25">
      <c r="A38" s="192">
        <v>2022</v>
      </c>
      <c r="B38" s="192">
        <v>11</v>
      </c>
      <c r="C38" s="192" t="s">
        <v>81</v>
      </c>
      <c r="D38" s="192" t="s">
        <v>84</v>
      </c>
      <c r="E38" s="192">
        <v>1135765</v>
      </c>
      <c r="F38" s="197">
        <v>12038817</v>
      </c>
      <c r="G38" s="192">
        <v>9861975</v>
      </c>
      <c r="H38" s="192">
        <v>2176842</v>
      </c>
      <c r="I38" s="192">
        <v>0</v>
      </c>
      <c r="J38" s="192">
        <v>0</v>
      </c>
      <c r="N38" s="180"/>
      <c r="O38" s="43"/>
      <c r="Q38" s="43"/>
      <c r="S38" s="43"/>
      <c r="U38" s="43"/>
    </row>
    <row r="39" spans="1:21" x14ac:dyDescent="0.25">
      <c r="A39" s="192">
        <v>2022</v>
      </c>
      <c r="B39" s="192">
        <v>12</v>
      </c>
      <c r="C39" s="192" t="s">
        <v>81</v>
      </c>
      <c r="D39" s="192" t="s">
        <v>84</v>
      </c>
      <c r="E39" s="192">
        <v>1140398</v>
      </c>
      <c r="F39" s="192">
        <v>18385007</v>
      </c>
      <c r="G39" s="192">
        <v>14435156</v>
      </c>
      <c r="H39" s="192">
        <v>3949851</v>
      </c>
      <c r="I39" s="192">
        <v>0</v>
      </c>
      <c r="J39" s="192">
        <v>0</v>
      </c>
      <c r="N39" s="180"/>
      <c r="O39" s="43"/>
      <c r="Q39" s="43"/>
      <c r="S39" s="43"/>
      <c r="U39" s="43"/>
    </row>
    <row r="40" spans="1:21" x14ac:dyDescent="0.25">
      <c r="A40">
        <v>2023</v>
      </c>
      <c r="B40">
        <v>1</v>
      </c>
      <c r="C40" t="s">
        <v>81</v>
      </c>
      <c r="D40" t="s">
        <v>84</v>
      </c>
      <c r="E40" s="192">
        <v>1144489</v>
      </c>
      <c r="F40" s="192">
        <v>20125804</v>
      </c>
      <c r="G40" s="192">
        <v>15620492</v>
      </c>
      <c r="H40" s="192">
        <v>4505312</v>
      </c>
      <c r="I40" s="192">
        <v>0</v>
      </c>
      <c r="J40" s="192">
        <v>0</v>
      </c>
      <c r="N40" s="180"/>
      <c r="O40" s="43"/>
      <c r="Q40" s="43"/>
      <c r="S40" s="43"/>
      <c r="U40" s="43"/>
    </row>
    <row r="41" spans="1:21" x14ac:dyDescent="0.25">
      <c r="A41">
        <v>2023</v>
      </c>
      <c r="B41">
        <v>2</v>
      </c>
      <c r="C41" t="s">
        <v>81</v>
      </c>
      <c r="D41" t="s">
        <v>84</v>
      </c>
      <c r="E41" s="192">
        <v>1145624</v>
      </c>
      <c r="F41" s="192">
        <v>16779900</v>
      </c>
      <c r="G41" s="192">
        <v>13327349</v>
      </c>
      <c r="H41" s="192">
        <v>3452551</v>
      </c>
      <c r="I41" s="192">
        <v>0</v>
      </c>
      <c r="J41" s="192">
        <v>0</v>
      </c>
      <c r="N41" s="180"/>
      <c r="O41" s="43"/>
      <c r="Q41" s="43"/>
      <c r="S41" s="43"/>
      <c r="U41" s="43"/>
    </row>
    <row r="42" spans="1:21" x14ac:dyDescent="0.25">
      <c r="A42">
        <v>2023</v>
      </c>
      <c r="B42">
        <v>3</v>
      </c>
      <c r="C42" t="s">
        <v>81</v>
      </c>
      <c r="D42" t="s">
        <v>84</v>
      </c>
      <c r="E42" s="192">
        <v>1148087</v>
      </c>
      <c r="F42" s="192">
        <v>13126330</v>
      </c>
      <c r="G42" s="192">
        <v>10685436</v>
      </c>
      <c r="H42" s="192">
        <v>2440894</v>
      </c>
      <c r="I42" s="192">
        <v>0</v>
      </c>
      <c r="J42" s="192">
        <v>0</v>
      </c>
      <c r="N42" s="180"/>
      <c r="O42" s="43"/>
      <c r="Q42" s="43"/>
      <c r="S42" s="43"/>
      <c r="U42" s="43"/>
    </row>
    <row r="43" spans="1:21" x14ac:dyDescent="0.25">
      <c r="A43">
        <v>2023</v>
      </c>
      <c r="B43">
        <v>4</v>
      </c>
      <c r="C43" t="s">
        <v>81</v>
      </c>
      <c r="D43" t="s">
        <v>84</v>
      </c>
      <c r="E43" s="192">
        <v>1150883</v>
      </c>
      <c r="F43" s="192">
        <v>8762875</v>
      </c>
      <c r="G43" s="192">
        <v>7339587</v>
      </c>
      <c r="H43" s="192">
        <v>1423288</v>
      </c>
      <c r="I43" s="192">
        <v>0</v>
      </c>
      <c r="J43" s="192">
        <v>0</v>
      </c>
      <c r="N43" s="180"/>
      <c r="O43" s="43"/>
      <c r="Q43" s="43"/>
      <c r="S43" s="43"/>
      <c r="U43" s="43"/>
    </row>
    <row r="44" spans="1:21" x14ac:dyDescent="0.25">
      <c r="A44">
        <v>2023</v>
      </c>
      <c r="B44">
        <v>5</v>
      </c>
      <c r="C44" t="s">
        <v>81</v>
      </c>
      <c r="D44" t="s">
        <v>84</v>
      </c>
      <c r="E44" s="192">
        <v>1151948</v>
      </c>
      <c r="F44" s="192">
        <v>5171493</v>
      </c>
      <c r="G44" s="192">
        <v>4431091</v>
      </c>
      <c r="H44" s="192">
        <v>740402</v>
      </c>
      <c r="I44" s="192">
        <v>0</v>
      </c>
      <c r="J44" s="192">
        <v>0</v>
      </c>
      <c r="N44" s="180"/>
      <c r="O44" s="43"/>
      <c r="Q44" s="43"/>
      <c r="S44" s="43"/>
      <c r="U44" s="43"/>
    </row>
    <row r="45" spans="1:21" x14ac:dyDescent="0.25">
      <c r="A45">
        <v>2023</v>
      </c>
      <c r="B45">
        <v>6</v>
      </c>
      <c r="C45" t="s">
        <v>81</v>
      </c>
      <c r="D45" t="s">
        <v>84</v>
      </c>
      <c r="E45" s="192">
        <v>1154475</v>
      </c>
      <c r="F45" s="192">
        <v>2856954</v>
      </c>
      <c r="G45" s="192">
        <v>2483388</v>
      </c>
      <c r="H45" s="192">
        <v>373566</v>
      </c>
      <c r="I45" s="192">
        <v>0</v>
      </c>
      <c r="J45" s="192">
        <v>0</v>
      </c>
      <c r="N45" s="180"/>
      <c r="O45" s="43"/>
      <c r="Q45" s="43"/>
      <c r="S45" s="43"/>
      <c r="U45" s="43"/>
    </row>
    <row r="46" spans="1:21" x14ac:dyDescent="0.25">
      <c r="A46">
        <v>2023</v>
      </c>
      <c r="B46">
        <v>7</v>
      </c>
      <c r="C46" t="s">
        <v>81</v>
      </c>
      <c r="D46" t="s">
        <v>84</v>
      </c>
      <c r="E46" s="192">
        <v>1155244</v>
      </c>
      <c r="F46" s="192">
        <v>2397393</v>
      </c>
      <c r="G46" s="192">
        <v>2089818</v>
      </c>
      <c r="H46" s="192">
        <v>307575</v>
      </c>
      <c r="I46" s="192">
        <v>0</v>
      </c>
      <c r="J46" s="192">
        <v>0</v>
      </c>
      <c r="N46" s="180"/>
      <c r="O46" s="43"/>
      <c r="Q46" s="43"/>
      <c r="S46" s="43"/>
      <c r="U46" s="43"/>
    </row>
    <row r="47" spans="1:21" x14ac:dyDescent="0.25">
      <c r="A47">
        <v>2023</v>
      </c>
      <c r="B47">
        <v>8</v>
      </c>
      <c r="C47" t="s">
        <v>81</v>
      </c>
      <c r="D47" t="s">
        <v>84</v>
      </c>
      <c r="E47" s="192">
        <v>1156241</v>
      </c>
      <c r="F47" s="192">
        <v>2354697</v>
      </c>
      <c r="G47" s="192">
        <v>2053162</v>
      </c>
      <c r="H47" s="192">
        <v>301535</v>
      </c>
      <c r="I47" s="192">
        <v>0</v>
      </c>
      <c r="J47" s="192">
        <v>0</v>
      </c>
      <c r="N47" s="180"/>
      <c r="O47" s="43"/>
      <c r="Q47" s="43"/>
      <c r="S47" s="43"/>
      <c r="U47" s="43"/>
    </row>
    <row r="48" spans="1:21" x14ac:dyDescent="0.25">
      <c r="A48">
        <v>2023</v>
      </c>
      <c r="B48">
        <v>9</v>
      </c>
      <c r="C48" t="s">
        <v>81</v>
      </c>
      <c r="D48" t="s">
        <v>84</v>
      </c>
      <c r="E48" s="192">
        <v>1159268</v>
      </c>
      <c r="F48" s="192">
        <v>2771794</v>
      </c>
      <c r="G48" s="192">
        <v>2410793</v>
      </c>
      <c r="H48" s="192">
        <v>361001</v>
      </c>
      <c r="I48" s="192">
        <v>0</v>
      </c>
      <c r="J48" s="192">
        <v>0</v>
      </c>
      <c r="N48" s="180"/>
      <c r="O48" s="43"/>
      <c r="Q48" s="43"/>
      <c r="S48" s="43"/>
      <c r="U48" s="43"/>
    </row>
    <row r="49" spans="1:21" x14ac:dyDescent="0.25">
      <c r="A49">
        <v>2023</v>
      </c>
      <c r="B49">
        <v>10</v>
      </c>
      <c r="C49" t="s">
        <v>81</v>
      </c>
      <c r="D49" t="s">
        <v>84</v>
      </c>
      <c r="E49" s="192">
        <v>1159259</v>
      </c>
      <c r="F49" s="192">
        <v>6913088</v>
      </c>
      <c r="G49" s="192">
        <v>5860557</v>
      </c>
      <c r="H49" s="192">
        <v>1052531</v>
      </c>
      <c r="I49" s="192">
        <v>0</v>
      </c>
      <c r="J49" s="192">
        <v>0</v>
      </c>
      <c r="K49" s="170">
        <f>SUM(F38:F49)</f>
        <v>111684152</v>
      </c>
      <c r="N49" s="180"/>
      <c r="O49" s="43"/>
      <c r="Q49" s="43"/>
      <c r="S49" s="43"/>
      <c r="U49" s="43"/>
    </row>
    <row r="50" spans="1:21" x14ac:dyDescent="0.25">
      <c r="A50" s="192">
        <v>2022</v>
      </c>
      <c r="B50" s="192">
        <v>11</v>
      </c>
      <c r="C50" s="192" t="s">
        <v>81</v>
      </c>
      <c r="D50" s="192" t="s">
        <v>85</v>
      </c>
      <c r="E50" s="192">
        <v>18</v>
      </c>
      <c r="F50" s="192">
        <v>25895</v>
      </c>
      <c r="G50" s="192">
        <v>20382</v>
      </c>
      <c r="H50" s="192">
        <v>5513</v>
      </c>
      <c r="I50" s="192">
        <v>0</v>
      </c>
      <c r="J50" s="192">
        <v>0</v>
      </c>
    </row>
    <row r="51" spans="1:21" x14ac:dyDescent="0.25">
      <c r="A51" s="192">
        <v>2022</v>
      </c>
      <c r="B51" s="192">
        <v>12</v>
      </c>
      <c r="C51" s="192" t="s">
        <v>81</v>
      </c>
      <c r="D51" s="192" t="s">
        <v>85</v>
      </c>
      <c r="E51" s="192">
        <v>18</v>
      </c>
      <c r="F51" s="192">
        <v>31237</v>
      </c>
      <c r="G51" s="192">
        <v>21706</v>
      </c>
      <c r="H51" s="192">
        <v>9531</v>
      </c>
      <c r="I51" s="192">
        <v>0</v>
      </c>
      <c r="J51" s="192">
        <v>0</v>
      </c>
    </row>
    <row r="52" spans="1:21" x14ac:dyDescent="0.25">
      <c r="A52">
        <v>2023</v>
      </c>
      <c r="B52">
        <v>1</v>
      </c>
      <c r="C52" t="s">
        <v>81</v>
      </c>
      <c r="D52" t="s">
        <v>85</v>
      </c>
      <c r="E52" s="192">
        <v>18</v>
      </c>
      <c r="F52" s="192">
        <v>39472</v>
      </c>
      <c r="G52" s="192">
        <v>24246</v>
      </c>
      <c r="H52" s="192">
        <v>15226</v>
      </c>
      <c r="I52" s="192">
        <v>0</v>
      </c>
      <c r="J52" s="192">
        <v>0</v>
      </c>
    </row>
    <row r="53" spans="1:21" x14ac:dyDescent="0.25">
      <c r="A53">
        <v>2023</v>
      </c>
      <c r="B53">
        <v>2</v>
      </c>
      <c r="C53" t="s">
        <v>81</v>
      </c>
      <c r="D53" t="s">
        <v>85</v>
      </c>
      <c r="E53" s="192">
        <v>18</v>
      </c>
      <c r="F53" s="192">
        <v>31914</v>
      </c>
      <c r="G53" s="192">
        <v>21956</v>
      </c>
      <c r="H53" s="192">
        <v>9958</v>
      </c>
      <c r="I53" s="192">
        <v>0</v>
      </c>
      <c r="J53" s="192">
        <v>0</v>
      </c>
    </row>
    <row r="54" spans="1:21" x14ac:dyDescent="0.25">
      <c r="A54">
        <v>2023</v>
      </c>
      <c r="B54">
        <v>3</v>
      </c>
      <c r="C54" t="s">
        <v>81</v>
      </c>
      <c r="D54" t="s">
        <v>85</v>
      </c>
      <c r="E54" s="192">
        <v>18</v>
      </c>
      <c r="F54" s="192">
        <v>29116</v>
      </c>
      <c r="G54" s="192">
        <v>21451</v>
      </c>
      <c r="H54" s="192">
        <v>7665</v>
      </c>
      <c r="I54" s="192">
        <v>0</v>
      </c>
      <c r="J54" s="192">
        <v>0</v>
      </c>
    </row>
    <row r="55" spans="1:21" x14ac:dyDescent="0.25">
      <c r="A55">
        <v>2023</v>
      </c>
      <c r="B55">
        <v>4</v>
      </c>
      <c r="C55" t="s">
        <v>81</v>
      </c>
      <c r="D55" t="s">
        <v>85</v>
      </c>
      <c r="E55" s="192">
        <v>18</v>
      </c>
      <c r="F55" s="192">
        <v>26773</v>
      </c>
      <c r="G55" s="192">
        <v>21735</v>
      </c>
      <c r="H55" s="192">
        <v>5038</v>
      </c>
      <c r="I55" s="192">
        <v>0</v>
      </c>
      <c r="J55" s="192">
        <v>0</v>
      </c>
    </row>
    <row r="56" spans="1:21" x14ac:dyDescent="0.25">
      <c r="A56">
        <v>2023</v>
      </c>
      <c r="B56">
        <v>5</v>
      </c>
      <c r="C56" t="s">
        <v>81</v>
      </c>
      <c r="D56" t="s">
        <v>85</v>
      </c>
      <c r="E56" s="192">
        <v>18</v>
      </c>
      <c r="F56" s="192">
        <v>18238</v>
      </c>
      <c r="G56" s="192">
        <v>17126</v>
      </c>
      <c r="H56" s="192">
        <v>1112</v>
      </c>
      <c r="I56" s="192">
        <v>0</v>
      </c>
      <c r="J56" s="192">
        <v>0</v>
      </c>
    </row>
    <row r="57" spans="1:21" x14ac:dyDescent="0.25">
      <c r="A57">
        <v>2023</v>
      </c>
      <c r="B57">
        <v>6</v>
      </c>
      <c r="C57" t="s">
        <v>81</v>
      </c>
      <c r="D57" t="s">
        <v>85</v>
      </c>
      <c r="E57" s="192">
        <v>18</v>
      </c>
      <c r="F57" s="192">
        <v>14642</v>
      </c>
      <c r="G57" s="192">
        <v>14642</v>
      </c>
      <c r="H57" s="192">
        <v>0</v>
      </c>
      <c r="I57" s="192">
        <v>0</v>
      </c>
      <c r="J57" s="192">
        <v>0</v>
      </c>
    </row>
    <row r="58" spans="1:21" x14ac:dyDescent="0.25">
      <c r="A58">
        <v>2023</v>
      </c>
      <c r="B58">
        <v>7</v>
      </c>
      <c r="C58" t="s">
        <v>81</v>
      </c>
      <c r="D58" t="s">
        <v>85</v>
      </c>
      <c r="E58" s="192">
        <v>18</v>
      </c>
      <c r="F58" s="192">
        <v>11405</v>
      </c>
      <c r="G58" s="192">
        <v>11405</v>
      </c>
      <c r="H58" s="192">
        <v>0</v>
      </c>
      <c r="I58" s="192">
        <v>0</v>
      </c>
      <c r="J58" s="192">
        <v>0</v>
      </c>
    </row>
    <row r="59" spans="1:21" x14ac:dyDescent="0.25">
      <c r="A59">
        <v>2023</v>
      </c>
      <c r="B59">
        <v>8</v>
      </c>
      <c r="C59" t="s">
        <v>81</v>
      </c>
      <c r="D59" t="s">
        <v>85</v>
      </c>
      <c r="E59" s="192">
        <v>18</v>
      </c>
      <c r="F59" s="192">
        <v>10303</v>
      </c>
      <c r="G59" s="192">
        <v>10303</v>
      </c>
      <c r="H59" s="192">
        <v>0</v>
      </c>
      <c r="I59" s="192">
        <v>0</v>
      </c>
      <c r="J59" s="192">
        <v>0</v>
      </c>
    </row>
    <row r="60" spans="1:21" x14ac:dyDescent="0.25">
      <c r="A60">
        <v>2023</v>
      </c>
      <c r="B60">
        <v>9</v>
      </c>
      <c r="C60" t="s">
        <v>81</v>
      </c>
      <c r="D60" t="s">
        <v>85</v>
      </c>
      <c r="E60" s="192">
        <v>18</v>
      </c>
      <c r="F60" s="192">
        <v>12640</v>
      </c>
      <c r="G60" s="192">
        <v>12640</v>
      </c>
      <c r="H60" s="192">
        <v>0</v>
      </c>
      <c r="I60" s="192">
        <v>0</v>
      </c>
      <c r="J60" s="192">
        <v>0</v>
      </c>
    </row>
    <row r="61" spans="1:21" x14ac:dyDescent="0.25">
      <c r="A61">
        <v>2023</v>
      </c>
      <c r="B61">
        <v>10</v>
      </c>
      <c r="C61" t="s">
        <v>81</v>
      </c>
      <c r="D61" t="s">
        <v>85</v>
      </c>
      <c r="E61" s="192">
        <v>18</v>
      </c>
      <c r="F61" s="192">
        <v>19369</v>
      </c>
      <c r="G61" s="192">
        <v>17226</v>
      </c>
      <c r="H61" s="192">
        <v>2143</v>
      </c>
      <c r="I61" s="192">
        <v>0</v>
      </c>
      <c r="J61" s="192">
        <v>0</v>
      </c>
      <c r="K61" s="170">
        <f>SUM(F50:F61)</f>
        <v>271004</v>
      </c>
    </row>
    <row r="62" spans="1:21" x14ac:dyDescent="0.25">
      <c r="A62" s="192">
        <v>2022</v>
      </c>
      <c r="B62" s="192">
        <v>11</v>
      </c>
      <c r="C62" s="192" t="s">
        <v>81</v>
      </c>
      <c r="D62" s="192" t="s">
        <v>86</v>
      </c>
      <c r="E62" s="192">
        <v>1</v>
      </c>
      <c r="F62" s="192">
        <v>2522</v>
      </c>
      <c r="G62" s="192">
        <v>2522</v>
      </c>
      <c r="H62" s="192">
        <v>0</v>
      </c>
      <c r="I62" s="192">
        <v>0</v>
      </c>
      <c r="J62" s="192">
        <v>0</v>
      </c>
    </row>
    <row r="63" spans="1:21" x14ac:dyDescent="0.25">
      <c r="A63" s="192">
        <v>2022</v>
      </c>
      <c r="B63" s="192">
        <v>12</v>
      </c>
      <c r="C63" s="192" t="s">
        <v>81</v>
      </c>
      <c r="D63" s="192" t="s">
        <v>86</v>
      </c>
      <c r="E63" s="192">
        <v>1</v>
      </c>
      <c r="F63" s="192">
        <v>4962</v>
      </c>
      <c r="G63" s="192">
        <v>4962</v>
      </c>
      <c r="H63" s="192">
        <v>0</v>
      </c>
      <c r="I63" s="192">
        <v>0</v>
      </c>
      <c r="J63" s="192">
        <v>0</v>
      </c>
    </row>
    <row r="64" spans="1:21" x14ac:dyDescent="0.25">
      <c r="A64">
        <v>2023</v>
      </c>
      <c r="B64">
        <v>1</v>
      </c>
      <c r="C64" t="s">
        <v>81</v>
      </c>
      <c r="D64" t="s">
        <v>86</v>
      </c>
      <c r="E64" s="192">
        <v>1</v>
      </c>
      <c r="F64" s="192">
        <v>4923</v>
      </c>
      <c r="G64" s="192">
        <v>4923</v>
      </c>
      <c r="H64" s="192">
        <v>0</v>
      </c>
      <c r="I64" s="192">
        <v>0</v>
      </c>
      <c r="J64" s="192">
        <v>0</v>
      </c>
    </row>
    <row r="65" spans="1:11" x14ac:dyDescent="0.25">
      <c r="A65">
        <v>2023</v>
      </c>
      <c r="B65">
        <v>2</v>
      </c>
      <c r="C65" t="s">
        <v>81</v>
      </c>
      <c r="D65" t="s">
        <v>86</v>
      </c>
      <c r="E65" s="192">
        <v>1</v>
      </c>
      <c r="F65" s="192">
        <v>4189</v>
      </c>
      <c r="G65" s="192">
        <v>4189</v>
      </c>
      <c r="H65" s="192">
        <v>0</v>
      </c>
      <c r="I65" s="192">
        <v>0</v>
      </c>
      <c r="J65" s="192">
        <v>0</v>
      </c>
    </row>
    <row r="66" spans="1:11" x14ac:dyDescent="0.25">
      <c r="A66">
        <v>2023</v>
      </c>
      <c r="B66">
        <v>3</v>
      </c>
      <c r="C66" t="s">
        <v>81</v>
      </c>
      <c r="D66" t="s">
        <v>86</v>
      </c>
      <c r="E66" s="192">
        <v>1</v>
      </c>
      <c r="F66" s="192">
        <v>3331</v>
      </c>
      <c r="G66" s="192">
        <v>3331</v>
      </c>
      <c r="H66" s="192">
        <v>0</v>
      </c>
      <c r="I66" s="192">
        <v>0</v>
      </c>
      <c r="J66" s="192">
        <v>0</v>
      </c>
    </row>
    <row r="67" spans="1:11" x14ac:dyDescent="0.25">
      <c r="A67">
        <v>2023</v>
      </c>
      <c r="B67">
        <v>4</v>
      </c>
      <c r="C67" t="s">
        <v>81</v>
      </c>
      <c r="D67" t="s">
        <v>86</v>
      </c>
      <c r="E67" s="192">
        <v>1</v>
      </c>
      <c r="F67" s="192">
        <v>1440</v>
      </c>
      <c r="G67" s="192">
        <v>1440</v>
      </c>
      <c r="H67" s="192">
        <v>0</v>
      </c>
      <c r="I67" s="192">
        <v>0</v>
      </c>
      <c r="J67" s="192">
        <v>0</v>
      </c>
    </row>
    <row r="68" spans="1:11" x14ac:dyDescent="0.25">
      <c r="A68">
        <v>2023</v>
      </c>
      <c r="B68">
        <v>5</v>
      </c>
      <c r="C68" t="s">
        <v>81</v>
      </c>
      <c r="D68" t="s">
        <v>86</v>
      </c>
      <c r="E68" s="192">
        <v>1</v>
      </c>
      <c r="F68" s="192">
        <v>702</v>
      </c>
      <c r="G68" s="192">
        <v>702</v>
      </c>
      <c r="H68" s="192">
        <v>0</v>
      </c>
      <c r="I68" s="192">
        <v>0</v>
      </c>
      <c r="J68" s="192">
        <v>0</v>
      </c>
    </row>
    <row r="69" spans="1:11" x14ac:dyDescent="0.25">
      <c r="A69">
        <v>2023</v>
      </c>
      <c r="B69">
        <v>6</v>
      </c>
      <c r="C69" t="s">
        <v>81</v>
      </c>
      <c r="D69" t="s">
        <v>86</v>
      </c>
      <c r="E69" s="192">
        <v>1</v>
      </c>
      <c r="F69" s="192">
        <v>531</v>
      </c>
      <c r="G69" s="192">
        <v>531</v>
      </c>
      <c r="H69" s="192">
        <v>0</v>
      </c>
      <c r="I69" s="192">
        <v>0</v>
      </c>
      <c r="J69" s="192">
        <v>0</v>
      </c>
    </row>
    <row r="70" spans="1:11" x14ac:dyDescent="0.25">
      <c r="A70">
        <v>2023</v>
      </c>
      <c r="B70">
        <v>7</v>
      </c>
      <c r="C70" t="s">
        <v>81</v>
      </c>
      <c r="D70" t="s">
        <v>86</v>
      </c>
      <c r="E70" s="192">
        <v>1</v>
      </c>
      <c r="F70" s="192">
        <v>475</v>
      </c>
      <c r="G70" s="192">
        <v>475</v>
      </c>
      <c r="H70" s="192">
        <v>0</v>
      </c>
      <c r="I70" s="192">
        <v>0</v>
      </c>
      <c r="J70" s="192">
        <v>0</v>
      </c>
    </row>
    <row r="71" spans="1:11" x14ac:dyDescent="0.25">
      <c r="A71">
        <v>2023</v>
      </c>
      <c r="B71">
        <v>8</v>
      </c>
      <c r="C71" t="s">
        <v>81</v>
      </c>
      <c r="D71" t="s">
        <v>86</v>
      </c>
      <c r="E71" s="192">
        <v>1</v>
      </c>
      <c r="F71" s="192">
        <v>491</v>
      </c>
      <c r="G71" s="192">
        <v>491</v>
      </c>
      <c r="H71" s="192">
        <v>0</v>
      </c>
      <c r="I71" s="192">
        <v>0</v>
      </c>
      <c r="J71" s="192">
        <v>0</v>
      </c>
    </row>
    <row r="72" spans="1:11" x14ac:dyDescent="0.25">
      <c r="A72">
        <v>2023</v>
      </c>
      <c r="B72">
        <v>9</v>
      </c>
      <c r="C72" t="s">
        <v>81</v>
      </c>
      <c r="D72" t="s">
        <v>86</v>
      </c>
      <c r="E72" s="192">
        <v>1</v>
      </c>
      <c r="F72" s="192">
        <v>550</v>
      </c>
      <c r="G72" s="192">
        <v>550</v>
      </c>
      <c r="H72" s="192">
        <v>0</v>
      </c>
      <c r="I72" s="192">
        <v>0</v>
      </c>
      <c r="J72" s="192">
        <v>0</v>
      </c>
      <c r="K72" s="171"/>
    </row>
    <row r="73" spans="1:11" x14ac:dyDescent="0.25">
      <c r="A73">
        <v>2023</v>
      </c>
      <c r="B73">
        <v>10</v>
      </c>
      <c r="C73" t="s">
        <v>81</v>
      </c>
      <c r="D73" t="s">
        <v>86</v>
      </c>
      <c r="E73" s="192">
        <v>1</v>
      </c>
      <c r="F73" s="192">
        <v>1352</v>
      </c>
      <c r="G73" s="192">
        <v>1352</v>
      </c>
      <c r="H73" s="192">
        <v>0</v>
      </c>
      <c r="I73" s="192">
        <v>0</v>
      </c>
      <c r="J73" s="192">
        <v>0</v>
      </c>
      <c r="K73" s="170">
        <f>SUM(F62:F73)</f>
        <v>25468</v>
      </c>
    </row>
    <row r="74" spans="1:11" x14ac:dyDescent="0.25">
      <c r="A74" s="192">
        <v>2022</v>
      </c>
      <c r="B74" s="192">
        <v>11</v>
      </c>
      <c r="C74" s="192" t="s">
        <v>81</v>
      </c>
      <c r="D74" s="192" t="s">
        <v>87</v>
      </c>
      <c r="E74" s="192">
        <v>1</v>
      </c>
      <c r="F74" s="192">
        <v>26627</v>
      </c>
      <c r="G74" s="192">
        <v>26627</v>
      </c>
      <c r="H74" s="192">
        <v>0</v>
      </c>
      <c r="I74" s="192">
        <v>0</v>
      </c>
      <c r="J74" s="192">
        <v>0</v>
      </c>
    </row>
    <row r="75" spans="1:11" x14ac:dyDescent="0.25">
      <c r="A75" s="192">
        <v>2022</v>
      </c>
      <c r="B75" s="192">
        <v>12</v>
      </c>
      <c r="C75" s="192" t="s">
        <v>81</v>
      </c>
      <c r="D75" s="192" t="s">
        <v>87</v>
      </c>
      <c r="E75" s="192">
        <v>1</v>
      </c>
      <c r="F75" s="192">
        <v>24642</v>
      </c>
      <c r="G75" s="192">
        <v>24642</v>
      </c>
      <c r="H75" s="192">
        <v>0</v>
      </c>
      <c r="I75" s="192">
        <v>0</v>
      </c>
      <c r="J75" s="192">
        <v>0</v>
      </c>
    </row>
    <row r="76" spans="1:11" x14ac:dyDescent="0.25">
      <c r="A76">
        <v>2023</v>
      </c>
      <c r="B76">
        <v>1</v>
      </c>
      <c r="C76" t="s">
        <v>81</v>
      </c>
      <c r="D76" t="s">
        <v>87</v>
      </c>
      <c r="E76" s="192">
        <v>1</v>
      </c>
      <c r="F76" s="192">
        <v>24125</v>
      </c>
      <c r="G76" s="192">
        <v>24125</v>
      </c>
      <c r="H76" s="192">
        <v>0</v>
      </c>
      <c r="I76" s="192">
        <v>0</v>
      </c>
      <c r="J76" s="192">
        <v>0</v>
      </c>
    </row>
    <row r="77" spans="1:11" x14ac:dyDescent="0.25">
      <c r="A77">
        <v>2023</v>
      </c>
      <c r="B77">
        <v>2</v>
      </c>
      <c r="C77" t="s">
        <v>81</v>
      </c>
      <c r="D77" t="s">
        <v>87</v>
      </c>
      <c r="E77" s="192">
        <v>1</v>
      </c>
      <c r="F77" s="192">
        <v>24867</v>
      </c>
      <c r="G77" s="192">
        <v>24867</v>
      </c>
      <c r="H77" s="192">
        <v>0</v>
      </c>
      <c r="I77" s="192">
        <v>0</v>
      </c>
      <c r="J77" s="192">
        <v>0</v>
      </c>
    </row>
    <row r="78" spans="1:11" x14ac:dyDescent="0.25">
      <c r="A78">
        <v>2023</v>
      </c>
      <c r="B78">
        <v>3</v>
      </c>
      <c r="C78" t="s">
        <v>81</v>
      </c>
      <c r="D78" t="s">
        <v>87</v>
      </c>
      <c r="E78" s="192">
        <v>1</v>
      </c>
      <c r="F78" s="192">
        <v>23950</v>
      </c>
      <c r="G78" s="192">
        <v>23950</v>
      </c>
      <c r="H78" s="192">
        <v>0</v>
      </c>
      <c r="I78" s="192">
        <v>0</v>
      </c>
      <c r="J78" s="192">
        <v>0</v>
      </c>
    </row>
    <row r="79" spans="1:11" x14ac:dyDescent="0.25">
      <c r="A79">
        <v>2023</v>
      </c>
      <c r="B79">
        <v>4</v>
      </c>
      <c r="C79" t="s">
        <v>81</v>
      </c>
      <c r="D79" t="s">
        <v>87</v>
      </c>
      <c r="E79" s="192">
        <v>1</v>
      </c>
      <c r="F79" s="192">
        <v>23507</v>
      </c>
      <c r="G79" s="192">
        <v>23507</v>
      </c>
      <c r="H79" s="192">
        <v>0</v>
      </c>
      <c r="I79" s="192">
        <v>0</v>
      </c>
      <c r="J79" s="192">
        <v>0</v>
      </c>
    </row>
    <row r="80" spans="1:11" x14ac:dyDescent="0.25">
      <c r="A80">
        <v>2023</v>
      </c>
      <c r="B80">
        <v>5</v>
      </c>
      <c r="C80" t="s">
        <v>81</v>
      </c>
      <c r="D80" t="s">
        <v>87</v>
      </c>
      <c r="E80" s="192">
        <v>1</v>
      </c>
      <c r="F80" s="192">
        <v>21548</v>
      </c>
      <c r="G80" s="192">
        <v>21548</v>
      </c>
      <c r="H80" s="192">
        <v>0</v>
      </c>
      <c r="I80" s="192">
        <v>0</v>
      </c>
      <c r="J80" s="192">
        <v>0</v>
      </c>
    </row>
    <row r="81" spans="1:11" x14ac:dyDescent="0.25">
      <c r="A81">
        <v>2023</v>
      </c>
      <c r="B81">
        <v>6</v>
      </c>
      <c r="C81" t="s">
        <v>81</v>
      </c>
      <c r="D81" t="s">
        <v>87</v>
      </c>
      <c r="E81" s="192">
        <v>1</v>
      </c>
      <c r="F81" s="192">
        <v>23923</v>
      </c>
      <c r="G81" s="192">
        <v>23923</v>
      </c>
      <c r="H81" s="192">
        <v>0</v>
      </c>
      <c r="I81" s="192">
        <v>0</v>
      </c>
      <c r="J81" s="192">
        <v>0</v>
      </c>
    </row>
    <row r="82" spans="1:11" x14ac:dyDescent="0.25">
      <c r="A82">
        <v>2023</v>
      </c>
      <c r="B82">
        <v>7</v>
      </c>
      <c r="C82" t="s">
        <v>81</v>
      </c>
      <c r="D82" t="s">
        <v>87</v>
      </c>
      <c r="E82" s="192">
        <v>1</v>
      </c>
      <c r="F82" s="192">
        <v>24829</v>
      </c>
      <c r="G82" s="192">
        <v>24829</v>
      </c>
      <c r="H82" s="192">
        <v>0</v>
      </c>
      <c r="I82" s="192">
        <v>0</v>
      </c>
      <c r="J82" s="192">
        <v>0</v>
      </c>
    </row>
    <row r="83" spans="1:11" x14ac:dyDescent="0.25">
      <c r="A83">
        <v>2023</v>
      </c>
      <c r="B83">
        <v>8</v>
      </c>
      <c r="C83" t="s">
        <v>81</v>
      </c>
      <c r="D83" t="s">
        <v>87</v>
      </c>
      <c r="E83" s="192">
        <v>1</v>
      </c>
      <c r="F83" s="192">
        <v>23396</v>
      </c>
      <c r="G83" s="192">
        <v>23396</v>
      </c>
      <c r="H83" s="192">
        <v>0</v>
      </c>
      <c r="I83" s="192">
        <v>0</v>
      </c>
      <c r="J83" s="192">
        <v>0</v>
      </c>
    </row>
    <row r="84" spans="1:11" x14ac:dyDescent="0.25">
      <c r="A84">
        <v>2023</v>
      </c>
      <c r="B84">
        <v>9</v>
      </c>
      <c r="C84" t="s">
        <v>81</v>
      </c>
      <c r="D84" t="s">
        <v>87</v>
      </c>
      <c r="E84" s="192">
        <v>1</v>
      </c>
      <c r="F84" s="192">
        <v>24640</v>
      </c>
      <c r="G84" s="192">
        <v>24640</v>
      </c>
      <c r="H84" s="192">
        <v>0</v>
      </c>
      <c r="I84" s="192">
        <v>0</v>
      </c>
      <c r="J84" s="192">
        <v>0</v>
      </c>
      <c r="K84" s="171"/>
    </row>
    <row r="85" spans="1:11" x14ac:dyDescent="0.25">
      <c r="A85">
        <v>2023</v>
      </c>
      <c r="B85">
        <v>10</v>
      </c>
      <c r="C85" t="s">
        <v>81</v>
      </c>
      <c r="D85" t="s">
        <v>87</v>
      </c>
      <c r="E85" s="192">
        <v>1</v>
      </c>
      <c r="F85" s="192">
        <v>23718</v>
      </c>
      <c r="G85" s="192">
        <v>23718</v>
      </c>
      <c r="H85" s="192">
        <v>0</v>
      </c>
      <c r="I85" s="192">
        <v>0</v>
      </c>
      <c r="J85" s="192">
        <v>0</v>
      </c>
      <c r="K85" s="170">
        <f>SUM(F74:F85)</f>
        <v>289772</v>
      </c>
    </row>
    <row r="86" spans="1:11" x14ac:dyDescent="0.25">
      <c r="A86" s="192">
        <v>2022</v>
      </c>
      <c r="B86" s="192">
        <v>11</v>
      </c>
      <c r="C86" s="192" t="s">
        <v>81</v>
      </c>
      <c r="D86" s="192" t="s">
        <v>88</v>
      </c>
      <c r="E86" s="192">
        <v>1158</v>
      </c>
      <c r="F86" s="192">
        <v>4882198</v>
      </c>
      <c r="G86" s="192">
        <v>224266</v>
      </c>
      <c r="H86" s="192">
        <v>1045112</v>
      </c>
      <c r="I86" s="192">
        <v>2655712</v>
      </c>
      <c r="J86" s="192">
        <v>957108</v>
      </c>
    </row>
    <row r="87" spans="1:11" x14ac:dyDescent="0.25">
      <c r="A87" s="192">
        <v>2022</v>
      </c>
      <c r="B87" s="192">
        <v>12</v>
      </c>
      <c r="C87" s="192" t="s">
        <v>81</v>
      </c>
      <c r="D87" s="192" t="s">
        <v>88</v>
      </c>
      <c r="E87" s="192">
        <v>1158</v>
      </c>
      <c r="F87" s="192">
        <v>5667390</v>
      </c>
      <c r="G87" s="192">
        <v>224754</v>
      </c>
      <c r="H87" s="192">
        <v>1254513</v>
      </c>
      <c r="I87" s="192">
        <v>3019380</v>
      </c>
      <c r="J87" s="192">
        <v>1168743</v>
      </c>
    </row>
    <row r="88" spans="1:11" x14ac:dyDescent="0.25">
      <c r="A88">
        <v>2023</v>
      </c>
      <c r="B88">
        <v>1</v>
      </c>
      <c r="C88" t="s">
        <v>81</v>
      </c>
      <c r="D88" t="s">
        <v>88</v>
      </c>
      <c r="E88" s="192">
        <v>1158</v>
      </c>
      <c r="F88" s="192">
        <v>5671845</v>
      </c>
      <c r="G88" s="192">
        <v>222243</v>
      </c>
      <c r="H88" s="192">
        <v>1276423</v>
      </c>
      <c r="I88" s="192">
        <v>3168410</v>
      </c>
      <c r="J88" s="192">
        <v>1004768</v>
      </c>
    </row>
    <row r="89" spans="1:11" x14ac:dyDescent="0.25">
      <c r="A89">
        <v>2023</v>
      </c>
      <c r="B89">
        <v>2</v>
      </c>
      <c r="C89" t="s">
        <v>81</v>
      </c>
      <c r="D89" t="s">
        <v>88</v>
      </c>
      <c r="E89" s="192">
        <v>1158</v>
      </c>
      <c r="F89" s="192">
        <v>5021124</v>
      </c>
      <c r="G89" s="192">
        <v>222716</v>
      </c>
      <c r="H89" s="192">
        <v>1173186</v>
      </c>
      <c r="I89" s="192">
        <v>2827442</v>
      </c>
      <c r="J89" s="192">
        <v>797781</v>
      </c>
    </row>
    <row r="90" spans="1:11" x14ac:dyDescent="0.25">
      <c r="A90">
        <v>2023</v>
      </c>
      <c r="B90">
        <v>3</v>
      </c>
      <c r="C90" t="s">
        <v>81</v>
      </c>
      <c r="D90" t="s">
        <v>88</v>
      </c>
      <c r="E90" s="192">
        <v>1158</v>
      </c>
      <c r="F90" s="192">
        <v>5024610</v>
      </c>
      <c r="G90" s="192">
        <v>222806</v>
      </c>
      <c r="H90" s="192">
        <v>1076162</v>
      </c>
      <c r="I90" s="192">
        <v>2815898</v>
      </c>
      <c r="J90" s="192">
        <v>909744</v>
      </c>
    </row>
    <row r="91" spans="1:11" x14ac:dyDescent="0.25">
      <c r="A91">
        <v>2023</v>
      </c>
      <c r="B91">
        <v>4</v>
      </c>
      <c r="C91" t="s">
        <v>81</v>
      </c>
      <c r="D91" t="s">
        <v>88</v>
      </c>
      <c r="E91" s="192">
        <v>1158</v>
      </c>
      <c r="F91" s="192">
        <v>4370833</v>
      </c>
      <c r="G91" s="192">
        <v>220298</v>
      </c>
      <c r="H91" s="192">
        <v>882394</v>
      </c>
      <c r="I91" s="192">
        <v>2444856</v>
      </c>
      <c r="J91" s="192">
        <v>823284</v>
      </c>
    </row>
    <row r="92" spans="1:11" x14ac:dyDescent="0.25">
      <c r="A92">
        <v>2023</v>
      </c>
      <c r="B92">
        <v>5</v>
      </c>
      <c r="C92" t="s">
        <v>81</v>
      </c>
      <c r="D92" t="s">
        <v>88</v>
      </c>
      <c r="E92" s="192">
        <v>1158</v>
      </c>
      <c r="F92" s="192">
        <v>4065744</v>
      </c>
      <c r="G92" s="192">
        <v>205438</v>
      </c>
      <c r="H92" s="192">
        <v>716197</v>
      </c>
      <c r="I92" s="192">
        <v>2359371</v>
      </c>
      <c r="J92" s="192">
        <v>784738</v>
      </c>
    </row>
    <row r="93" spans="1:11" x14ac:dyDescent="0.25">
      <c r="A93">
        <v>2023</v>
      </c>
      <c r="B93">
        <v>6</v>
      </c>
      <c r="C93" t="s">
        <v>81</v>
      </c>
      <c r="D93" t="s">
        <v>88</v>
      </c>
      <c r="E93" s="192">
        <v>1158</v>
      </c>
      <c r="F93" s="192">
        <v>3784362</v>
      </c>
      <c r="G93" s="192">
        <v>165790</v>
      </c>
      <c r="H93" s="192">
        <v>599644</v>
      </c>
      <c r="I93" s="192">
        <v>2282208</v>
      </c>
      <c r="J93" s="192">
        <v>736721</v>
      </c>
    </row>
    <row r="94" spans="1:11" x14ac:dyDescent="0.25">
      <c r="A94">
        <v>2023</v>
      </c>
      <c r="B94">
        <v>7</v>
      </c>
      <c r="C94" t="s">
        <v>81</v>
      </c>
      <c r="D94" t="s">
        <v>88</v>
      </c>
      <c r="E94" s="192">
        <v>1158</v>
      </c>
      <c r="F94" s="192">
        <v>3799923</v>
      </c>
      <c r="G94" s="192">
        <v>145252</v>
      </c>
      <c r="H94" s="192">
        <v>543555</v>
      </c>
      <c r="I94" s="192">
        <v>2311446</v>
      </c>
      <c r="J94" s="192">
        <v>799670</v>
      </c>
    </row>
    <row r="95" spans="1:11" x14ac:dyDescent="0.25">
      <c r="A95">
        <v>2023</v>
      </c>
      <c r="B95">
        <v>8</v>
      </c>
      <c r="C95" t="s">
        <v>81</v>
      </c>
      <c r="D95" t="s">
        <v>88</v>
      </c>
      <c r="E95" s="192">
        <v>1158</v>
      </c>
      <c r="F95" s="192">
        <v>3947952</v>
      </c>
      <c r="G95" s="192">
        <v>153551</v>
      </c>
      <c r="H95" s="192">
        <v>568719</v>
      </c>
      <c r="I95" s="192">
        <v>2364375</v>
      </c>
      <c r="J95" s="192">
        <v>861306</v>
      </c>
      <c r="K95" s="171"/>
    </row>
    <row r="96" spans="1:11" x14ac:dyDescent="0.25">
      <c r="A96">
        <v>2023</v>
      </c>
      <c r="B96">
        <v>9</v>
      </c>
      <c r="C96" t="s">
        <v>81</v>
      </c>
      <c r="D96" t="s">
        <v>88</v>
      </c>
      <c r="E96" s="192">
        <v>1158</v>
      </c>
      <c r="F96" s="192">
        <v>3807406</v>
      </c>
      <c r="G96" s="192">
        <v>175897</v>
      </c>
      <c r="H96" s="192">
        <v>603201</v>
      </c>
      <c r="I96" s="192">
        <v>2246579</v>
      </c>
      <c r="J96" s="192">
        <v>781730</v>
      </c>
      <c r="K96" s="171"/>
    </row>
    <row r="97" spans="1:13" x14ac:dyDescent="0.25">
      <c r="A97">
        <v>2023</v>
      </c>
      <c r="B97">
        <v>10</v>
      </c>
      <c r="C97" t="s">
        <v>81</v>
      </c>
      <c r="D97" t="s">
        <v>88</v>
      </c>
      <c r="E97" s="192">
        <v>1158</v>
      </c>
      <c r="F97" s="192">
        <v>4541639</v>
      </c>
      <c r="G97" s="192">
        <v>221350</v>
      </c>
      <c r="H97" s="192">
        <v>909757</v>
      </c>
      <c r="I97" s="192">
        <v>2589438</v>
      </c>
      <c r="J97" s="192">
        <v>821093</v>
      </c>
      <c r="K97" s="170">
        <f>SUM(F86:F97)</f>
        <v>54585026</v>
      </c>
    </row>
    <row r="98" spans="1:13" x14ac:dyDescent="0.25">
      <c r="A98" s="192">
        <v>2022</v>
      </c>
      <c r="B98" s="192">
        <v>11</v>
      </c>
      <c r="C98" s="192" t="s">
        <v>98</v>
      </c>
      <c r="D98" s="192" t="s">
        <v>99</v>
      </c>
      <c r="E98" s="192">
        <v>26</v>
      </c>
      <c r="F98" s="192">
        <v>18806</v>
      </c>
      <c r="G98" s="192">
        <v>2450</v>
      </c>
      <c r="H98" s="192">
        <v>10489</v>
      </c>
      <c r="I98" s="192">
        <v>5867</v>
      </c>
      <c r="J98" s="192">
        <v>0</v>
      </c>
    </row>
    <row r="99" spans="1:13" x14ac:dyDescent="0.25">
      <c r="A99" s="192">
        <v>2022</v>
      </c>
      <c r="B99" s="192">
        <v>12</v>
      </c>
      <c r="C99" s="192" t="s">
        <v>98</v>
      </c>
      <c r="D99" s="192" t="s">
        <v>99</v>
      </c>
      <c r="E99" s="192">
        <v>26</v>
      </c>
      <c r="F99" s="192">
        <v>22218</v>
      </c>
      <c r="G99" s="192">
        <v>2039</v>
      </c>
      <c r="H99" s="192">
        <v>11225</v>
      </c>
      <c r="I99" s="192">
        <v>8954</v>
      </c>
      <c r="J99" s="192">
        <v>0</v>
      </c>
    </row>
    <row r="100" spans="1:13" x14ac:dyDescent="0.25">
      <c r="A100">
        <v>2023</v>
      </c>
      <c r="B100">
        <v>1</v>
      </c>
      <c r="C100" t="s">
        <v>98</v>
      </c>
      <c r="D100" t="s">
        <v>99</v>
      </c>
      <c r="E100" s="192">
        <v>26</v>
      </c>
      <c r="F100" s="192">
        <v>20574</v>
      </c>
      <c r="G100" s="192">
        <v>1809</v>
      </c>
      <c r="H100" s="192">
        <v>10671</v>
      </c>
      <c r="I100" s="192">
        <v>8094</v>
      </c>
      <c r="J100" s="192">
        <v>0</v>
      </c>
    </row>
    <row r="101" spans="1:13" x14ac:dyDescent="0.25">
      <c r="A101">
        <v>2023</v>
      </c>
      <c r="B101">
        <v>2</v>
      </c>
      <c r="C101" t="s">
        <v>98</v>
      </c>
      <c r="D101" t="s">
        <v>99</v>
      </c>
      <c r="E101" s="192">
        <v>26</v>
      </c>
      <c r="F101" s="192">
        <v>21487</v>
      </c>
      <c r="G101" s="192">
        <v>2281</v>
      </c>
      <c r="H101" s="192">
        <v>11741</v>
      </c>
      <c r="I101" s="192">
        <v>7465</v>
      </c>
      <c r="J101" s="192">
        <v>0</v>
      </c>
    </row>
    <row r="102" spans="1:13" x14ac:dyDescent="0.25">
      <c r="A102">
        <v>2023</v>
      </c>
      <c r="B102">
        <v>3</v>
      </c>
      <c r="C102" t="s">
        <v>98</v>
      </c>
      <c r="D102" t="s">
        <v>99</v>
      </c>
      <c r="E102" s="192">
        <v>26</v>
      </c>
      <c r="F102" s="192">
        <v>20289</v>
      </c>
      <c r="G102" s="192">
        <v>2338</v>
      </c>
      <c r="H102" s="192">
        <v>11733</v>
      </c>
      <c r="I102" s="192">
        <v>6218</v>
      </c>
      <c r="J102" s="192">
        <v>0</v>
      </c>
    </row>
    <row r="103" spans="1:13" x14ac:dyDescent="0.25">
      <c r="A103">
        <v>2023</v>
      </c>
      <c r="B103">
        <v>4</v>
      </c>
      <c r="C103" t="s">
        <v>98</v>
      </c>
      <c r="D103" t="s">
        <v>99</v>
      </c>
      <c r="E103" s="192">
        <v>26</v>
      </c>
      <c r="F103" s="192">
        <v>14865</v>
      </c>
      <c r="G103" s="192">
        <v>1640</v>
      </c>
      <c r="H103" s="192">
        <v>8144</v>
      </c>
      <c r="I103" s="192">
        <v>5081</v>
      </c>
      <c r="J103" s="192">
        <v>0</v>
      </c>
    </row>
    <row r="104" spans="1:13" x14ac:dyDescent="0.25">
      <c r="A104">
        <v>2023</v>
      </c>
      <c r="B104">
        <v>5</v>
      </c>
      <c r="C104" t="s">
        <v>98</v>
      </c>
      <c r="D104" t="s">
        <v>99</v>
      </c>
      <c r="E104" s="192">
        <v>26</v>
      </c>
      <c r="F104" s="192">
        <v>12040</v>
      </c>
      <c r="G104" s="192">
        <v>1806</v>
      </c>
      <c r="H104" s="192">
        <v>6895</v>
      </c>
      <c r="I104" s="192">
        <v>3339</v>
      </c>
      <c r="J104" s="192">
        <v>0</v>
      </c>
    </row>
    <row r="105" spans="1:13" x14ac:dyDescent="0.25">
      <c r="A105">
        <v>2023</v>
      </c>
      <c r="B105">
        <v>6</v>
      </c>
      <c r="C105" t="s">
        <v>98</v>
      </c>
      <c r="D105" t="s">
        <v>99</v>
      </c>
      <c r="E105" s="192">
        <v>26</v>
      </c>
      <c r="F105" s="192">
        <v>9543</v>
      </c>
      <c r="G105" s="192">
        <v>1669</v>
      </c>
      <c r="H105" s="192">
        <v>5558</v>
      </c>
      <c r="I105" s="192">
        <v>2315</v>
      </c>
      <c r="J105" s="192">
        <v>0</v>
      </c>
    </row>
    <row r="106" spans="1:13" x14ac:dyDescent="0.25">
      <c r="A106">
        <v>2023</v>
      </c>
      <c r="B106">
        <v>7</v>
      </c>
      <c r="C106" t="s">
        <v>98</v>
      </c>
      <c r="D106" t="s">
        <v>99</v>
      </c>
      <c r="E106" s="192">
        <v>26</v>
      </c>
      <c r="F106" s="192">
        <v>10858</v>
      </c>
      <c r="G106" s="192">
        <v>2284</v>
      </c>
      <c r="H106" s="192">
        <v>5909</v>
      </c>
      <c r="I106" s="192">
        <v>2665</v>
      </c>
      <c r="J106" s="192">
        <v>0</v>
      </c>
    </row>
    <row r="107" spans="1:13" x14ac:dyDescent="0.25">
      <c r="A107">
        <v>2023</v>
      </c>
      <c r="B107">
        <v>8</v>
      </c>
      <c r="C107" t="s">
        <v>98</v>
      </c>
      <c r="D107" t="s">
        <v>99</v>
      </c>
      <c r="E107" s="192">
        <v>26</v>
      </c>
      <c r="F107" s="192">
        <v>8356</v>
      </c>
      <c r="G107" s="192">
        <v>2006</v>
      </c>
      <c r="H107" s="192">
        <v>4427</v>
      </c>
      <c r="I107" s="192">
        <v>1923</v>
      </c>
      <c r="J107" s="192">
        <v>0</v>
      </c>
    </row>
    <row r="108" spans="1:13" x14ac:dyDescent="0.25">
      <c r="A108">
        <v>2023</v>
      </c>
      <c r="B108">
        <v>9</v>
      </c>
      <c r="C108" t="s">
        <v>98</v>
      </c>
      <c r="D108" t="s">
        <v>99</v>
      </c>
      <c r="E108" s="192">
        <v>26</v>
      </c>
      <c r="F108" s="192">
        <v>13544</v>
      </c>
      <c r="G108" s="192">
        <v>2551</v>
      </c>
      <c r="H108" s="192">
        <v>6731</v>
      </c>
      <c r="I108" s="192">
        <v>4262</v>
      </c>
      <c r="J108" s="192">
        <v>0</v>
      </c>
      <c r="K108" s="171"/>
    </row>
    <row r="109" spans="1:13" ht="15.75" thickBot="1" x14ac:dyDescent="0.3">
      <c r="A109">
        <v>2023</v>
      </c>
      <c r="B109">
        <v>10</v>
      </c>
      <c r="C109" t="s">
        <v>98</v>
      </c>
      <c r="D109" t="s">
        <v>99</v>
      </c>
      <c r="E109" s="192">
        <v>26</v>
      </c>
      <c r="F109" s="192">
        <v>13393</v>
      </c>
      <c r="G109" s="192">
        <v>2226</v>
      </c>
      <c r="H109" s="192">
        <v>6968</v>
      </c>
      <c r="I109" s="192">
        <v>4199</v>
      </c>
      <c r="J109" s="192">
        <v>0</v>
      </c>
      <c r="K109" s="170">
        <f>SUM(F98:F109)</f>
        <v>185973</v>
      </c>
      <c r="L109" s="172">
        <f>SUM(K2:K109)</f>
        <v>216140718</v>
      </c>
      <c r="M109" s="173" t="s">
        <v>123</v>
      </c>
    </row>
    <row r="110" spans="1:13" ht="15.75" thickTop="1" x14ac:dyDescent="0.25">
      <c r="A110" s="192">
        <v>2022</v>
      </c>
      <c r="B110" s="192">
        <v>11</v>
      </c>
      <c r="C110" s="192" t="s">
        <v>98</v>
      </c>
      <c r="D110" s="192" t="s">
        <v>100</v>
      </c>
      <c r="E110" s="192">
        <v>28017</v>
      </c>
      <c r="F110" s="192">
        <v>387060</v>
      </c>
      <c r="G110" s="192">
        <v>304203</v>
      </c>
      <c r="H110" s="192">
        <v>82857</v>
      </c>
      <c r="I110" s="192">
        <v>0</v>
      </c>
      <c r="J110" s="192">
        <v>0</v>
      </c>
    </row>
    <row r="111" spans="1:13" x14ac:dyDescent="0.25">
      <c r="A111" s="192">
        <v>2022</v>
      </c>
      <c r="B111" s="192">
        <v>12</v>
      </c>
      <c r="C111" s="192" t="s">
        <v>98</v>
      </c>
      <c r="D111" s="192" t="s">
        <v>100</v>
      </c>
      <c r="E111" s="192">
        <v>28020</v>
      </c>
      <c r="F111" s="192">
        <v>553847</v>
      </c>
      <c r="G111" s="192">
        <v>412988</v>
      </c>
      <c r="H111" s="192">
        <v>140859</v>
      </c>
      <c r="I111" s="192">
        <v>0</v>
      </c>
      <c r="J111" s="192">
        <v>0</v>
      </c>
    </row>
    <row r="112" spans="1:13" x14ac:dyDescent="0.25">
      <c r="A112">
        <v>2023</v>
      </c>
      <c r="B112">
        <v>1</v>
      </c>
      <c r="C112" t="s">
        <v>98</v>
      </c>
      <c r="D112" t="s">
        <v>100</v>
      </c>
      <c r="E112" s="192">
        <v>28048</v>
      </c>
      <c r="F112" s="192">
        <v>562961</v>
      </c>
      <c r="G112" s="192">
        <v>418621</v>
      </c>
      <c r="H112" s="192">
        <v>144340</v>
      </c>
      <c r="I112" s="192">
        <v>0</v>
      </c>
      <c r="J112" s="192">
        <v>0</v>
      </c>
    </row>
    <row r="113" spans="1:11" x14ac:dyDescent="0.25">
      <c r="A113">
        <v>2023</v>
      </c>
      <c r="B113">
        <v>2</v>
      </c>
      <c r="C113" t="s">
        <v>98</v>
      </c>
      <c r="D113" t="s">
        <v>100</v>
      </c>
      <c r="E113" s="192">
        <v>28053</v>
      </c>
      <c r="F113" s="192">
        <v>495771</v>
      </c>
      <c r="G113" s="192">
        <v>376704</v>
      </c>
      <c r="H113" s="192">
        <v>119067</v>
      </c>
      <c r="I113" s="192">
        <v>0</v>
      </c>
      <c r="J113" s="192">
        <v>0</v>
      </c>
    </row>
    <row r="114" spans="1:11" x14ac:dyDescent="0.25">
      <c r="A114">
        <v>2023</v>
      </c>
      <c r="B114">
        <v>3</v>
      </c>
      <c r="C114" t="s">
        <v>98</v>
      </c>
      <c r="D114" t="s">
        <v>100</v>
      </c>
      <c r="E114" s="192">
        <v>28047</v>
      </c>
      <c r="F114" s="192">
        <v>410382</v>
      </c>
      <c r="G114" s="192">
        <v>320265</v>
      </c>
      <c r="H114" s="192">
        <v>90117</v>
      </c>
      <c r="I114" s="192">
        <v>0</v>
      </c>
      <c r="J114" s="192">
        <v>0</v>
      </c>
    </row>
    <row r="115" spans="1:11" x14ac:dyDescent="0.25">
      <c r="A115">
        <v>2023</v>
      </c>
      <c r="B115">
        <v>4</v>
      </c>
      <c r="C115" t="s">
        <v>98</v>
      </c>
      <c r="D115" t="s">
        <v>100</v>
      </c>
      <c r="E115" s="192">
        <v>28090</v>
      </c>
      <c r="F115" s="192">
        <v>299580</v>
      </c>
      <c r="G115" s="192">
        <v>241834</v>
      </c>
      <c r="H115" s="192">
        <v>57746</v>
      </c>
      <c r="I115" s="192">
        <v>0</v>
      </c>
      <c r="J115" s="192">
        <v>0</v>
      </c>
    </row>
    <row r="116" spans="1:11" x14ac:dyDescent="0.25">
      <c r="A116">
        <v>2023</v>
      </c>
      <c r="B116">
        <v>5</v>
      </c>
      <c r="C116" t="s">
        <v>98</v>
      </c>
      <c r="D116" t="s">
        <v>100</v>
      </c>
      <c r="E116" s="192">
        <v>28075</v>
      </c>
      <c r="F116" s="192">
        <v>195670</v>
      </c>
      <c r="G116" s="192">
        <v>162846</v>
      </c>
      <c r="H116" s="192">
        <v>32824</v>
      </c>
      <c r="I116" s="192">
        <v>0</v>
      </c>
      <c r="J116" s="192">
        <v>0</v>
      </c>
    </row>
    <row r="117" spans="1:11" x14ac:dyDescent="0.25">
      <c r="A117">
        <v>2023</v>
      </c>
      <c r="B117">
        <v>6</v>
      </c>
      <c r="C117" t="s">
        <v>98</v>
      </c>
      <c r="D117" t="s">
        <v>100</v>
      </c>
      <c r="E117" s="192">
        <v>28069</v>
      </c>
      <c r="F117" s="192">
        <v>88806</v>
      </c>
      <c r="G117" s="192">
        <v>76195</v>
      </c>
      <c r="H117" s="192">
        <v>12611</v>
      </c>
      <c r="I117" s="192">
        <v>0</v>
      </c>
      <c r="J117" s="192">
        <v>0</v>
      </c>
    </row>
    <row r="118" spans="1:11" x14ac:dyDescent="0.25">
      <c r="A118">
        <v>2023</v>
      </c>
      <c r="B118">
        <v>7</v>
      </c>
      <c r="C118" t="s">
        <v>98</v>
      </c>
      <c r="D118" t="s">
        <v>100</v>
      </c>
      <c r="E118" s="192">
        <v>28051</v>
      </c>
      <c r="F118" s="192">
        <v>52314</v>
      </c>
      <c r="G118" s="192">
        <v>45345</v>
      </c>
      <c r="H118" s="192">
        <v>6969</v>
      </c>
      <c r="I118" s="192">
        <v>0</v>
      </c>
      <c r="J118" s="192">
        <v>0</v>
      </c>
    </row>
    <row r="119" spans="1:11" x14ac:dyDescent="0.25">
      <c r="A119">
        <v>2023</v>
      </c>
      <c r="B119">
        <v>8</v>
      </c>
      <c r="C119" t="s">
        <v>98</v>
      </c>
      <c r="D119" t="s">
        <v>100</v>
      </c>
      <c r="E119" s="192">
        <v>28034</v>
      </c>
      <c r="F119" s="192">
        <v>54684</v>
      </c>
      <c r="G119" s="192">
        <v>47367</v>
      </c>
      <c r="H119" s="192">
        <v>7317</v>
      </c>
      <c r="I119" s="192">
        <v>0</v>
      </c>
      <c r="J119" s="192">
        <v>0</v>
      </c>
    </row>
    <row r="120" spans="1:11" x14ac:dyDescent="0.25">
      <c r="A120">
        <v>2023</v>
      </c>
      <c r="B120">
        <v>9</v>
      </c>
      <c r="C120" t="s">
        <v>98</v>
      </c>
      <c r="D120" t="s">
        <v>100</v>
      </c>
      <c r="E120" s="192">
        <v>28018</v>
      </c>
      <c r="F120" s="192">
        <v>79604</v>
      </c>
      <c r="G120" s="192">
        <v>68474</v>
      </c>
      <c r="H120" s="192">
        <v>11130</v>
      </c>
      <c r="I120" s="192">
        <v>0</v>
      </c>
      <c r="J120" s="192">
        <v>0</v>
      </c>
      <c r="K120" s="171"/>
    </row>
    <row r="121" spans="1:11" x14ac:dyDescent="0.25">
      <c r="A121">
        <v>2023</v>
      </c>
      <c r="B121">
        <v>10</v>
      </c>
      <c r="C121" t="s">
        <v>98</v>
      </c>
      <c r="D121" t="s">
        <v>100</v>
      </c>
      <c r="E121" s="192">
        <v>28034</v>
      </c>
      <c r="F121" s="192">
        <v>203811</v>
      </c>
      <c r="G121" s="192">
        <v>169207</v>
      </c>
      <c r="H121" s="192">
        <v>34604</v>
      </c>
      <c r="I121" s="192">
        <v>0</v>
      </c>
      <c r="J121" s="192">
        <v>0</v>
      </c>
      <c r="K121" s="170">
        <f>SUM(F110:F121)</f>
        <v>3384490</v>
      </c>
    </row>
    <row r="122" spans="1:11" x14ac:dyDescent="0.25">
      <c r="A122" s="192">
        <v>2022</v>
      </c>
      <c r="B122" s="192">
        <v>11</v>
      </c>
      <c r="C122" s="192" t="s">
        <v>98</v>
      </c>
      <c r="D122" s="192" t="s">
        <v>101</v>
      </c>
      <c r="E122" s="192">
        <v>1</v>
      </c>
      <c r="F122" s="192">
        <v>2487</v>
      </c>
      <c r="G122" s="192">
        <v>2487</v>
      </c>
      <c r="H122" s="192">
        <v>0</v>
      </c>
      <c r="I122" s="192">
        <v>0</v>
      </c>
      <c r="J122" s="192">
        <v>0</v>
      </c>
    </row>
    <row r="123" spans="1:11" x14ac:dyDescent="0.25">
      <c r="A123" s="192">
        <v>2022</v>
      </c>
      <c r="B123" s="192">
        <v>12</v>
      </c>
      <c r="C123" s="192" t="s">
        <v>98</v>
      </c>
      <c r="D123" s="192" t="s">
        <v>101</v>
      </c>
      <c r="E123" s="192">
        <v>1</v>
      </c>
      <c r="F123" s="192">
        <v>3526</v>
      </c>
      <c r="G123" s="192">
        <v>3526</v>
      </c>
      <c r="H123" s="192">
        <v>0</v>
      </c>
      <c r="I123" s="192">
        <v>0</v>
      </c>
      <c r="J123" s="192">
        <v>0</v>
      </c>
    </row>
    <row r="124" spans="1:11" x14ac:dyDescent="0.25">
      <c r="A124">
        <v>2023</v>
      </c>
      <c r="B124">
        <v>1</v>
      </c>
      <c r="C124" t="s">
        <v>98</v>
      </c>
      <c r="D124" t="s">
        <v>101</v>
      </c>
      <c r="E124" s="192">
        <v>1</v>
      </c>
      <c r="F124" s="192">
        <v>3746</v>
      </c>
      <c r="G124" s="192">
        <v>3746</v>
      </c>
      <c r="H124" s="192">
        <v>0</v>
      </c>
      <c r="I124" s="192">
        <v>0</v>
      </c>
      <c r="J124" s="192">
        <v>0</v>
      </c>
    </row>
    <row r="125" spans="1:11" x14ac:dyDescent="0.25">
      <c r="A125">
        <v>2023</v>
      </c>
      <c r="B125">
        <v>2</v>
      </c>
      <c r="C125" t="s">
        <v>98</v>
      </c>
      <c r="D125" t="s">
        <v>101</v>
      </c>
      <c r="E125" s="192">
        <v>1</v>
      </c>
      <c r="F125" s="192">
        <v>3599</v>
      </c>
      <c r="G125" s="192">
        <v>3599</v>
      </c>
      <c r="H125" s="192">
        <v>0</v>
      </c>
      <c r="I125" s="192">
        <v>0</v>
      </c>
      <c r="J125" s="192">
        <v>0</v>
      </c>
    </row>
    <row r="126" spans="1:11" x14ac:dyDescent="0.25">
      <c r="A126">
        <v>2023</v>
      </c>
      <c r="B126">
        <v>3</v>
      </c>
      <c r="C126" t="s">
        <v>98</v>
      </c>
      <c r="D126" t="s">
        <v>101</v>
      </c>
      <c r="E126" s="192">
        <v>1</v>
      </c>
      <c r="F126" s="192">
        <v>3275</v>
      </c>
      <c r="G126" s="192">
        <v>3275</v>
      </c>
      <c r="H126" s="192">
        <v>0</v>
      </c>
      <c r="I126" s="192">
        <v>0</v>
      </c>
      <c r="J126" s="192">
        <v>0</v>
      </c>
    </row>
    <row r="127" spans="1:11" x14ac:dyDescent="0.25">
      <c r="A127">
        <v>2023</v>
      </c>
      <c r="B127">
        <v>4</v>
      </c>
      <c r="C127" t="s">
        <v>98</v>
      </c>
      <c r="D127" t="s">
        <v>101</v>
      </c>
      <c r="E127" s="192">
        <v>1</v>
      </c>
      <c r="F127" s="192">
        <v>2292</v>
      </c>
      <c r="G127" s="192">
        <v>2292</v>
      </c>
      <c r="H127" s="192">
        <v>0</v>
      </c>
      <c r="I127" s="192">
        <v>0</v>
      </c>
      <c r="J127" s="192">
        <v>0</v>
      </c>
    </row>
    <row r="128" spans="1:11" x14ac:dyDescent="0.25">
      <c r="A128">
        <v>2023</v>
      </c>
      <c r="B128">
        <v>5</v>
      </c>
      <c r="C128" t="s">
        <v>98</v>
      </c>
      <c r="D128" t="s">
        <v>101</v>
      </c>
      <c r="E128" s="192">
        <v>1</v>
      </c>
      <c r="F128" s="192">
        <v>1710</v>
      </c>
      <c r="G128" s="192">
        <v>1710</v>
      </c>
      <c r="H128" s="192">
        <v>0</v>
      </c>
      <c r="I128" s="192">
        <v>0</v>
      </c>
      <c r="J128" s="192">
        <v>0</v>
      </c>
    </row>
    <row r="129" spans="1:11" x14ac:dyDescent="0.25">
      <c r="A129">
        <v>2023</v>
      </c>
      <c r="B129">
        <v>6</v>
      </c>
      <c r="C129" t="s">
        <v>98</v>
      </c>
      <c r="D129" t="s">
        <v>101</v>
      </c>
      <c r="E129" s="192">
        <v>1</v>
      </c>
      <c r="F129" s="192">
        <v>1003</v>
      </c>
      <c r="G129" s="192">
        <v>1003</v>
      </c>
      <c r="H129" s="192">
        <v>0</v>
      </c>
      <c r="I129" s="192">
        <v>0</v>
      </c>
      <c r="J129" s="192">
        <v>0</v>
      </c>
    </row>
    <row r="130" spans="1:11" x14ac:dyDescent="0.25">
      <c r="A130">
        <v>2023</v>
      </c>
      <c r="B130">
        <v>7</v>
      </c>
      <c r="C130" t="s">
        <v>98</v>
      </c>
      <c r="D130" t="s">
        <v>101</v>
      </c>
      <c r="E130" s="192">
        <v>1</v>
      </c>
      <c r="F130" s="192">
        <v>947</v>
      </c>
      <c r="G130" s="192">
        <v>947</v>
      </c>
      <c r="H130" s="192">
        <v>0</v>
      </c>
      <c r="I130" s="192">
        <v>0</v>
      </c>
      <c r="J130" s="192">
        <v>0</v>
      </c>
    </row>
    <row r="131" spans="1:11" x14ac:dyDescent="0.25">
      <c r="A131">
        <v>2023</v>
      </c>
      <c r="B131">
        <v>8</v>
      </c>
      <c r="C131" t="s">
        <v>98</v>
      </c>
      <c r="D131" t="s">
        <v>101</v>
      </c>
      <c r="E131" s="192">
        <v>1</v>
      </c>
      <c r="F131" s="192">
        <v>965</v>
      </c>
      <c r="G131" s="192">
        <v>965</v>
      </c>
      <c r="H131" s="192">
        <v>0</v>
      </c>
      <c r="I131" s="192">
        <v>0</v>
      </c>
      <c r="J131" s="192">
        <v>0</v>
      </c>
      <c r="K131" s="171"/>
    </row>
    <row r="132" spans="1:11" x14ac:dyDescent="0.25">
      <c r="A132">
        <v>2023</v>
      </c>
      <c r="B132">
        <v>9</v>
      </c>
      <c r="C132" t="s">
        <v>98</v>
      </c>
      <c r="D132" t="s">
        <v>101</v>
      </c>
      <c r="E132" s="192">
        <v>1</v>
      </c>
      <c r="F132" s="192">
        <v>1108</v>
      </c>
      <c r="G132" s="192">
        <v>1108</v>
      </c>
      <c r="H132" s="192">
        <v>0</v>
      </c>
      <c r="I132" s="192">
        <v>0</v>
      </c>
      <c r="J132" s="192">
        <v>0</v>
      </c>
      <c r="K132" s="171"/>
    </row>
    <row r="133" spans="1:11" x14ac:dyDescent="0.25">
      <c r="A133">
        <v>2023</v>
      </c>
      <c r="B133">
        <v>10</v>
      </c>
      <c r="C133" t="s">
        <v>98</v>
      </c>
      <c r="D133" t="s">
        <v>101</v>
      </c>
      <c r="E133" s="192">
        <v>1</v>
      </c>
      <c r="F133" s="192">
        <v>2205</v>
      </c>
      <c r="G133" s="192">
        <v>2205</v>
      </c>
      <c r="H133" s="192">
        <v>0</v>
      </c>
      <c r="I133" s="192">
        <v>0</v>
      </c>
      <c r="J133" s="192">
        <v>0</v>
      </c>
      <c r="K133" s="170">
        <f>SUM(F122:F133)</f>
        <v>26863</v>
      </c>
    </row>
    <row r="134" spans="1:11" x14ac:dyDescent="0.25">
      <c r="A134" s="192">
        <v>2022</v>
      </c>
      <c r="B134" s="192">
        <v>11</v>
      </c>
      <c r="C134" s="192" t="s">
        <v>98</v>
      </c>
      <c r="D134" s="192" t="s">
        <v>102</v>
      </c>
      <c r="E134" s="192">
        <v>1</v>
      </c>
      <c r="F134" s="192">
        <v>12266</v>
      </c>
      <c r="G134" s="192">
        <v>12266</v>
      </c>
      <c r="H134" s="192">
        <v>0</v>
      </c>
      <c r="I134" s="192">
        <v>0</v>
      </c>
      <c r="J134" s="192">
        <v>0</v>
      </c>
    </row>
    <row r="135" spans="1:11" x14ac:dyDescent="0.25">
      <c r="A135" s="192">
        <v>2022</v>
      </c>
      <c r="B135" s="192">
        <v>12</v>
      </c>
      <c r="C135" s="192" t="s">
        <v>98</v>
      </c>
      <c r="D135" s="192" t="s">
        <v>102</v>
      </c>
      <c r="E135" s="192">
        <v>1</v>
      </c>
      <c r="F135" s="192">
        <v>23761</v>
      </c>
      <c r="G135" s="192">
        <v>23761</v>
      </c>
      <c r="H135" s="192">
        <v>0</v>
      </c>
      <c r="I135" s="192">
        <v>0</v>
      </c>
      <c r="J135" s="192">
        <v>0</v>
      </c>
    </row>
    <row r="136" spans="1:11" x14ac:dyDescent="0.25">
      <c r="A136">
        <v>2023</v>
      </c>
      <c r="B136">
        <v>1</v>
      </c>
      <c r="C136" t="s">
        <v>98</v>
      </c>
      <c r="D136" t="s">
        <v>102</v>
      </c>
      <c r="E136" s="192">
        <v>1</v>
      </c>
      <c r="F136" s="192">
        <v>30191</v>
      </c>
      <c r="G136" s="192">
        <v>30191</v>
      </c>
      <c r="H136" s="192">
        <v>0</v>
      </c>
      <c r="I136" s="192">
        <v>0</v>
      </c>
      <c r="J136" s="192">
        <v>0</v>
      </c>
    </row>
    <row r="137" spans="1:11" x14ac:dyDescent="0.25">
      <c r="A137">
        <v>2023</v>
      </c>
      <c r="B137">
        <v>2</v>
      </c>
      <c r="C137" t="s">
        <v>98</v>
      </c>
      <c r="D137" t="s">
        <v>102</v>
      </c>
      <c r="E137" s="192">
        <v>1</v>
      </c>
      <c r="F137" s="192">
        <v>15193</v>
      </c>
      <c r="G137" s="192">
        <v>15193</v>
      </c>
      <c r="H137" s="192">
        <v>0</v>
      </c>
      <c r="I137" s="192">
        <v>0</v>
      </c>
      <c r="J137" s="192">
        <v>0</v>
      </c>
    </row>
    <row r="138" spans="1:11" x14ac:dyDescent="0.25">
      <c r="A138">
        <v>2023</v>
      </c>
      <c r="B138">
        <v>3</v>
      </c>
      <c r="C138" t="s">
        <v>98</v>
      </c>
      <c r="D138" t="s">
        <v>102</v>
      </c>
      <c r="E138" s="192">
        <v>1</v>
      </c>
      <c r="F138" s="192">
        <v>18928</v>
      </c>
      <c r="G138" s="192">
        <v>18928</v>
      </c>
      <c r="H138" s="192">
        <v>0</v>
      </c>
      <c r="I138" s="192">
        <v>0</v>
      </c>
      <c r="J138" s="192">
        <v>0</v>
      </c>
    </row>
    <row r="139" spans="1:11" x14ac:dyDescent="0.25">
      <c r="A139">
        <v>2023</v>
      </c>
      <c r="B139">
        <v>4</v>
      </c>
      <c r="C139" t="s">
        <v>98</v>
      </c>
      <c r="D139" t="s">
        <v>102</v>
      </c>
      <c r="E139" s="192">
        <v>1</v>
      </c>
      <c r="F139" s="192">
        <v>16349</v>
      </c>
      <c r="G139" s="192">
        <v>16349</v>
      </c>
      <c r="H139" s="192">
        <v>0</v>
      </c>
      <c r="I139" s="192">
        <v>0</v>
      </c>
      <c r="J139" s="192">
        <v>0</v>
      </c>
    </row>
    <row r="140" spans="1:11" x14ac:dyDescent="0.25">
      <c r="A140">
        <v>2023</v>
      </c>
      <c r="B140">
        <v>5</v>
      </c>
      <c r="C140" t="s">
        <v>98</v>
      </c>
      <c r="D140" t="s">
        <v>102</v>
      </c>
      <c r="E140" s="192">
        <v>1</v>
      </c>
      <c r="F140" s="192">
        <v>12304</v>
      </c>
      <c r="G140" s="192">
        <v>12304</v>
      </c>
      <c r="H140" s="192">
        <v>0</v>
      </c>
      <c r="I140" s="192">
        <v>0</v>
      </c>
      <c r="J140" s="192">
        <v>0</v>
      </c>
    </row>
    <row r="141" spans="1:11" x14ac:dyDescent="0.25">
      <c r="A141">
        <v>2023</v>
      </c>
      <c r="B141">
        <v>6</v>
      </c>
      <c r="C141" t="s">
        <v>98</v>
      </c>
      <c r="D141" t="s">
        <v>102</v>
      </c>
      <c r="E141" s="192">
        <v>1</v>
      </c>
      <c r="F141" s="192">
        <v>20813</v>
      </c>
      <c r="G141" s="192">
        <v>20813</v>
      </c>
      <c r="H141" s="192">
        <v>0</v>
      </c>
      <c r="I141" s="192">
        <v>0</v>
      </c>
      <c r="J141" s="192">
        <v>0</v>
      </c>
    </row>
    <row r="142" spans="1:11" x14ac:dyDescent="0.25">
      <c r="A142">
        <v>2023</v>
      </c>
      <c r="B142">
        <v>7</v>
      </c>
      <c r="C142" t="s">
        <v>98</v>
      </c>
      <c r="D142" t="s">
        <v>102</v>
      </c>
      <c r="E142" s="192">
        <v>1</v>
      </c>
      <c r="F142" s="192">
        <v>7081</v>
      </c>
      <c r="G142" s="192">
        <v>7081</v>
      </c>
      <c r="H142" s="192">
        <v>0</v>
      </c>
      <c r="I142" s="192">
        <v>0</v>
      </c>
      <c r="J142" s="192">
        <v>0</v>
      </c>
    </row>
    <row r="143" spans="1:11" x14ac:dyDescent="0.25">
      <c r="A143">
        <v>2023</v>
      </c>
      <c r="B143">
        <v>8</v>
      </c>
      <c r="C143" t="s">
        <v>98</v>
      </c>
      <c r="D143" t="s">
        <v>102</v>
      </c>
      <c r="E143" s="192">
        <v>1</v>
      </c>
      <c r="F143" s="192">
        <v>29759</v>
      </c>
      <c r="G143" s="192">
        <v>29759</v>
      </c>
      <c r="H143" s="192">
        <v>0</v>
      </c>
      <c r="I143" s="192">
        <v>0</v>
      </c>
      <c r="J143" s="192">
        <v>0</v>
      </c>
    </row>
    <row r="144" spans="1:11" x14ac:dyDescent="0.25">
      <c r="A144">
        <v>2023</v>
      </c>
      <c r="B144">
        <v>9</v>
      </c>
      <c r="C144" t="s">
        <v>98</v>
      </c>
      <c r="D144" t="s">
        <v>102</v>
      </c>
      <c r="E144" s="192">
        <v>1</v>
      </c>
      <c r="F144" s="192">
        <v>35319</v>
      </c>
      <c r="G144" s="192">
        <v>30400</v>
      </c>
      <c r="H144" s="192">
        <v>4919</v>
      </c>
      <c r="I144" s="192">
        <v>0</v>
      </c>
      <c r="J144" s="192">
        <v>0</v>
      </c>
      <c r="K144" s="171"/>
    </row>
    <row r="145" spans="1:11" x14ac:dyDescent="0.25">
      <c r="A145">
        <v>2023</v>
      </c>
      <c r="B145">
        <v>10</v>
      </c>
      <c r="C145" t="s">
        <v>98</v>
      </c>
      <c r="D145" t="s">
        <v>102</v>
      </c>
      <c r="E145" s="192">
        <v>1</v>
      </c>
      <c r="F145" s="192">
        <v>8072</v>
      </c>
      <c r="G145" s="192">
        <v>8072</v>
      </c>
      <c r="H145" s="192">
        <v>0</v>
      </c>
      <c r="I145" s="192">
        <v>0</v>
      </c>
      <c r="J145" s="192">
        <v>0</v>
      </c>
      <c r="K145" s="170">
        <f>SUM(F134:F145)</f>
        <v>230036</v>
      </c>
    </row>
    <row r="146" spans="1:11" x14ac:dyDescent="0.25">
      <c r="A146" s="192">
        <v>2022</v>
      </c>
      <c r="B146" s="192">
        <v>11</v>
      </c>
      <c r="C146" s="192" t="s">
        <v>98</v>
      </c>
      <c r="D146" s="192" t="s">
        <v>103</v>
      </c>
      <c r="E146" s="192">
        <v>4</v>
      </c>
      <c r="F146" s="192">
        <v>14280</v>
      </c>
      <c r="G146" s="192">
        <v>14280</v>
      </c>
      <c r="H146" s="192">
        <v>0</v>
      </c>
      <c r="I146" s="192">
        <v>0</v>
      </c>
      <c r="J146" s="192">
        <v>0</v>
      </c>
    </row>
    <row r="147" spans="1:11" x14ac:dyDescent="0.25">
      <c r="A147" s="192">
        <v>2022</v>
      </c>
      <c r="B147" s="192">
        <v>12</v>
      </c>
      <c r="C147" s="192" t="s">
        <v>98</v>
      </c>
      <c r="D147" s="192" t="s">
        <v>103</v>
      </c>
      <c r="E147" s="192">
        <v>4</v>
      </c>
      <c r="F147" s="192">
        <v>15948</v>
      </c>
      <c r="G147" s="192">
        <v>15948</v>
      </c>
      <c r="H147" s="192">
        <v>0</v>
      </c>
      <c r="I147" s="192">
        <v>0</v>
      </c>
      <c r="J147" s="192">
        <v>0</v>
      </c>
    </row>
    <row r="148" spans="1:11" x14ac:dyDescent="0.25">
      <c r="A148">
        <v>2023</v>
      </c>
      <c r="B148">
        <v>1</v>
      </c>
      <c r="C148" t="s">
        <v>98</v>
      </c>
      <c r="D148" t="s">
        <v>103</v>
      </c>
      <c r="E148" s="192">
        <v>4</v>
      </c>
      <c r="F148" s="192">
        <v>18665</v>
      </c>
      <c r="G148" s="192">
        <v>18665</v>
      </c>
      <c r="H148" s="192">
        <v>0</v>
      </c>
      <c r="I148" s="192">
        <v>0</v>
      </c>
      <c r="J148" s="192">
        <v>0</v>
      </c>
    </row>
    <row r="149" spans="1:11" x14ac:dyDescent="0.25">
      <c r="A149">
        <v>2023</v>
      </c>
      <c r="B149">
        <v>2</v>
      </c>
      <c r="C149" t="s">
        <v>98</v>
      </c>
      <c r="D149" t="s">
        <v>103</v>
      </c>
      <c r="E149" s="192">
        <v>4</v>
      </c>
      <c r="F149" s="192">
        <v>16854</v>
      </c>
      <c r="G149" s="192">
        <v>16854</v>
      </c>
      <c r="H149" s="192">
        <v>0</v>
      </c>
      <c r="I149" s="192">
        <v>0</v>
      </c>
      <c r="J149" s="192">
        <v>0</v>
      </c>
    </row>
    <row r="150" spans="1:11" x14ac:dyDescent="0.25">
      <c r="A150">
        <v>2023</v>
      </c>
      <c r="B150">
        <v>3</v>
      </c>
      <c r="C150" t="s">
        <v>98</v>
      </c>
      <c r="D150" t="s">
        <v>103</v>
      </c>
      <c r="E150" s="192">
        <v>4</v>
      </c>
      <c r="F150" s="192">
        <v>17545</v>
      </c>
      <c r="G150" s="192">
        <v>17545</v>
      </c>
      <c r="H150" s="192">
        <v>0</v>
      </c>
      <c r="I150" s="192">
        <v>0</v>
      </c>
      <c r="J150" s="192">
        <v>0</v>
      </c>
    </row>
    <row r="151" spans="1:11" x14ac:dyDescent="0.25">
      <c r="A151">
        <v>2023</v>
      </c>
      <c r="B151">
        <v>4</v>
      </c>
      <c r="C151" t="s">
        <v>98</v>
      </c>
      <c r="D151" t="s">
        <v>103</v>
      </c>
      <c r="E151" s="192">
        <v>4</v>
      </c>
      <c r="F151" s="192">
        <v>14974</v>
      </c>
      <c r="G151" s="192">
        <v>14974</v>
      </c>
      <c r="H151" s="192">
        <v>0</v>
      </c>
      <c r="I151" s="192">
        <v>0</v>
      </c>
      <c r="J151" s="192">
        <v>0</v>
      </c>
    </row>
    <row r="152" spans="1:11" x14ac:dyDescent="0.25">
      <c r="A152">
        <v>2023</v>
      </c>
      <c r="B152">
        <v>5</v>
      </c>
      <c r="C152" t="s">
        <v>98</v>
      </c>
      <c r="D152" t="s">
        <v>103</v>
      </c>
      <c r="E152" s="192">
        <v>4</v>
      </c>
      <c r="F152" s="192">
        <v>11409</v>
      </c>
      <c r="G152" s="192">
        <v>11409</v>
      </c>
      <c r="H152" s="192">
        <v>0</v>
      </c>
      <c r="I152" s="192">
        <v>0</v>
      </c>
      <c r="J152" s="192">
        <v>0</v>
      </c>
    </row>
    <row r="153" spans="1:11" x14ac:dyDescent="0.25">
      <c r="A153">
        <v>2023</v>
      </c>
      <c r="B153">
        <v>6</v>
      </c>
      <c r="C153" t="s">
        <v>98</v>
      </c>
      <c r="D153" t="s">
        <v>103</v>
      </c>
      <c r="E153" s="192">
        <v>4</v>
      </c>
      <c r="F153" s="192">
        <v>6977</v>
      </c>
      <c r="G153" s="192">
        <v>6977</v>
      </c>
      <c r="H153" s="192">
        <v>0</v>
      </c>
      <c r="I153" s="192">
        <v>0</v>
      </c>
      <c r="J153" s="192">
        <v>0</v>
      </c>
    </row>
    <row r="154" spans="1:11" x14ac:dyDescent="0.25">
      <c r="A154">
        <v>2023</v>
      </c>
      <c r="B154">
        <v>7</v>
      </c>
      <c r="C154" t="s">
        <v>98</v>
      </c>
      <c r="D154" t="s">
        <v>103</v>
      </c>
      <c r="E154" s="192">
        <v>4</v>
      </c>
      <c r="F154" s="192">
        <v>5358</v>
      </c>
      <c r="G154" s="192">
        <v>5358</v>
      </c>
      <c r="H154" s="192">
        <v>0</v>
      </c>
      <c r="I154" s="192">
        <v>0</v>
      </c>
      <c r="J154" s="192">
        <v>0</v>
      </c>
    </row>
    <row r="155" spans="1:11" x14ac:dyDescent="0.25">
      <c r="A155">
        <v>2023</v>
      </c>
      <c r="B155">
        <v>8</v>
      </c>
      <c r="C155" t="s">
        <v>98</v>
      </c>
      <c r="D155" t="s">
        <v>103</v>
      </c>
      <c r="E155" s="192">
        <v>4</v>
      </c>
      <c r="F155" s="192">
        <v>6837</v>
      </c>
      <c r="G155" s="192">
        <v>6837</v>
      </c>
      <c r="H155" s="192">
        <v>0</v>
      </c>
      <c r="I155" s="192">
        <v>0</v>
      </c>
      <c r="J155" s="192">
        <v>0</v>
      </c>
      <c r="K155" s="171"/>
    </row>
    <row r="156" spans="1:11" x14ac:dyDescent="0.25">
      <c r="A156">
        <v>2023</v>
      </c>
      <c r="B156">
        <v>9</v>
      </c>
      <c r="C156" t="s">
        <v>98</v>
      </c>
      <c r="D156" t="s">
        <v>103</v>
      </c>
      <c r="E156" s="192">
        <v>4</v>
      </c>
      <c r="F156" s="192">
        <v>4736</v>
      </c>
      <c r="G156" s="192">
        <v>4736</v>
      </c>
      <c r="H156" s="192">
        <v>0</v>
      </c>
      <c r="I156" s="192">
        <v>0</v>
      </c>
      <c r="J156" s="192">
        <v>0</v>
      </c>
      <c r="K156" s="171"/>
    </row>
    <row r="157" spans="1:11" x14ac:dyDescent="0.25">
      <c r="A157">
        <v>2023</v>
      </c>
      <c r="B157">
        <v>10</v>
      </c>
      <c r="C157" t="s">
        <v>98</v>
      </c>
      <c r="D157" t="s">
        <v>103</v>
      </c>
      <c r="E157" s="192">
        <v>4</v>
      </c>
      <c r="F157" s="192">
        <v>10667</v>
      </c>
      <c r="G157" s="192">
        <v>10667</v>
      </c>
      <c r="H157" s="192">
        <v>0</v>
      </c>
      <c r="I157" s="192">
        <v>0</v>
      </c>
      <c r="J157" s="192">
        <v>0</v>
      </c>
      <c r="K157" s="170">
        <f>SUM(F146:F157)</f>
        <v>144250</v>
      </c>
    </row>
    <row r="158" spans="1:11" x14ac:dyDescent="0.25">
      <c r="A158" s="192">
        <v>2022</v>
      </c>
      <c r="B158" s="192">
        <v>11</v>
      </c>
      <c r="C158" s="192" t="s">
        <v>98</v>
      </c>
      <c r="D158" s="192" t="s">
        <v>104</v>
      </c>
      <c r="E158" s="192">
        <v>3</v>
      </c>
      <c r="F158" s="192">
        <v>16021</v>
      </c>
      <c r="G158" s="192">
        <v>16021</v>
      </c>
      <c r="H158" s="192">
        <v>0</v>
      </c>
      <c r="I158" s="192">
        <v>0</v>
      </c>
      <c r="J158" s="192">
        <v>0</v>
      </c>
    </row>
    <row r="159" spans="1:11" x14ac:dyDescent="0.25">
      <c r="A159" s="192">
        <v>2022</v>
      </c>
      <c r="B159" s="192">
        <v>12</v>
      </c>
      <c r="C159" s="192" t="s">
        <v>98</v>
      </c>
      <c r="D159" s="192" t="s">
        <v>104</v>
      </c>
      <c r="E159" s="192">
        <v>3</v>
      </c>
      <c r="F159" s="192">
        <v>18904</v>
      </c>
      <c r="G159" s="192">
        <v>18904</v>
      </c>
      <c r="H159" s="192">
        <v>0</v>
      </c>
      <c r="I159" s="192">
        <v>0</v>
      </c>
      <c r="J159" s="192">
        <v>0</v>
      </c>
    </row>
    <row r="160" spans="1:11" x14ac:dyDescent="0.25">
      <c r="A160">
        <v>2023</v>
      </c>
      <c r="B160">
        <v>1</v>
      </c>
      <c r="C160" t="s">
        <v>98</v>
      </c>
      <c r="D160" t="s">
        <v>104</v>
      </c>
      <c r="E160" s="192">
        <v>3</v>
      </c>
      <c r="F160" s="192">
        <v>20478</v>
      </c>
      <c r="G160" s="192">
        <v>20478</v>
      </c>
      <c r="H160" s="192">
        <v>0</v>
      </c>
      <c r="I160" s="192">
        <v>0</v>
      </c>
      <c r="J160" s="192">
        <v>0</v>
      </c>
    </row>
    <row r="161" spans="1:11" x14ac:dyDescent="0.25">
      <c r="A161">
        <v>2023</v>
      </c>
      <c r="B161">
        <v>2</v>
      </c>
      <c r="C161" t="s">
        <v>98</v>
      </c>
      <c r="D161" t="s">
        <v>104</v>
      </c>
      <c r="E161" s="192">
        <v>3</v>
      </c>
      <c r="F161" s="192">
        <v>18627</v>
      </c>
      <c r="G161" s="192">
        <v>18627</v>
      </c>
      <c r="H161" s="192">
        <v>0</v>
      </c>
      <c r="I161" s="192">
        <v>0</v>
      </c>
      <c r="J161" s="192">
        <v>0</v>
      </c>
    </row>
    <row r="162" spans="1:11" x14ac:dyDescent="0.25">
      <c r="A162">
        <v>2023</v>
      </c>
      <c r="B162">
        <v>3</v>
      </c>
      <c r="C162" t="s">
        <v>98</v>
      </c>
      <c r="D162" t="s">
        <v>104</v>
      </c>
      <c r="E162" s="192">
        <v>3</v>
      </c>
      <c r="F162" s="192">
        <v>18012</v>
      </c>
      <c r="G162" s="192">
        <v>18012</v>
      </c>
      <c r="H162" s="192">
        <v>0</v>
      </c>
      <c r="I162" s="192">
        <v>0</v>
      </c>
      <c r="J162" s="192">
        <v>0</v>
      </c>
    </row>
    <row r="163" spans="1:11" x14ac:dyDescent="0.25">
      <c r="A163">
        <v>2023</v>
      </c>
      <c r="B163">
        <v>4</v>
      </c>
      <c r="C163" t="s">
        <v>98</v>
      </c>
      <c r="D163" t="s">
        <v>104</v>
      </c>
      <c r="E163" s="192">
        <v>3</v>
      </c>
      <c r="F163" s="192">
        <v>13754</v>
      </c>
      <c r="G163" s="192">
        <v>13754</v>
      </c>
      <c r="H163" s="192">
        <v>0</v>
      </c>
      <c r="I163" s="192">
        <v>0</v>
      </c>
      <c r="J163" s="192">
        <v>0</v>
      </c>
    </row>
    <row r="164" spans="1:11" x14ac:dyDescent="0.25">
      <c r="A164">
        <v>2023</v>
      </c>
      <c r="B164">
        <v>5</v>
      </c>
      <c r="C164" t="s">
        <v>98</v>
      </c>
      <c r="D164" t="s">
        <v>104</v>
      </c>
      <c r="E164" s="192">
        <v>3</v>
      </c>
      <c r="F164" s="192">
        <v>13346</v>
      </c>
      <c r="G164" s="192">
        <v>13346</v>
      </c>
      <c r="H164" s="192">
        <v>0</v>
      </c>
      <c r="I164" s="192">
        <v>0</v>
      </c>
      <c r="J164" s="192">
        <v>0</v>
      </c>
    </row>
    <row r="165" spans="1:11" x14ac:dyDescent="0.25">
      <c r="A165">
        <v>2023</v>
      </c>
      <c r="B165">
        <v>6</v>
      </c>
      <c r="C165" t="s">
        <v>98</v>
      </c>
      <c r="D165" t="s">
        <v>104</v>
      </c>
      <c r="E165" s="192">
        <v>3</v>
      </c>
      <c r="F165" s="192">
        <v>10843</v>
      </c>
      <c r="G165" s="192">
        <v>10843</v>
      </c>
      <c r="H165" s="192">
        <v>0</v>
      </c>
      <c r="I165" s="192">
        <v>0</v>
      </c>
      <c r="J165" s="192">
        <v>0</v>
      </c>
    </row>
    <row r="166" spans="1:11" x14ac:dyDescent="0.25">
      <c r="A166">
        <v>2023</v>
      </c>
      <c r="B166">
        <v>7</v>
      </c>
      <c r="C166" t="s">
        <v>98</v>
      </c>
      <c r="D166" t="s">
        <v>104</v>
      </c>
      <c r="E166" s="192">
        <v>3</v>
      </c>
      <c r="F166" s="192">
        <v>9562</v>
      </c>
      <c r="G166" s="192">
        <v>9562</v>
      </c>
      <c r="H166" s="192">
        <v>0</v>
      </c>
      <c r="I166" s="192">
        <v>0</v>
      </c>
      <c r="J166" s="192">
        <v>0</v>
      </c>
    </row>
    <row r="167" spans="1:11" x14ac:dyDescent="0.25">
      <c r="A167">
        <v>2023</v>
      </c>
      <c r="B167">
        <v>8</v>
      </c>
      <c r="C167" t="s">
        <v>98</v>
      </c>
      <c r="D167" t="s">
        <v>104</v>
      </c>
      <c r="E167" s="192">
        <v>3</v>
      </c>
      <c r="F167" s="192">
        <v>9892</v>
      </c>
      <c r="G167" s="192">
        <v>9892</v>
      </c>
      <c r="H167" s="192">
        <v>0</v>
      </c>
      <c r="I167" s="192">
        <v>0</v>
      </c>
      <c r="J167" s="192">
        <v>0</v>
      </c>
      <c r="K167" s="171"/>
    </row>
    <row r="168" spans="1:11" x14ac:dyDescent="0.25">
      <c r="A168">
        <v>2023</v>
      </c>
      <c r="B168">
        <v>9</v>
      </c>
      <c r="C168" t="s">
        <v>98</v>
      </c>
      <c r="D168" t="s">
        <v>104</v>
      </c>
      <c r="E168" s="192">
        <v>3</v>
      </c>
      <c r="F168" s="192">
        <v>7813</v>
      </c>
      <c r="G168" s="192">
        <v>7813</v>
      </c>
      <c r="H168" s="192">
        <v>0</v>
      </c>
      <c r="I168" s="192">
        <v>0</v>
      </c>
      <c r="J168" s="192">
        <v>0</v>
      </c>
      <c r="K168" s="171"/>
    </row>
    <row r="169" spans="1:11" x14ac:dyDescent="0.25">
      <c r="A169">
        <v>2023</v>
      </c>
      <c r="B169">
        <v>10</v>
      </c>
      <c r="C169" t="s">
        <v>98</v>
      </c>
      <c r="D169" t="s">
        <v>104</v>
      </c>
      <c r="E169" s="192">
        <v>3</v>
      </c>
      <c r="F169" s="192">
        <v>13480</v>
      </c>
      <c r="G169" s="192">
        <v>13480</v>
      </c>
      <c r="H169" s="192">
        <v>0</v>
      </c>
      <c r="I169" s="192">
        <v>0</v>
      </c>
      <c r="J169" s="192">
        <v>0</v>
      </c>
      <c r="K169" s="170">
        <f>SUM(F158:F169)</f>
        <v>170732</v>
      </c>
    </row>
    <row r="170" spans="1:11" x14ac:dyDescent="0.25">
      <c r="A170" s="192">
        <v>2022</v>
      </c>
      <c r="B170" s="192">
        <v>11</v>
      </c>
      <c r="C170" s="192" t="s">
        <v>98</v>
      </c>
      <c r="D170" s="192" t="s">
        <v>105</v>
      </c>
      <c r="E170" s="192">
        <v>1</v>
      </c>
      <c r="F170" s="192">
        <v>306</v>
      </c>
      <c r="G170" s="192">
        <v>306</v>
      </c>
      <c r="H170" s="192">
        <v>0</v>
      </c>
      <c r="I170" s="192">
        <v>0</v>
      </c>
      <c r="J170" s="192">
        <v>0</v>
      </c>
    </row>
    <row r="171" spans="1:11" x14ac:dyDescent="0.25">
      <c r="A171" s="192">
        <v>2022</v>
      </c>
      <c r="B171" s="192">
        <v>12</v>
      </c>
      <c r="C171" s="192" t="s">
        <v>98</v>
      </c>
      <c r="D171" s="192" t="s">
        <v>105</v>
      </c>
      <c r="E171" s="192">
        <v>1</v>
      </c>
      <c r="F171" s="192">
        <v>184</v>
      </c>
      <c r="G171" s="192">
        <v>184</v>
      </c>
      <c r="H171" s="192">
        <v>0</v>
      </c>
      <c r="I171" s="192">
        <v>0</v>
      </c>
      <c r="J171" s="192">
        <v>0</v>
      </c>
    </row>
    <row r="172" spans="1:11" x14ac:dyDescent="0.25">
      <c r="A172">
        <v>2023</v>
      </c>
      <c r="B172">
        <v>1</v>
      </c>
      <c r="C172" t="s">
        <v>98</v>
      </c>
      <c r="D172" t="s">
        <v>105</v>
      </c>
      <c r="E172" s="192">
        <v>1</v>
      </c>
      <c r="F172" s="192">
        <v>227</v>
      </c>
      <c r="G172" s="192">
        <v>227</v>
      </c>
      <c r="H172" s="192">
        <v>0</v>
      </c>
      <c r="I172" s="192">
        <v>0</v>
      </c>
      <c r="J172" s="192">
        <v>0</v>
      </c>
    </row>
    <row r="173" spans="1:11" x14ac:dyDescent="0.25">
      <c r="A173">
        <v>2023</v>
      </c>
      <c r="B173">
        <v>2</v>
      </c>
      <c r="C173" t="s">
        <v>98</v>
      </c>
      <c r="D173" t="s">
        <v>105</v>
      </c>
      <c r="E173" s="192">
        <v>1</v>
      </c>
      <c r="F173" s="192">
        <v>277</v>
      </c>
      <c r="G173" s="192">
        <v>277</v>
      </c>
      <c r="H173" s="192">
        <v>0</v>
      </c>
      <c r="I173" s="192">
        <v>0</v>
      </c>
      <c r="J173" s="192">
        <v>0</v>
      </c>
    </row>
    <row r="174" spans="1:11" x14ac:dyDescent="0.25">
      <c r="A174">
        <v>2023</v>
      </c>
      <c r="B174">
        <v>3</v>
      </c>
      <c r="C174" t="s">
        <v>98</v>
      </c>
      <c r="D174" t="s">
        <v>105</v>
      </c>
      <c r="E174" s="192">
        <v>1</v>
      </c>
      <c r="F174" s="192">
        <v>378</v>
      </c>
      <c r="G174" s="192">
        <v>378</v>
      </c>
      <c r="H174" s="192">
        <v>0</v>
      </c>
      <c r="I174" s="192">
        <v>0</v>
      </c>
      <c r="J174" s="192">
        <v>0</v>
      </c>
    </row>
    <row r="175" spans="1:11" x14ac:dyDescent="0.25">
      <c r="A175">
        <v>2023</v>
      </c>
      <c r="B175">
        <v>4</v>
      </c>
      <c r="C175" t="s">
        <v>98</v>
      </c>
      <c r="D175" t="s">
        <v>105</v>
      </c>
      <c r="E175" s="192">
        <v>1</v>
      </c>
      <c r="F175" s="192">
        <v>252</v>
      </c>
      <c r="G175" s="192">
        <v>252</v>
      </c>
      <c r="H175" s="192">
        <v>0</v>
      </c>
      <c r="I175" s="192">
        <v>0</v>
      </c>
      <c r="J175" s="192">
        <v>0</v>
      </c>
    </row>
    <row r="176" spans="1:11" x14ac:dyDescent="0.25">
      <c r="A176">
        <v>2023</v>
      </c>
      <c r="B176">
        <v>5</v>
      </c>
      <c r="C176" t="s">
        <v>98</v>
      </c>
      <c r="D176" t="s">
        <v>105</v>
      </c>
      <c r="E176" s="192">
        <v>1</v>
      </c>
      <c r="F176" s="192">
        <v>279</v>
      </c>
      <c r="G176" s="192">
        <v>279</v>
      </c>
      <c r="H176" s="192">
        <v>0</v>
      </c>
      <c r="I176" s="192">
        <v>0</v>
      </c>
      <c r="J176" s="192">
        <v>0</v>
      </c>
    </row>
    <row r="177" spans="1:11" x14ac:dyDescent="0.25">
      <c r="A177">
        <v>2023</v>
      </c>
      <c r="B177">
        <v>6</v>
      </c>
      <c r="C177" t="s">
        <v>98</v>
      </c>
      <c r="D177" t="s">
        <v>105</v>
      </c>
      <c r="E177" s="192">
        <v>1</v>
      </c>
      <c r="F177" s="192">
        <v>348</v>
      </c>
      <c r="G177" s="192">
        <v>348</v>
      </c>
      <c r="H177" s="192">
        <v>0</v>
      </c>
      <c r="I177" s="192">
        <v>0</v>
      </c>
      <c r="J177" s="192">
        <v>0</v>
      </c>
    </row>
    <row r="178" spans="1:11" x14ac:dyDescent="0.25">
      <c r="A178">
        <v>2023</v>
      </c>
      <c r="B178">
        <v>7</v>
      </c>
      <c r="C178" t="s">
        <v>98</v>
      </c>
      <c r="D178" t="s">
        <v>105</v>
      </c>
      <c r="E178" s="192">
        <v>1</v>
      </c>
      <c r="F178" s="192">
        <v>339</v>
      </c>
      <c r="G178" s="192">
        <v>339</v>
      </c>
      <c r="H178" s="192">
        <v>0</v>
      </c>
      <c r="I178" s="192">
        <v>0</v>
      </c>
      <c r="J178" s="192">
        <v>0</v>
      </c>
    </row>
    <row r="179" spans="1:11" x14ac:dyDescent="0.25">
      <c r="A179">
        <v>2023</v>
      </c>
      <c r="B179">
        <v>8</v>
      </c>
      <c r="C179" t="s">
        <v>98</v>
      </c>
      <c r="D179" t="s">
        <v>105</v>
      </c>
      <c r="E179" s="192">
        <v>1</v>
      </c>
      <c r="F179" s="192">
        <v>315</v>
      </c>
      <c r="G179" s="192">
        <v>315</v>
      </c>
      <c r="H179" s="192">
        <v>0</v>
      </c>
      <c r="I179" s="192">
        <v>0</v>
      </c>
      <c r="J179" s="192">
        <v>0</v>
      </c>
    </row>
    <row r="180" spans="1:11" x14ac:dyDescent="0.25">
      <c r="A180">
        <v>2023</v>
      </c>
      <c r="B180">
        <v>9</v>
      </c>
      <c r="C180" t="s">
        <v>98</v>
      </c>
      <c r="D180" t="s">
        <v>105</v>
      </c>
      <c r="E180" s="192">
        <v>1</v>
      </c>
      <c r="F180" s="192">
        <v>343</v>
      </c>
      <c r="G180" s="192">
        <v>343</v>
      </c>
      <c r="H180" s="192">
        <v>0</v>
      </c>
      <c r="I180" s="192">
        <v>0</v>
      </c>
      <c r="J180" s="192">
        <v>0</v>
      </c>
      <c r="K180" s="171"/>
    </row>
    <row r="181" spans="1:11" x14ac:dyDescent="0.25">
      <c r="A181">
        <v>2023</v>
      </c>
      <c r="B181">
        <v>10</v>
      </c>
      <c r="C181" t="s">
        <v>98</v>
      </c>
      <c r="D181" t="s">
        <v>105</v>
      </c>
      <c r="E181" s="192">
        <v>1</v>
      </c>
      <c r="F181" s="192">
        <v>276</v>
      </c>
      <c r="G181" s="192">
        <v>276</v>
      </c>
      <c r="H181" s="192">
        <v>0</v>
      </c>
      <c r="I181" s="192">
        <v>0</v>
      </c>
      <c r="J181" s="192">
        <v>0</v>
      </c>
      <c r="K181" s="170">
        <f>SUM(F170:F181)</f>
        <v>3524</v>
      </c>
    </row>
    <row r="182" spans="1:11" x14ac:dyDescent="0.25">
      <c r="E182" s="192"/>
      <c r="F182" s="192"/>
      <c r="G182" s="192"/>
      <c r="H182" s="192"/>
      <c r="I182" s="192"/>
      <c r="J182" s="192"/>
    </row>
    <row r="183" spans="1:11" x14ac:dyDescent="0.25">
      <c r="A183">
        <v>2021</v>
      </c>
      <c r="B183" s="43">
        <v>12</v>
      </c>
      <c r="C183" s="43" t="s">
        <v>98</v>
      </c>
      <c r="D183" s="43" t="s">
        <v>105</v>
      </c>
      <c r="E183" s="43">
        <v>1</v>
      </c>
      <c r="F183" s="43">
        <v>213</v>
      </c>
      <c r="G183" s="43">
        <v>213</v>
      </c>
      <c r="H183" s="43">
        <v>0</v>
      </c>
      <c r="I183" s="43">
        <v>0</v>
      </c>
      <c r="J183" s="43">
        <v>0</v>
      </c>
    </row>
    <row r="184" spans="1:11" x14ac:dyDescent="0.25">
      <c r="A184">
        <v>2022</v>
      </c>
      <c r="B184" s="43">
        <v>1</v>
      </c>
      <c r="C184" s="43" t="s">
        <v>98</v>
      </c>
      <c r="D184" s="43" t="s">
        <v>105</v>
      </c>
      <c r="E184" s="43">
        <v>1</v>
      </c>
      <c r="F184" s="43">
        <v>231</v>
      </c>
      <c r="G184" s="43">
        <v>231</v>
      </c>
      <c r="H184" s="43">
        <v>0</v>
      </c>
      <c r="I184" s="43">
        <v>0</v>
      </c>
      <c r="J184" s="43">
        <v>0</v>
      </c>
    </row>
    <row r="185" spans="1:11" x14ac:dyDescent="0.25">
      <c r="A185">
        <v>2022</v>
      </c>
      <c r="B185" s="43">
        <v>2</v>
      </c>
      <c r="C185" s="43" t="s">
        <v>98</v>
      </c>
      <c r="D185" s="43" t="s">
        <v>105</v>
      </c>
      <c r="E185" s="43">
        <v>1</v>
      </c>
      <c r="F185" s="43">
        <v>242</v>
      </c>
      <c r="G185" s="43">
        <v>242</v>
      </c>
      <c r="H185" s="43">
        <v>0</v>
      </c>
      <c r="I185" s="43">
        <v>0</v>
      </c>
      <c r="J185" s="43">
        <v>0</v>
      </c>
    </row>
    <row r="186" spans="1:11" x14ac:dyDescent="0.25">
      <c r="A186">
        <v>2022</v>
      </c>
      <c r="B186" s="43">
        <v>3</v>
      </c>
      <c r="C186" s="43" t="s">
        <v>98</v>
      </c>
      <c r="D186" s="43" t="s">
        <v>105</v>
      </c>
      <c r="E186" s="43">
        <v>1</v>
      </c>
      <c r="F186" s="43">
        <v>476</v>
      </c>
      <c r="G186" s="43">
        <v>476</v>
      </c>
      <c r="H186" s="43">
        <v>0</v>
      </c>
      <c r="I186" s="43">
        <v>0</v>
      </c>
      <c r="J186" s="43">
        <v>0</v>
      </c>
    </row>
    <row r="187" spans="1:11" x14ac:dyDescent="0.25">
      <c r="A187">
        <v>2022</v>
      </c>
      <c r="B187" s="43">
        <v>4</v>
      </c>
      <c r="C187" s="43" t="s">
        <v>98</v>
      </c>
      <c r="D187" s="43" t="s">
        <v>105</v>
      </c>
      <c r="E187" s="43">
        <v>1</v>
      </c>
      <c r="F187" s="43">
        <v>254</v>
      </c>
      <c r="G187" s="43">
        <v>254</v>
      </c>
      <c r="H187" s="43">
        <v>0</v>
      </c>
      <c r="I187" s="43">
        <v>0</v>
      </c>
      <c r="J187" s="43">
        <v>0</v>
      </c>
    </row>
    <row r="188" spans="1:11" x14ac:dyDescent="0.25">
      <c r="A188">
        <v>2022</v>
      </c>
      <c r="B188" s="43">
        <v>5</v>
      </c>
      <c r="C188" s="43" t="s">
        <v>98</v>
      </c>
      <c r="D188" s="43" t="s">
        <v>105</v>
      </c>
      <c r="E188" s="43">
        <v>1</v>
      </c>
      <c r="F188" s="43">
        <v>246</v>
      </c>
      <c r="G188" s="43">
        <v>246</v>
      </c>
      <c r="H188" s="43">
        <v>0</v>
      </c>
      <c r="I188" s="43">
        <v>0</v>
      </c>
      <c r="J188" s="43">
        <v>0</v>
      </c>
    </row>
    <row r="189" spans="1:11" x14ac:dyDescent="0.25">
      <c r="A189">
        <v>2022</v>
      </c>
      <c r="B189" s="43">
        <v>6</v>
      </c>
      <c r="C189" s="43" t="s">
        <v>98</v>
      </c>
      <c r="D189" s="43" t="s">
        <v>105</v>
      </c>
      <c r="E189" s="43">
        <v>1</v>
      </c>
      <c r="F189" s="43">
        <v>264</v>
      </c>
      <c r="G189" s="43">
        <v>264</v>
      </c>
      <c r="H189" s="43">
        <v>0</v>
      </c>
      <c r="I189" s="43">
        <v>0</v>
      </c>
      <c r="J189" s="43">
        <v>0</v>
      </c>
    </row>
    <row r="190" spans="1:11" x14ac:dyDescent="0.25">
      <c r="A190">
        <v>2022</v>
      </c>
      <c r="B190" s="43">
        <v>7</v>
      </c>
      <c r="C190" s="43" t="s">
        <v>98</v>
      </c>
      <c r="D190" s="43" t="s">
        <v>105</v>
      </c>
      <c r="E190" s="43">
        <v>1</v>
      </c>
      <c r="F190" s="43">
        <v>332</v>
      </c>
      <c r="G190" s="43">
        <v>332</v>
      </c>
      <c r="H190" s="43">
        <v>0</v>
      </c>
      <c r="I190" s="43">
        <v>0</v>
      </c>
      <c r="J190" s="43">
        <v>0</v>
      </c>
    </row>
    <row r="191" spans="1:11" x14ac:dyDescent="0.25">
      <c r="A191">
        <v>2022</v>
      </c>
      <c r="B191" s="43">
        <v>8</v>
      </c>
      <c r="C191" s="43" t="s">
        <v>98</v>
      </c>
      <c r="D191" s="43" t="s">
        <v>105</v>
      </c>
      <c r="E191" s="43">
        <v>1</v>
      </c>
      <c r="F191" s="43">
        <v>350</v>
      </c>
      <c r="G191" s="43">
        <v>350</v>
      </c>
      <c r="H191" s="43">
        <v>0</v>
      </c>
      <c r="I191" s="43">
        <v>0</v>
      </c>
      <c r="J191" s="43">
        <v>0</v>
      </c>
    </row>
    <row r="192" spans="1:11" x14ac:dyDescent="0.25">
      <c r="A192">
        <v>2022</v>
      </c>
      <c r="B192" s="43">
        <v>9</v>
      </c>
      <c r="C192" s="43" t="s">
        <v>98</v>
      </c>
      <c r="D192" s="43" t="s">
        <v>105</v>
      </c>
      <c r="E192" s="43">
        <v>1</v>
      </c>
      <c r="F192" s="43">
        <v>405</v>
      </c>
      <c r="G192" s="43">
        <v>405</v>
      </c>
      <c r="H192" s="43">
        <v>0</v>
      </c>
      <c r="I192" s="43">
        <v>0</v>
      </c>
      <c r="J192" s="43">
        <v>0</v>
      </c>
      <c r="K192" s="171"/>
    </row>
    <row r="193" spans="1:13" ht="15.75" thickBot="1" x14ac:dyDescent="0.3">
      <c r="A193">
        <v>2022</v>
      </c>
      <c r="B193" s="43">
        <v>10</v>
      </c>
      <c r="C193" s="43" t="s">
        <v>98</v>
      </c>
      <c r="D193" s="43" t="s">
        <v>105</v>
      </c>
      <c r="E193" s="43">
        <v>1</v>
      </c>
      <c r="F193" s="43">
        <v>352</v>
      </c>
      <c r="G193" s="43">
        <v>352</v>
      </c>
      <c r="H193" s="43">
        <v>0</v>
      </c>
      <c r="I193" s="43">
        <v>0</v>
      </c>
      <c r="J193" s="43">
        <v>0</v>
      </c>
      <c r="K193" s="170">
        <f>SUM(F182:F193)</f>
        <v>3365</v>
      </c>
      <c r="L193" s="172">
        <f>SUM(K121:K193)</f>
        <v>3963260</v>
      </c>
      <c r="M193" s="173" t="s">
        <v>124</v>
      </c>
    </row>
    <row r="194" spans="1:13" ht="15.75" thickTop="1" x14ac:dyDescent="0.25">
      <c r="F194" s="168">
        <f>SUM(F2:F193)</f>
        <v>220103978</v>
      </c>
      <c r="K194" s="169">
        <f>SUM(K2:K193)</f>
        <v>220103978</v>
      </c>
    </row>
  </sheetData>
  <autoFilter ref="A1:K194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RowHeight="15" x14ac:dyDescent="0.25"/>
  <cols>
    <col min="1" max="1" width="10.28515625" bestFit="1" customWidth="1"/>
    <col min="2" max="2" width="9.140625" bestFit="1" customWidth="1"/>
    <col min="3" max="3" width="10" customWidth="1"/>
    <col min="4" max="4" width="10.140625" customWidth="1"/>
    <col min="5" max="5" width="11.7109375" customWidth="1"/>
  </cols>
  <sheetData>
    <row r="1" spans="1:5" x14ac:dyDescent="0.25">
      <c r="A1">
        <v>8.0999999999999996E-4</v>
      </c>
      <c r="C1">
        <v>8.0999999999999996E-4</v>
      </c>
      <c r="D1">
        <v>8.0999999999999996E-4</v>
      </c>
      <c r="E1">
        <v>8.0999999999999996E-4</v>
      </c>
    </row>
    <row r="2" spans="1:5" x14ac:dyDescent="0.25">
      <c r="A2" s="187">
        <v>1.0000500000000001</v>
      </c>
      <c r="C2" s="187">
        <v>0.65400999999999998</v>
      </c>
      <c r="D2" s="187">
        <v>0.26793</v>
      </c>
      <c r="E2" s="187">
        <v>9.9659999999999999E-2</v>
      </c>
    </row>
    <row r="3" spans="1:5" x14ac:dyDescent="0.25">
      <c r="C3">
        <v>1.3999999999999999E-4</v>
      </c>
      <c r="D3">
        <v>1.3999999999999999E-4</v>
      </c>
      <c r="E3">
        <v>1.3999999999999999E-4</v>
      </c>
    </row>
    <row r="4" spans="1:5" x14ac:dyDescent="0.25">
      <c r="A4">
        <v>9.5E-4</v>
      </c>
      <c r="B4" s="188">
        <f>A2-A1</f>
        <v>0.99924000000000013</v>
      </c>
      <c r="C4" s="188">
        <f>C2+C3</f>
        <v>0.65415000000000001</v>
      </c>
      <c r="D4" s="188">
        <f>D2+D3</f>
        <v>0.26806999999999997</v>
      </c>
      <c r="E4" s="188">
        <f>E2+E3</f>
        <v>9.98E-2</v>
      </c>
    </row>
    <row r="5" spans="1:5" x14ac:dyDescent="0.25">
      <c r="A5">
        <f>A4-A1</f>
        <v>1.4000000000000004E-4</v>
      </c>
      <c r="B5" s="188">
        <f>B4+A4</f>
        <v>1.0001900000000001</v>
      </c>
    </row>
    <row r="6" spans="1:5" x14ac:dyDescent="0.25">
      <c r="A6" s="188">
        <f>A5+A2</f>
        <v>1.0001900000000001</v>
      </c>
    </row>
    <row r="9" spans="1:5" x14ac:dyDescent="0.25">
      <c r="A9">
        <v>1.244E-2</v>
      </c>
    </row>
    <row r="10" spans="1:5" x14ac:dyDescent="0.25">
      <c r="A10">
        <v>1.3220000000000001E-2</v>
      </c>
    </row>
    <row r="11" spans="1:5" x14ac:dyDescent="0.25">
      <c r="A11">
        <f>A10-A9</f>
        <v>7.8000000000000118E-4</v>
      </c>
      <c r="C11" s="190">
        <f>C12-A9+A10</f>
        <v>1.0595000000000001</v>
      </c>
    </row>
    <row r="12" spans="1:5" x14ac:dyDescent="0.25">
      <c r="A12">
        <v>2.2473200000000002</v>
      </c>
      <c r="C12">
        <v>1.0587200000000001</v>
      </c>
      <c r="D12">
        <v>2.9411100000000001</v>
      </c>
      <c r="E12">
        <v>1.75251</v>
      </c>
    </row>
    <row r="13" spans="1:5" x14ac:dyDescent="0.25">
      <c r="A13" s="190">
        <f>A12+A11</f>
        <v>2.2481</v>
      </c>
      <c r="B13" s="189"/>
      <c r="C13" s="190">
        <f>C12+A11</f>
        <v>1.0595000000000001</v>
      </c>
      <c r="D13">
        <f>D12+A11</f>
        <v>2.9418899999999999</v>
      </c>
      <c r="E13">
        <f>E12+A11</f>
        <v>1.75329</v>
      </c>
    </row>
    <row r="15" spans="1:5" x14ac:dyDescent="0.25">
      <c r="A15">
        <v>2.2473200000000002</v>
      </c>
      <c r="C15">
        <v>1.0587200000000001</v>
      </c>
      <c r="D15">
        <v>2.9411100000000001</v>
      </c>
      <c r="E15">
        <v>1.75251</v>
      </c>
    </row>
    <row r="16" spans="1:5" x14ac:dyDescent="0.25">
      <c r="A16" s="190">
        <v>2.2481</v>
      </c>
      <c r="B16" s="190">
        <f>A16-A15</f>
        <v>7.7999999999978087E-4</v>
      </c>
      <c r="C16" s="190">
        <v>1.0595000000000001</v>
      </c>
      <c r="D16">
        <v>2.9418899999999999</v>
      </c>
      <c r="E16">
        <v>1.75329</v>
      </c>
    </row>
    <row r="17" spans="1:5" x14ac:dyDescent="0.25">
      <c r="C17" s="190">
        <f>C16-C15</f>
        <v>7.8000000000000291E-4</v>
      </c>
      <c r="D17">
        <f>D16-D15</f>
        <v>7.7999999999978087E-4</v>
      </c>
      <c r="E17">
        <f>E16-E15</f>
        <v>7.8000000000000291E-4</v>
      </c>
    </row>
    <row r="18" spans="1:5" x14ac:dyDescent="0.25">
      <c r="A18">
        <v>6.1383599999999996</v>
      </c>
      <c r="C18">
        <v>4.9497600000000004</v>
      </c>
      <c r="D18" s="190">
        <v>7.3650000000000002</v>
      </c>
      <c r="E18" s="190">
        <v>6.1764000000000001</v>
      </c>
    </row>
    <row r="19" spans="1:5" x14ac:dyDescent="0.25">
      <c r="A19" s="190">
        <f>A18+B16</f>
        <v>6.1391399999999994</v>
      </c>
      <c r="C19" s="190">
        <f>C18+C17</f>
        <v>4.9505400000000002</v>
      </c>
      <c r="D19" s="190">
        <f>D18+D17</f>
        <v>7.36578</v>
      </c>
      <c r="E19" s="190">
        <f>E18+E17</f>
        <v>6.1771799999999999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workbookViewId="0">
      <selection activeCell="G1" sqref="G1"/>
    </sheetView>
  </sheetViews>
  <sheetFormatPr defaultRowHeight="15" x14ac:dyDescent="0.25"/>
  <cols>
    <col min="2" max="2" width="13.42578125" customWidth="1"/>
    <col min="4" max="4" width="10.140625" bestFit="1" customWidth="1"/>
    <col min="6" max="6" width="10.85546875" customWidth="1"/>
    <col min="7" max="7" width="18.140625" customWidth="1"/>
    <col min="9" max="9" width="14.42578125" customWidth="1"/>
    <col min="10" max="10" width="9.28515625" bestFit="1" customWidth="1"/>
    <col min="13" max="13" width="12.28515625" bestFit="1" customWidth="1"/>
  </cols>
  <sheetData>
    <row r="1" spans="1:17" x14ac:dyDescent="0.25">
      <c r="A1" s="6"/>
      <c r="B1" s="6"/>
      <c r="C1" s="11"/>
      <c r="D1" s="11"/>
      <c r="E1" s="11"/>
      <c r="F1" s="11" t="s">
        <v>0</v>
      </c>
      <c r="G1" s="176">
        <v>1606445.3155614359</v>
      </c>
      <c r="H1" s="161" t="s">
        <v>127</v>
      </c>
      <c r="I1" s="162"/>
      <c r="J1" s="162"/>
      <c r="K1" s="162"/>
      <c r="L1" s="163"/>
      <c r="M1" s="163"/>
      <c r="N1" s="163"/>
      <c r="O1" s="163"/>
      <c r="P1" s="163"/>
      <c r="Q1" s="163"/>
    </row>
    <row r="2" spans="1:17" x14ac:dyDescent="0.25">
      <c r="A2" s="6"/>
      <c r="B2" s="6"/>
      <c r="C2" s="11"/>
      <c r="D2" s="6"/>
      <c r="E2" s="6"/>
      <c r="F2" s="37" t="s">
        <v>22</v>
      </c>
      <c r="G2" s="11">
        <v>50</v>
      </c>
      <c r="H2" s="162"/>
      <c r="I2" s="162"/>
      <c r="J2" s="162"/>
      <c r="K2" s="162"/>
      <c r="L2" s="163"/>
      <c r="M2" s="163"/>
      <c r="N2" s="163"/>
      <c r="O2" s="163"/>
      <c r="P2" s="163"/>
      <c r="Q2" s="163"/>
    </row>
    <row r="3" spans="1:17" x14ac:dyDescent="0.25">
      <c r="A3" s="6"/>
      <c r="B3" s="6"/>
      <c r="C3" s="11"/>
      <c r="D3" s="6"/>
      <c r="E3" s="6"/>
      <c r="F3" s="37"/>
      <c r="G3" s="11"/>
      <c r="H3" s="162"/>
      <c r="I3" s="162"/>
      <c r="J3" s="162"/>
      <c r="K3" s="162"/>
      <c r="L3" s="163"/>
      <c r="M3" s="163"/>
      <c r="N3" s="163"/>
      <c r="O3" s="163"/>
      <c r="P3" s="163"/>
      <c r="Q3" s="163"/>
    </row>
    <row r="4" spans="1:17" x14ac:dyDescent="0.25">
      <c r="A4" s="6"/>
      <c r="B4" s="6"/>
      <c r="C4" s="7" t="s">
        <v>60</v>
      </c>
      <c r="D4" s="6"/>
      <c r="E4" s="6"/>
      <c r="F4" s="11"/>
      <c r="G4" s="38">
        <f>'Exhibit 1.2'!I9*80</f>
        <v>1.0784756372814446</v>
      </c>
      <c r="H4" s="162"/>
      <c r="I4" s="162"/>
      <c r="J4" s="162"/>
      <c r="K4" s="162"/>
      <c r="L4" s="163"/>
      <c r="M4" s="163"/>
      <c r="N4" s="163"/>
      <c r="O4" s="163"/>
      <c r="P4" s="163"/>
      <c r="Q4" s="163"/>
    </row>
    <row r="5" spans="1:17" x14ac:dyDescent="0.25">
      <c r="A5" s="6"/>
      <c r="B5" s="6"/>
      <c r="C5" s="7" t="s">
        <v>61</v>
      </c>
      <c r="D5" s="7"/>
      <c r="E5" s="7"/>
      <c r="F5" s="25"/>
      <c r="G5" s="38"/>
      <c r="H5" s="8"/>
      <c r="I5" s="164" t="s">
        <v>118</v>
      </c>
      <c r="J5" s="165"/>
      <c r="K5" s="165"/>
      <c r="L5" s="166"/>
      <c r="M5" s="166"/>
      <c r="N5" s="163"/>
      <c r="O5" s="163"/>
      <c r="P5" s="163"/>
      <c r="Q5" s="163"/>
    </row>
    <row r="6" spans="1:17" x14ac:dyDescent="0.25">
      <c r="A6" s="6"/>
      <c r="B6" s="6"/>
      <c r="C6" s="6"/>
      <c r="D6" s="6"/>
      <c r="E6" s="6"/>
      <c r="F6" s="6"/>
      <c r="G6" s="7" t="s">
        <v>94</v>
      </c>
      <c r="H6" s="162"/>
      <c r="I6" s="162" t="s">
        <v>126</v>
      </c>
      <c r="J6" s="162"/>
      <c r="K6" s="162"/>
      <c r="L6" s="163"/>
      <c r="M6" s="163"/>
      <c r="N6" s="163"/>
      <c r="O6" s="163"/>
      <c r="P6" s="163"/>
      <c r="Q6" s="163"/>
    </row>
    <row r="7" spans="1:17" x14ac:dyDescent="0.25">
      <c r="A7" s="6"/>
      <c r="B7" s="6"/>
      <c r="C7" s="6"/>
      <c r="D7" s="6"/>
      <c r="E7" s="6"/>
      <c r="F7" s="6"/>
      <c r="G7" s="6"/>
      <c r="H7" s="162"/>
      <c r="I7" s="162" t="s">
        <v>119</v>
      </c>
      <c r="J7" s="162"/>
      <c r="K7" s="162"/>
      <c r="L7" s="163"/>
      <c r="M7" s="163"/>
      <c r="N7" s="163"/>
      <c r="O7" s="163"/>
      <c r="P7" s="163"/>
      <c r="Q7" s="163"/>
    </row>
    <row r="8" spans="1:17" x14ac:dyDescent="0.25">
      <c r="A8" s="6"/>
      <c r="B8" s="6"/>
      <c r="C8" s="6"/>
      <c r="D8" s="6"/>
      <c r="E8" s="6"/>
      <c r="F8" s="6"/>
      <c r="G8" s="6"/>
      <c r="H8" s="162" t="s">
        <v>94</v>
      </c>
      <c r="I8" s="162" t="s">
        <v>120</v>
      </c>
      <c r="J8" s="162"/>
      <c r="K8" s="162"/>
      <c r="L8" s="163"/>
      <c r="M8" s="163"/>
      <c r="N8" s="163"/>
      <c r="O8" s="163"/>
      <c r="P8" s="163"/>
      <c r="Q8" s="163"/>
    </row>
    <row r="9" spans="1:17" x14ac:dyDescent="0.25">
      <c r="A9" s="6"/>
      <c r="B9" s="13"/>
      <c r="C9" s="6"/>
      <c r="D9" s="6"/>
      <c r="E9" s="11"/>
      <c r="F9" s="11"/>
      <c r="G9" s="11"/>
      <c r="H9" s="162"/>
      <c r="I9" s="162" t="s">
        <v>125</v>
      </c>
      <c r="J9" s="167"/>
      <c r="K9" s="162"/>
      <c r="L9" s="163"/>
      <c r="M9" s="163"/>
      <c r="N9" s="163"/>
      <c r="O9" s="163"/>
      <c r="P9" s="163"/>
      <c r="Q9" s="163"/>
    </row>
    <row r="10" spans="1:17" x14ac:dyDescent="0.25">
      <c r="A10" s="6"/>
      <c r="B10" s="6"/>
      <c r="C10" s="6"/>
      <c r="D10" s="6"/>
      <c r="E10" s="6"/>
      <c r="F10" s="6"/>
      <c r="G10" s="6"/>
      <c r="H10" s="162"/>
      <c r="I10" s="162" t="s">
        <v>121</v>
      </c>
      <c r="J10" s="162"/>
      <c r="K10" s="162"/>
      <c r="L10" s="163"/>
      <c r="M10" s="163"/>
      <c r="N10" s="163"/>
      <c r="O10" s="163"/>
      <c r="P10" s="163"/>
      <c r="Q10" s="163"/>
    </row>
    <row r="11" spans="1:17" x14ac:dyDescent="0.25">
      <c r="A11" s="6"/>
      <c r="B11" s="14"/>
      <c r="C11" s="6"/>
      <c r="D11" s="6"/>
      <c r="E11" s="6"/>
      <c r="F11" s="6"/>
      <c r="G11" s="6"/>
      <c r="H11" s="6"/>
      <c r="I11" s="6"/>
      <c r="J11" s="7"/>
      <c r="K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x14ac:dyDescent="0.25">
      <c r="A13" s="6"/>
      <c r="B13" s="6"/>
      <c r="C13" s="12"/>
      <c r="D13" s="7"/>
      <c r="E13" s="6"/>
      <c r="F13" s="6"/>
      <c r="G13" s="6"/>
      <c r="H13" s="6"/>
      <c r="I13" s="6"/>
      <c r="J13" s="6"/>
      <c r="K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</sheetData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activeCell="L50" sqref="L50"/>
    </sheetView>
  </sheetViews>
  <sheetFormatPr defaultColWidth="9.140625" defaultRowHeight="14.25" x14ac:dyDescent="0.2"/>
  <cols>
    <col min="1" max="1" width="3" style="6" bestFit="1" customWidth="1"/>
    <col min="2" max="2" width="5.42578125" style="4" customWidth="1"/>
    <col min="3" max="3" width="6.5703125" style="4" customWidth="1"/>
    <col min="4" max="7" width="14.7109375" style="9" customWidth="1"/>
    <col min="8" max="9" width="14.7109375" style="4" customWidth="1"/>
    <col min="10" max="10" width="14.7109375" style="9" customWidth="1"/>
    <col min="11" max="11" width="14.7109375" style="4" customWidth="1"/>
    <col min="12" max="12" width="14" style="4" bestFit="1" customWidth="1"/>
    <col min="13" max="13" width="2.5703125" style="4" customWidth="1"/>
    <col min="14" max="14" width="11.140625" style="4" bestFit="1" customWidth="1"/>
    <col min="15" max="15" width="16.42578125" style="4" bestFit="1" customWidth="1"/>
    <col min="16" max="16384" width="9.140625" style="4"/>
  </cols>
  <sheetData>
    <row r="1" spans="1:15" ht="18.75" x14ac:dyDescent="0.25">
      <c r="B1" s="63" t="s">
        <v>41</v>
      </c>
      <c r="C1" s="6"/>
      <c r="D1" s="11"/>
      <c r="E1" s="11"/>
      <c r="F1" s="11"/>
      <c r="G1" s="11"/>
      <c r="H1" s="6"/>
      <c r="I1" s="6"/>
      <c r="J1" s="11"/>
      <c r="K1" s="6"/>
      <c r="L1" s="6"/>
    </row>
    <row r="2" spans="1:15" x14ac:dyDescent="0.2">
      <c r="B2" s="54" t="s">
        <v>27</v>
      </c>
      <c r="C2" s="54" t="s">
        <v>28</v>
      </c>
      <c r="D2" s="54" t="s">
        <v>37</v>
      </c>
      <c r="E2" s="54" t="s">
        <v>29</v>
      </c>
      <c r="F2" s="54" t="s">
        <v>30</v>
      </c>
      <c r="G2" s="55" t="s">
        <v>31</v>
      </c>
      <c r="H2" s="55" t="s">
        <v>32</v>
      </c>
      <c r="I2" s="55" t="s">
        <v>33</v>
      </c>
      <c r="J2" s="55" t="s">
        <v>34</v>
      </c>
      <c r="K2" s="55" t="s">
        <v>35</v>
      </c>
      <c r="L2" s="55" t="s">
        <v>36</v>
      </c>
    </row>
    <row r="3" spans="1:15" x14ac:dyDescent="0.2">
      <c r="B3" s="15"/>
      <c r="C3" s="15"/>
      <c r="D3" s="200" t="s">
        <v>40</v>
      </c>
      <c r="E3" s="200"/>
      <c r="F3" s="200"/>
      <c r="G3" s="200"/>
      <c r="H3" s="200"/>
      <c r="I3" s="200"/>
      <c r="J3" s="200"/>
      <c r="K3" s="200"/>
      <c r="L3" s="15"/>
      <c r="M3" s="16"/>
    </row>
    <row r="4" spans="1:15" x14ac:dyDescent="0.2">
      <c r="A4" s="102"/>
      <c r="B4" s="103" t="s">
        <v>14</v>
      </c>
      <c r="C4" s="103" t="s">
        <v>15</v>
      </c>
      <c r="D4" s="104" t="s">
        <v>3</v>
      </c>
      <c r="E4" s="104" t="s">
        <v>4</v>
      </c>
      <c r="F4" s="104" t="s">
        <v>5</v>
      </c>
      <c r="G4" s="104" t="s">
        <v>6</v>
      </c>
      <c r="H4" s="105" t="s">
        <v>7</v>
      </c>
      <c r="I4" s="105" t="s">
        <v>8</v>
      </c>
      <c r="J4" s="104" t="s">
        <v>9</v>
      </c>
      <c r="K4" s="106" t="s">
        <v>90</v>
      </c>
      <c r="L4" s="105" t="s">
        <v>13</v>
      </c>
      <c r="M4" s="16"/>
    </row>
    <row r="5" spans="1:15" ht="15" x14ac:dyDescent="0.25">
      <c r="A5" s="53">
        <v>1</v>
      </c>
      <c r="B5" s="198">
        <v>2021</v>
      </c>
      <c r="C5" s="177">
        <v>11</v>
      </c>
      <c r="D5" s="52">
        <f>'RR2022'!F38-'HEAT_Gross Up'!I11</f>
        <v>11988517.572739545</v>
      </c>
      <c r="E5" s="60">
        <f>'RR2022'!F2</f>
        <v>188318</v>
      </c>
      <c r="F5" s="60">
        <f>'RR2022'!F74</f>
        <v>26627</v>
      </c>
      <c r="G5" s="60">
        <f>'RR2022'!F50</f>
        <v>25895</v>
      </c>
      <c r="H5" s="52">
        <f>'RR2022'!F14+'RR2022'!F26</f>
        <v>3647694</v>
      </c>
      <c r="I5" s="60">
        <f>'RR2022'!F62</f>
        <v>2522</v>
      </c>
      <c r="J5" s="60">
        <f>'RR2022'!F86+'RR2022'!F98</f>
        <v>4901004</v>
      </c>
      <c r="K5" s="52">
        <v>0</v>
      </c>
      <c r="L5" s="56">
        <f>SUM(D5:K5)</f>
        <v>20780577.572739545</v>
      </c>
      <c r="M5" s="16"/>
    </row>
    <row r="6" spans="1:15" ht="15" x14ac:dyDescent="0.25">
      <c r="A6" s="53">
        <f>A5+1</f>
        <v>2</v>
      </c>
      <c r="B6" s="198">
        <v>2021</v>
      </c>
      <c r="C6" s="177">
        <v>12</v>
      </c>
      <c r="D6" s="52">
        <f>'RR2022'!F39-'HEAT_Gross Up'!I12</f>
        <v>18292984.627018977</v>
      </c>
      <c r="E6" s="60">
        <f>'RR2022'!F3</f>
        <v>271602</v>
      </c>
      <c r="F6" s="60">
        <f>'RR2022'!F75</f>
        <v>24642</v>
      </c>
      <c r="G6" s="60">
        <f>'RR2022'!F51</f>
        <v>31237</v>
      </c>
      <c r="H6" s="52">
        <f>'RR2022'!F15+'RR2022'!F27</f>
        <v>4396604</v>
      </c>
      <c r="I6" s="60">
        <f>'RR2022'!F63</f>
        <v>4962</v>
      </c>
      <c r="J6" s="60">
        <f>'RR2022'!F87+'RR2022'!F99</f>
        <v>5689608</v>
      </c>
      <c r="K6" s="52">
        <v>0</v>
      </c>
      <c r="L6" s="56">
        <f t="shared" ref="L6:L16" si="0">SUM(D6:K6)</f>
        <v>28711639.627018977</v>
      </c>
      <c r="M6" s="16"/>
    </row>
    <row r="7" spans="1:15" ht="15" x14ac:dyDescent="0.25">
      <c r="A7" s="53">
        <f>A6+1</f>
        <v>3</v>
      </c>
      <c r="B7" s="198">
        <v>2022</v>
      </c>
      <c r="C7" s="177">
        <v>1</v>
      </c>
      <c r="D7" s="52">
        <f>'RR2022'!F40-'HEAT_Gross Up'!I13</f>
        <v>19999393.850640856</v>
      </c>
      <c r="E7" s="60">
        <f>'RR2022'!F4</f>
        <v>297143</v>
      </c>
      <c r="F7" s="60">
        <f>'RR2022'!F76</f>
        <v>24125</v>
      </c>
      <c r="G7" s="60">
        <f>'RR2022'!F52</f>
        <v>39472</v>
      </c>
      <c r="H7" s="52">
        <f>'RR2022'!F16+'RR2022'!F28</f>
        <v>3707321</v>
      </c>
      <c r="I7" s="60">
        <f>'RR2022'!F64</f>
        <v>4923</v>
      </c>
      <c r="J7" s="60">
        <f>'RR2022'!F88+'RR2022'!F100</f>
        <v>5692419</v>
      </c>
      <c r="K7" s="52">
        <v>0</v>
      </c>
      <c r="L7" s="56">
        <f t="shared" si="0"/>
        <v>29764796.850640856</v>
      </c>
      <c r="M7" s="16"/>
    </row>
    <row r="8" spans="1:15" ht="15" x14ac:dyDescent="0.25">
      <c r="A8" s="53">
        <f>A7+1</f>
        <v>4</v>
      </c>
      <c r="B8" s="198">
        <v>2022</v>
      </c>
      <c r="C8" s="177">
        <v>2</v>
      </c>
      <c r="D8" s="52">
        <f>'RR2022'!F41-'HEAT_Gross Up'!I14</f>
        <v>16677584.353540342</v>
      </c>
      <c r="E8" s="60">
        <f>'RR2022'!F5</f>
        <v>269996</v>
      </c>
      <c r="F8" s="60">
        <f>'RR2022'!F77</f>
        <v>24867</v>
      </c>
      <c r="G8" s="60">
        <f>'RR2022'!F53</f>
        <v>31914</v>
      </c>
      <c r="H8" s="52">
        <f>'RR2022'!F17+'RR2022'!F29</f>
        <v>3573491</v>
      </c>
      <c r="I8" s="60">
        <f>'RR2022'!F65</f>
        <v>4189</v>
      </c>
      <c r="J8" s="60">
        <f>'RR2022'!F89+'RR2022'!F101</f>
        <v>5042611</v>
      </c>
      <c r="K8" s="52">
        <v>0</v>
      </c>
      <c r="L8" s="56">
        <f t="shared" si="0"/>
        <v>25624652.353540342</v>
      </c>
      <c r="M8" s="16"/>
    </row>
    <row r="9" spans="1:15" ht="15" x14ac:dyDescent="0.25">
      <c r="A9" s="53">
        <f t="shared" ref="A9:A15" si="1">A8+1</f>
        <v>5</v>
      </c>
      <c r="B9" s="198">
        <v>2022</v>
      </c>
      <c r="C9" s="177">
        <v>3</v>
      </c>
      <c r="D9" s="52">
        <f>'RR2022'!F42-'HEAT_Gross Up'!I15</f>
        <v>13041967.559043702</v>
      </c>
      <c r="E9" s="60">
        <f>'RR2022'!F6</f>
        <v>253627</v>
      </c>
      <c r="F9" s="60">
        <f>'RR2022'!F78</f>
        <v>23950</v>
      </c>
      <c r="G9" s="60">
        <f>'RR2022'!F54</f>
        <v>29116</v>
      </c>
      <c r="H9" s="52">
        <f>'RR2022'!F18+'RR2022'!F30</f>
        <v>3483515</v>
      </c>
      <c r="I9" s="60">
        <f>'RR2022'!G66</f>
        <v>3331</v>
      </c>
      <c r="J9" s="60">
        <f>'RR2022'!F90+'RR2022'!F102</f>
        <v>5044899</v>
      </c>
      <c r="K9" s="65">
        <v>0</v>
      </c>
      <c r="L9" s="56">
        <f t="shared" si="0"/>
        <v>21880405.559043702</v>
      </c>
      <c r="M9" s="16"/>
    </row>
    <row r="10" spans="1:15" ht="15" x14ac:dyDescent="0.25">
      <c r="A10" s="53">
        <f t="shared" si="1"/>
        <v>6</v>
      </c>
      <c r="B10" s="198">
        <v>2022</v>
      </c>
      <c r="C10" s="177">
        <v>4</v>
      </c>
      <c r="D10" s="52">
        <f>'RR2022'!F43-'HEAT_Gross Up'!I16</f>
        <v>8697912.4337434154</v>
      </c>
      <c r="E10" s="60">
        <f>'RR2022'!F7</f>
        <v>204814</v>
      </c>
      <c r="F10" s="60">
        <f>'RR2022'!F79</f>
        <v>23507</v>
      </c>
      <c r="G10" s="60">
        <f>'RR2022'!F55</f>
        <v>26773</v>
      </c>
      <c r="H10" s="52">
        <f>'RR2022'!F19+'RR2022'!F31</f>
        <v>2643651</v>
      </c>
      <c r="I10" s="60">
        <f>'RR2022'!F67</f>
        <v>1440</v>
      </c>
      <c r="J10" s="60">
        <f>'RR2022'!F91+'RR2022'!F103</f>
        <v>4385698</v>
      </c>
      <c r="K10" s="65">
        <v>0</v>
      </c>
      <c r="L10" s="56">
        <f t="shared" si="0"/>
        <v>15983795.433743415</v>
      </c>
      <c r="M10" s="16"/>
    </row>
    <row r="11" spans="1:15" ht="15" x14ac:dyDescent="0.25">
      <c r="A11" s="53">
        <f t="shared" si="1"/>
        <v>7</v>
      </c>
      <c r="B11" s="198">
        <v>2022</v>
      </c>
      <c r="C11" s="177">
        <v>5</v>
      </c>
      <c r="D11" s="52">
        <f>'RR2022'!F44-'HEAT_Gross Up'!I17</f>
        <v>5129748.6009498201</v>
      </c>
      <c r="E11" s="60">
        <f>'RR2022'!F8</f>
        <v>180388</v>
      </c>
      <c r="F11" s="60">
        <f>'RR2022'!F80</f>
        <v>21548</v>
      </c>
      <c r="G11" s="60">
        <f>'RR2022'!F56</f>
        <v>18238</v>
      </c>
      <c r="H11" s="52">
        <f>'RR2022'!F20+'RR2022'!F32</f>
        <v>3133506</v>
      </c>
      <c r="I11" s="60">
        <f>'RR2022'!F68</f>
        <v>702</v>
      </c>
      <c r="J11" s="60">
        <f>'RR2022'!F92+'RR2022'!F104</f>
        <v>4077784</v>
      </c>
      <c r="K11" s="52">
        <v>0</v>
      </c>
      <c r="L11" s="56">
        <f t="shared" si="0"/>
        <v>12561914.60094982</v>
      </c>
      <c r="M11" s="16"/>
    </row>
    <row r="12" spans="1:15" ht="15" x14ac:dyDescent="0.25">
      <c r="A12" s="53">
        <f t="shared" si="1"/>
        <v>8</v>
      </c>
      <c r="B12" s="198">
        <v>2022</v>
      </c>
      <c r="C12" s="177">
        <v>6</v>
      </c>
      <c r="D12" s="52">
        <f>'RR2022'!F45-'HEAT_Gross Up'!I18</f>
        <v>2833272.663448045</v>
      </c>
      <c r="E12" s="60">
        <f>'RR2022'!F9</f>
        <v>175850</v>
      </c>
      <c r="F12" s="60">
        <f>'RR2022'!F81</f>
        <v>23923</v>
      </c>
      <c r="G12" s="60">
        <f>'RR2022'!F57</f>
        <v>14642</v>
      </c>
      <c r="H12" s="52">
        <f>'RR2022'!F21+'RR2022'!F33</f>
        <v>4029891</v>
      </c>
      <c r="I12" s="60">
        <f>'RR2022'!F69</f>
        <v>531</v>
      </c>
      <c r="J12" s="60">
        <f>'RR2022'!F93+'RR2022'!F105</f>
        <v>3793905</v>
      </c>
      <c r="K12" s="52">
        <v>0</v>
      </c>
      <c r="L12" s="56">
        <f t="shared" si="0"/>
        <v>10872014.663448045</v>
      </c>
      <c r="M12" s="16"/>
    </row>
    <row r="13" spans="1:15" ht="15" x14ac:dyDescent="0.25">
      <c r="A13" s="53">
        <f t="shared" si="1"/>
        <v>9</v>
      </c>
      <c r="B13" s="198">
        <v>2022</v>
      </c>
      <c r="C13" s="177">
        <v>7</v>
      </c>
      <c r="D13" s="52">
        <f>'RR2022'!F46-'HEAT_Gross Up'!I19</f>
        <v>2381081.3897824832</v>
      </c>
      <c r="E13" s="60">
        <f>'RR2022'!F10</f>
        <v>150769</v>
      </c>
      <c r="F13" s="60">
        <f>'RR2022'!F82</f>
        <v>24829</v>
      </c>
      <c r="G13" s="60">
        <f>'RR2022'!F58</f>
        <v>11405</v>
      </c>
      <c r="H13" s="52">
        <f>'RR2022'!F22+'RR2022'!F34</f>
        <v>5005255</v>
      </c>
      <c r="I13" s="60">
        <f>'RR2022'!F70</f>
        <v>475</v>
      </c>
      <c r="J13" s="60">
        <f>'RR2022'!F94+'RR2022'!F106</f>
        <v>3810781</v>
      </c>
      <c r="K13" s="52">
        <v>0</v>
      </c>
      <c r="L13" s="56">
        <f t="shared" si="0"/>
        <v>11384595.389782483</v>
      </c>
      <c r="M13" s="16"/>
    </row>
    <row r="14" spans="1:15" ht="15" x14ac:dyDescent="0.25">
      <c r="A14" s="53">
        <f t="shared" si="1"/>
        <v>10</v>
      </c>
      <c r="B14" s="198">
        <v>2022</v>
      </c>
      <c r="C14" s="177">
        <v>8</v>
      </c>
      <c r="D14" s="52">
        <f>'RR2022'!F47-'HEAT_Gross Up'!I8</f>
        <v>2340915.7926141946</v>
      </c>
      <c r="E14" s="60">
        <f>'RR2022'!F11</f>
        <v>156060</v>
      </c>
      <c r="F14" s="60">
        <f>'RR2022'!F83</f>
        <v>23396</v>
      </c>
      <c r="G14" s="60">
        <f>'RR2022'!F59</f>
        <v>10303</v>
      </c>
      <c r="H14" s="52">
        <f>'RR2022'!F23+'RR2022'!F35</f>
        <v>5161731</v>
      </c>
      <c r="I14" s="60">
        <f>'RR2022'!F71</f>
        <v>491</v>
      </c>
      <c r="J14" s="60">
        <f>'RR2022'!F95+'RR2022'!F107</f>
        <v>3956308</v>
      </c>
      <c r="K14" s="52">
        <v>0</v>
      </c>
      <c r="L14" s="56">
        <f t="shared" si="0"/>
        <v>11649204.792614195</v>
      </c>
      <c r="M14" s="16"/>
    </row>
    <row r="15" spans="1:15" ht="15" x14ac:dyDescent="0.25">
      <c r="A15" s="53">
        <f t="shared" si="1"/>
        <v>11</v>
      </c>
      <c r="B15" s="198">
        <v>2022</v>
      </c>
      <c r="C15" s="178">
        <v>9</v>
      </c>
      <c r="D15" s="52">
        <f>'RR2022'!F48-'HEAT_Gross Up'!I9</f>
        <v>2754043.180222868</v>
      </c>
      <c r="E15" s="60">
        <f>'RR2022'!F12</f>
        <v>177762</v>
      </c>
      <c r="F15" s="60">
        <f>'RR2022'!F84</f>
        <v>24640</v>
      </c>
      <c r="G15" s="60">
        <f>'RR2022'!F60</f>
        <v>12640</v>
      </c>
      <c r="H15" s="52">
        <f>'RR2022'!F24+'RR2022'!F36</f>
        <v>4082943</v>
      </c>
      <c r="I15" s="60">
        <f>'RR2022'!F72</f>
        <v>550</v>
      </c>
      <c r="J15" s="60">
        <f>'RR2022'!F96+'RR2022'!F108</f>
        <v>3820950</v>
      </c>
      <c r="K15" s="52">
        <v>0</v>
      </c>
      <c r="L15" s="56">
        <f t="shared" si="0"/>
        <v>10873528.180222869</v>
      </c>
      <c r="M15" s="16"/>
      <c r="N15" s="16"/>
      <c r="O15" s="109" t="s">
        <v>94</v>
      </c>
    </row>
    <row r="16" spans="1:15" ht="15" x14ac:dyDescent="0.25">
      <c r="A16" s="101">
        <f>A15+1</f>
        <v>12</v>
      </c>
      <c r="B16" s="198">
        <v>2022</v>
      </c>
      <c r="C16" s="179">
        <v>10</v>
      </c>
      <c r="D16" s="59">
        <f>'RR2022'!F49-'HEAT_Gross Up'!I10</f>
        <v>6885850.9005345851</v>
      </c>
      <c r="E16" s="62">
        <f>'RR2022'!F13</f>
        <v>262863</v>
      </c>
      <c r="F16" s="62">
        <f>'RR2022'!F85</f>
        <v>23718</v>
      </c>
      <c r="G16" s="62">
        <f>'RR2022'!F61</f>
        <v>19369</v>
      </c>
      <c r="H16" s="59">
        <f>'RR2022'!F25+'RR2022'!F37</f>
        <v>3644529</v>
      </c>
      <c r="I16" s="62">
        <f>'RR2022'!F73</f>
        <v>1352</v>
      </c>
      <c r="J16" s="62">
        <f>'RR2022'!F97+'RR2022'!F109</f>
        <v>4555032</v>
      </c>
      <c r="K16" s="59">
        <v>0</v>
      </c>
      <c r="L16" s="64">
        <f t="shared" si="0"/>
        <v>15392713.900534585</v>
      </c>
    </row>
    <row r="17" spans="1:15" x14ac:dyDescent="0.2">
      <c r="B17" s="53"/>
      <c r="C17" s="53"/>
      <c r="D17" s="52">
        <f t="shared" ref="D17:L17" si="2">SUM(D5:D16)</f>
        <v>111023272.92427886</v>
      </c>
      <c r="E17" s="52">
        <f t="shared" si="2"/>
        <v>2589192</v>
      </c>
      <c r="F17" s="52">
        <f t="shared" si="2"/>
        <v>289772</v>
      </c>
      <c r="G17" s="52">
        <f t="shared" si="2"/>
        <v>271004</v>
      </c>
      <c r="H17" s="52">
        <f t="shared" si="2"/>
        <v>46510131</v>
      </c>
      <c r="I17" s="52">
        <f t="shared" si="2"/>
        <v>25468</v>
      </c>
      <c r="J17" s="52">
        <f t="shared" si="2"/>
        <v>54770999</v>
      </c>
      <c r="K17" s="52">
        <f t="shared" si="2"/>
        <v>0</v>
      </c>
      <c r="L17" s="56">
        <f t="shared" si="2"/>
        <v>215479838.92427886</v>
      </c>
      <c r="M17" s="108" t="s">
        <v>113</v>
      </c>
      <c r="N17" s="93">
        <f>'HEAT_Gross Up'!I20</f>
        <v>660879.07572116645</v>
      </c>
      <c r="O17" s="95" t="s">
        <v>115</v>
      </c>
    </row>
    <row r="18" spans="1:15" x14ac:dyDescent="0.2">
      <c r="B18" s="1"/>
      <c r="C18" s="1" t="s">
        <v>17</v>
      </c>
      <c r="D18" s="19">
        <f>D17-'RR2022'!K49+'HEAT_Gross Up'!I20</f>
        <v>2.176966518163681E-8</v>
      </c>
      <c r="E18" s="19">
        <f>E17-'RR2022'!K13</f>
        <v>0</v>
      </c>
      <c r="F18" s="19">
        <f>F17-'RR2022'!K85</f>
        <v>0</v>
      </c>
      <c r="G18" s="19">
        <f>G17-'RR2022'!K61</f>
        <v>0</v>
      </c>
      <c r="H18" s="19">
        <f>H17-('RR2022'!K25+'RR2022'!K37)</f>
        <v>0</v>
      </c>
      <c r="I18" s="19">
        <f>I17-'RR2022'!K73</f>
        <v>0</v>
      </c>
      <c r="J18" s="107">
        <f>J17-('RR2022'!K97+'RR2022'!K109)</f>
        <v>0</v>
      </c>
      <c r="K18" s="50">
        <v>0</v>
      </c>
      <c r="L18" s="1"/>
      <c r="M18" s="108" t="s">
        <v>114</v>
      </c>
      <c r="N18" s="120">
        <f>L17+N17</f>
        <v>216140718.00000003</v>
      </c>
      <c r="O18" s="124" t="s">
        <v>111</v>
      </c>
    </row>
    <row r="19" spans="1:15" x14ac:dyDescent="0.2">
      <c r="B19" s="18"/>
      <c r="C19" s="18"/>
      <c r="D19" s="20"/>
      <c r="E19" s="20"/>
      <c r="F19" s="20"/>
      <c r="G19" s="20"/>
      <c r="H19" s="18"/>
      <c r="I19" s="18"/>
      <c r="J19" s="19" t="s">
        <v>94</v>
      </c>
      <c r="K19" s="18"/>
      <c r="L19" s="18"/>
      <c r="N19" s="93">
        <f>'RR2022'!L109-'Collection Amount'!N18</f>
        <v>0</v>
      </c>
      <c r="O19" s="125" t="s">
        <v>112</v>
      </c>
    </row>
    <row r="20" spans="1:15" x14ac:dyDescent="0.2">
      <c r="A20" s="53"/>
      <c r="B20" s="66"/>
      <c r="C20" s="66"/>
      <c r="D20" s="202" t="s">
        <v>25</v>
      </c>
      <c r="E20" s="202"/>
      <c r="F20" s="202"/>
      <c r="G20" s="202"/>
      <c r="H20" s="202"/>
      <c r="I20" s="202"/>
      <c r="J20" s="202"/>
      <c r="K20" s="202"/>
      <c r="L20" s="66"/>
    </row>
    <row r="21" spans="1:15" x14ac:dyDescent="0.2">
      <c r="A21" s="101"/>
      <c r="B21" s="110" t="s">
        <v>14</v>
      </c>
      <c r="C21" s="110" t="s">
        <v>15</v>
      </c>
      <c r="D21" s="111" t="s">
        <v>3</v>
      </c>
      <c r="E21" s="111" t="s">
        <v>4</v>
      </c>
      <c r="F21" s="111" t="s">
        <v>5</v>
      </c>
      <c r="G21" s="111" t="s">
        <v>6</v>
      </c>
      <c r="H21" s="112" t="s">
        <v>7</v>
      </c>
      <c r="I21" s="112" t="s">
        <v>8</v>
      </c>
      <c r="J21" s="111" t="s">
        <v>9</v>
      </c>
      <c r="K21" s="115" t="s">
        <v>94</v>
      </c>
      <c r="L21" s="116" t="s">
        <v>94</v>
      </c>
    </row>
    <row r="22" spans="1:15" x14ac:dyDescent="0.2">
      <c r="A22" s="53">
        <f>A16+1</f>
        <v>13</v>
      </c>
      <c r="B22" s="198">
        <v>2021</v>
      </c>
      <c r="C22" s="178">
        <v>10</v>
      </c>
      <c r="D22" s="67">
        <f t="shared" ref="D22:D33" si="3">D5/$D$17</f>
        <v>0.10798202266038462</v>
      </c>
      <c r="E22" s="67">
        <f t="shared" ref="E22:E33" si="4">E5/$E$17</f>
        <v>7.2732342754032925E-2</v>
      </c>
      <c r="F22" s="67">
        <f t="shared" ref="F22:F33" si="5">F5/$F$17</f>
        <v>9.1889485526551906E-2</v>
      </c>
      <c r="G22" s="67">
        <f t="shared" ref="G22:G33" si="6">G5/$G$17</f>
        <v>9.555209517202698E-2</v>
      </c>
      <c r="H22" s="68">
        <f t="shared" ref="H22:H33" si="7">H5/$H$17</f>
        <v>7.8427945085770667E-2</v>
      </c>
      <c r="I22" s="68">
        <f t="shared" ref="I22:I33" si="8">I5/$I$17</f>
        <v>9.9026228993246423E-2</v>
      </c>
      <c r="J22" s="67">
        <f t="shared" ref="J22:J33" si="9">J5/$J$17</f>
        <v>8.948173466764775E-2</v>
      </c>
      <c r="K22" s="117" t="s">
        <v>94</v>
      </c>
      <c r="L22" s="116"/>
    </row>
    <row r="23" spans="1:15" x14ac:dyDescent="0.2">
      <c r="A23" s="53">
        <f>A22+1</f>
        <v>14</v>
      </c>
      <c r="B23" s="198">
        <v>2021</v>
      </c>
      <c r="C23" s="177">
        <v>11</v>
      </c>
      <c r="D23" s="67">
        <f t="shared" si="3"/>
        <v>0.16476711724662749</v>
      </c>
      <c r="E23" s="67">
        <f t="shared" si="4"/>
        <v>0.10489836211451295</v>
      </c>
      <c r="F23" s="67">
        <f t="shared" si="5"/>
        <v>8.50392722554284E-2</v>
      </c>
      <c r="G23" s="67">
        <f t="shared" si="6"/>
        <v>0.1152639813434488</v>
      </c>
      <c r="H23" s="68">
        <f t="shared" si="7"/>
        <v>9.4530028307166017E-2</v>
      </c>
      <c r="I23" s="68">
        <f t="shared" si="8"/>
        <v>0.1948327312706141</v>
      </c>
      <c r="J23" s="67">
        <f t="shared" si="9"/>
        <v>0.10387993835934962</v>
      </c>
      <c r="K23" s="117" t="s">
        <v>94</v>
      </c>
      <c r="L23" s="116"/>
    </row>
    <row r="24" spans="1:15" x14ac:dyDescent="0.2">
      <c r="A24" s="53">
        <f t="shared" ref="A24:A33" si="10">A23+1</f>
        <v>15</v>
      </c>
      <c r="B24" s="198">
        <v>2022</v>
      </c>
      <c r="C24" s="177">
        <v>12</v>
      </c>
      <c r="D24" s="67">
        <f t="shared" si="3"/>
        <v>0.18013695078401293</v>
      </c>
      <c r="E24" s="67">
        <f t="shared" si="4"/>
        <v>0.11476282948502853</v>
      </c>
      <c r="F24" s="67">
        <f t="shared" si="5"/>
        <v>8.3255110914788183E-2</v>
      </c>
      <c r="G24" s="67">
        <f t="shared" si="6"/>
        <v>0.1456509867013033</v>
      </c>
      <c r="H24" s="68">
        <f t="shared" si="7"/>
        <v>7.9709966845717975E-2</v>
      </c>
      <c r="I24" s="68">
        <f t="shared" si="8"/>
        <v>0.19330139783257422</v>
      </c>
      <c r="J24" s="67">
        <f t="shared" si="9"/>
        <v>0.10393126114059012</v>
      </c>
      <c r="K24" s="117" t="s">
        <v>94</v>
      </c>
      <c r="L24" s="116"/>
    </row>
    <row r="25" spans="1:15" x14ac:dyDescent="0.2">
      <c r="A25" s="53">
        <f t="shared" si="10"/>
        <v>16</v>
      </c>
      <c r="B25" s="198">
        <v>2022</v>
      </c>
      <c r="C25" s="177">
        <v>1</v>
      </c>
      <c r="D25" s="67">
        <f t="shared" si="3"/>
        <v>0.15021701229178269</v>
      </c>
      <c r="E25" s="67">
        <f t="shared" si="4"/>
        <v>0.10427809138912834</v>
      </c>
      <c r="F25" s="67">
        <f t="shared" si="5"/>
        <v>8.5815744792457516E-2</v>
      </c>
      <c r="G25" s="67">
        <f t="shared" si="6"/>
        <v>0.11776209945240661</v>
      </c>
      <c r="H25" s="68">
        <f t="shared" si="7"/>
        <v>7.683252923970478E-2</v>
      </c>
      <c r="I25" s="68">
        <f t="shared" si="8"/>
        <v>0.16448091722946442</v>
      </c>
      <c r="J25" s="67">
        <f t="shared" si="9"/>
        <v>9.206717226392018E-2</v>
      </c>
      <c r="K25" s="117" t="s">
        <v>94</v>
      </c>
      <c r="L25" s="116"/>
    </row>
    <row r="26" spans="1:15" x14ac:dyDescent="0.2">
      <c r="A26" s="53">
        <f t="shared" si="10"/>
        <v>17</v>
      </c>
      <c r="B26" s="198">
        <v>2022</v>
      </c>
      <c r="C26" s="177">
        <v>2</v>
      </c>
      <c r="D26" s="67">
        <f t="shared" si="3"/>
        <v>0.11747057365115428</v>
      </c>
      <c r="E26" s="67">
        <f t="shared" si="4"/>
        <v>9.7956041884881467E-2</v>
      </c>
      <c r="F26" s="67">
        <f t="shared" si="5"/>
        <v>8.2651187830432196E-2</v>
      </c>
      <c r="G26" s="67">
        <f t="shared" si="6"/>
        <v>0.10743752859736387</v>
      </c>
      <c r="H26" s="68">
        <f t="shared" si="7"/>
        <v>7.4897982979235209E-2</v>
      </c>
      <c r="I26" s="68">
        <f t="shared" si="8"/>
        <v>0.13079158159258678</v>
      </c>
      <c r="J26" s="67">
        <f t="shared" si="9"/>
        <v>9.210894619614296E-2</v>
      </c>
      <c r="K26" s="117" t="s">
        <v>94</v>
      </c>
      <c r="L26" s="116"/>
    </row>
    <row r="27" spans="1:15" x14ac:dyDescent="0.2">
      <c r="A27" s="53">
        <f t="shared" si="10"/>
        <v>18</v>
      </c>
      <c r="B27" s="198">
        <v>2022</v>
      </c>
      <c r="C27" s="177">
        <v>3</v>
      </c>
      <c r="D27" s="67">
        <f t="shared" si="3"/>
        <v>7.8343145582418991E-2</v>
      </c>
      <c r="E27" s="67">
        <f t="shared" si="4"/>
        <v>7.9103442309415448E-2</v>
      </c>
      <c r="F27" s="67">
        <f t="shared" si="5"/>
        <v>8.1122399679748214E-2</v>
      </c>
      <c r="G27" s="67">
        <f t="shared" si="6"/>
        <v>9.8791899750557188E-2</v>
      </c>
      <c r="H27" s="68">
        <f t="shared" si="7"/>
        <v>5.684032582062605E-2</v>
      </c>
      <c r="I27" s="68">
        <f t="shared" si="8"/>
        <v>5.6541542327626829E-2</v>
      </c>
      <c r="J27" s="67">
        <f t="shared" si="9"/>
        <v>8.0073361451742001E-2</v>
      </c>
      <c r="K27" s="117"/>
      <c r="L27" s="116"/>
    </row>
    <row r="28" spans="1:15" x14ac:dyDescent="0.2">
      <c r="A28" s="53">
        <f t="shared" si="10"/>
        <v>19</v>
      </c>
      <c r="B28" s="198">
        <v>2022</v>
      </c>
      <c r="C28" s="177">
        <v>4</v>
      </c>
      <c r="D28" s="67">
        <f t="shared" si="3"/>
        <v>4.6204263897430403E-2</v>
      </c>
      <c r="E28" s="67">
        <f t="shared" si="4"/>
        <v>6.9669611214618302E-2</v>
      </c>
      <c r="F28" s="67">
        <f t="shared" si="5"/>
        <v>7.4361912124014745E-2</v>
      </c>
      <c r="G28" s="67">
        <f t="shared" si="6"/>
        <v>6.7297899661997604E-2</v>
      </c>
      <c r="H28" s="68">
        <f t="shared" si="7"/>
        <v>6.7372547284375528E-2</v>
      </c>
      <c r="I28" s="68">
        <f t="shared" si="8"/>
        <v>2.7564001884718078E-2</v>
      </c>
      <c r="J28" s="67">
        <f t="shared" si="9"/>
        <v>7.4451517672701209E-2</v>
      </c>
      <c r="K28" s="117" t="s">
        <v>94</v>
      </c>
      <c r="L28" s="116"/>
    </row>
    <row r="29" spans="1:15" x14ac:dyDescent="0.2">
      <c r="A29" s="53">
        <f t="shared" si="10"/>
        <v>20</v>
      </c>
      <c r="B29" s="198">
        <v>2022</v>
      </c>
      <c r="C29" s="177">
        <v>5</v>
      </c>
      <c r="D29" s="67">
        <f t="shared" si="3"/>
        <v>2.5519628351980045E-2</v>
      </c>
      <c r="E29" s="67">
        <f t="shared" si="4"/>
        <v>6.7916940883487972E-2</v>
      </c>
      <c r="F29" s="67">
        <f t="shared" si="5"/>
        <v>8.2558011125988706E-2</v>
      </c>
      <c r="G29" s="67">
        <f t="shared" si="6"/>
        <v>5.4028722823279363E-2</v>
      </c>
      <c r="H29" s="68">
        <f t="shared" si="7"/>
        <v>8.6645445053680881E-2</v>
      </c>
      <c r="I29" s="68">
        <f t="shared" si="8"/>
        <v>2.0849693733312392E-2</v>
      </c>
      <c r="J29" s="67">
        <f t="shared" si="9"/>
        <v>6.9268501018212206E-2</v>
      </c>
      <c r="K29" s="117" t="s">
        <v>94</v>
      </c>
      <c r="L29" s="116"/>
    </row>
    <row r="30" spans="1:15" x14ac:dyDescent="0.2">
      <c r="A30" s="53">
        <f t="shared" si="10"/>
        <v>21</v>
      </c>
      <c r="B30" s="198">
        <v>2022</v>
      </c>
      <c r="C30" s="177">
        <v>6</v>
      </c>
      <c r="D30" s="67">
        <f t="shared" si="3"/>
        <v>2.14466870509794E-2</v>
      </c>
      <c r="E30" s="67">
        <f t="shared" si="4"/>
        <v>5.8230135115510936E-2</v>
      </c>
      <c r="F30" s="67">
        <f t="shared" si="5"/>
        <v>8.5684607208425939E-2</v>
      </c>
      <c r="G30" s="67">
        <f t="shared" si="6"/>
        <v>4.2084249678971529E-2</v>
      </c>
      <c r="H30" s="68">
        <f t="shared" si="7"/>
        <v>0.107616445973889</v>
      </c>
      <c r="I30" s="68">
        <f t="shared" si="8"/>
        <v>1.8650855976126906E-2</v>
      </c>
      <c r="J30" s="67">
        <f t="shared" si="9"/>
        <v>6.9576620284030236E-2</v>
      </c>
      <c r="K30" s="117" t="s">
        <v>94</v>
      </c>
      <c r="L30" s="116"/>
    </row>
    <row r="31" spans="1:15" x14ac:dyDescent="0.2">
      <c r="A31" s="53">
        <f t="shared" si="10"/>
        <v>22</v>
      </c>
      <c r="B31" s="198">
        <v>2022</v>
      </c>
      <c r="C31" s="177">
        <v>7</v>
      </c>
      <c r="D31" s="67">
        <f t="shared" si="3"/>
        <v>2.1084910676437797E-2</v>
      </c>
      <c r="E31" s="67">
        <f t="shared" si="4"/>
        <v>6.027362976557938E-2</v>
      </c>
      <c r="F31" s="67">
        <f t="shared" si="5"/>
        <v>8.0739339894813855E-2</v>
      </c>
      <c r="G31" s="67">
        <f t="shared" si="6"/>
        <v>3.8017889034848193E-2</v>
      </c>
      <c r="H31" s="68">
        <f t="shared" si="7"/>
        <v>0.11098078825019865</v>
      </c>
      <c r="I31" s="68">
        <f t="shared" si="8"/>
        <v>1.9279095335322759E-2</v>
      </c>
      <c r="J31" s="67">
        <f t="shared" si="9"/>
        <v>7.2233628603341704E-2</v>
      </c>
      <c r="K31" s="117" t="s">
        <v>94</v>
      </c>
      <c r="L31" s="116"/>
    </row>
    <row r="32" spans="1:15" x14ac:dyDescent="0.2">
      <c r="A32" s="53">
        <f t="shared" si="10"/>
        <v>23</v>
      </c>
      <c r="B32" s="198">
        <v>2022</v>
      </c>
      <c r="C32" s="177">
        <v>8</v>
      </c>
      <c r="D32" s="67">
        <f t="shared" si="3"/>
        <v>2.4805998847657884E-2</v>
      </c>
      <c r="E32" s="67">
        <f t="shared" si="4"/>
        <v>6.865539519664822E-2</v>
      </c>
      <c r="F32" s="67">
        <f t="shared" si="5"/>
        <v>8.5032370277321481E-2</v>
      </c>
      <c r="G32" s="67">
        <f t="shared" si="6"/>
        <v>4.664137798704078E-2</v>
      </c>
      <c r="H32" s="68">
        <f t="shared" si="7"/>
        <v>8.778609976394175E-2</v>
      </c>
      <c r="I32" s="68">
        <f t="shared" si="8"/>
        <v>2.1595727972357467E-2</v>
      </c>
      <c r="J32" s="67">
        <f t="shared" si="9"/>
        <v>6.9762284233668995E-2</v>
      </c>
      <c r="K32" s="117" t="s">
        <v>94</v>
      </c>
      <c r="L32" s="116"/>
    </row>
    <row r="33" spans="1:13" x14ac:dyDescent="0.2">
      <c r="A33" s="101">
        <f t="shared" si="10"/>
        <v>24</v>
      </c>
      <c r="B33" s="198">
        <v>2022</v>
      </c>
      <c r="C33" s="179">
        <v>9</v>
      </c>
      <c r="D33" s="113">
        <f t="shared" si="3"/>
        <v>6.2021688959133264E-2</v>
      </c>
      <c r="E33" s="113">
        <f t="shared" si="4"/>
        <v>0.10152317788715554</v>
      </c>
      <c r="F33" s="113">
        <f t="shared" si="5"/>
        <v>8.1850558370028845E-2</v>
      </c>
      <c r="G33" s="113">
        <f t="shared" si="6"/>
        <v>7.1471269796755763E-2</v>
      </c>
      <c r="H33" s="114">
        <f t="shared" si="7"/>
        <v>7.8359895395693463E-2</v>
      </c>
      <c r="I33" s="114">
        <f t="shared" si="8"/>
        <v>5.3086225852049633E-2</v>
      </c>
      <c r="J33" s="113">
        <f t="shared" si="9"/>
        <v>8.3165034108653016E-2</v>
      </c>
      <c r="K33" s="117" t="s">
        <v>94</v>
      </c>
      <c r="L33" s="116"/>
    </row>
    <row r="34" spans="1:13" x14ac:dyDescent="0.2">
      <c r="A34" s="53"/>
      <c r="B34" s="61"/>
      <c r="C34" s="118" t="s">
        <v>17</v>
      </c>
      <c r="D34" s="119">
        <f>SUM(D22:D33)</f>
        <v>0.99999999999999989</v>
      </c>
      <c r="E34" s="119">
        <f t="shared" ref="E34:J34" si="11">SUM(E22:E33)</f>
        <v>1</v>
      </c>
      <c r="F34" s="119">
        <f t="shared" si="11"/>
        <v>1</v>
      </c>
      <c r="G34" s="119">
        <f t="shared" si="11"/>
        <v>1</v>
      </c>
      <c r="H34" s="119">
        <f t="shared" si="11"/>
        <v>0.99999999999999978</v>
      </c>
      <c r="I34" s="119">
        <f t="shared" si="11"/>
        <v>0.99999999999999989</v>
      </c>
      <c r="J34" s="119">
        <f t="shared" si="11"/>
        <v>1</v>
      </c>
      <c r="K34" s="69"/>
      <c r="L34" s="66"/>
    </row>
    <row r="35" spans="1:13" x14ac:dyDescent="0.2">
      <c r="B35" s="5"/>
      <c r="C35" s="5"/>
      <c r="D35" s="17"/>
      <c r="E35" s="17"/>
      <c r="F35" s="17"/>
      <c r="G35" s="17"/>
      <c r="H35" s="10"/>
      <c r="I35" s="10"/>
      <c r="J35" s="17"/>
      <c r="K35" s="10"/>
    </row>
    <row r="36" spans="1:13" x14ac:dyDescent="0.2">
      <c r="B36" s="6"/>
      <c r="C36" s="6"/>
      <c r="D36" s="201" t="s">
        <v>26</v>
      </c>
      <c r="E36" s="201"/>
      <c r="F36" s="201"/>
      <c r="G36" s="201"/>
      <c r="H36" s="201"/>
      <c r="I36" s="201"/>
      <c r="J36" s="201"/>
      <c r="K36" s="201"/>
      <c r="L36" s="6"/>
      <c r="M36" s="6"/>
    </row>
    <row r="37" spans="1:13" x14ac:dyDescent="0.2">
      <c r="A37" s="102"/>
      <c r="B37" s="121" t="s">
        <v>14</v>
      </c>
      <c r="C37" s="121" t="s">
        <v>15</v>
      </c>
      <c r="D37" s="122" t="s">
        <v>3</v>
      </c>
      <c r="E37" s="122" t="s">
        <v>4</v>
      </c>
      <c r="F37" s="122" t="s">
        <v>5</v>
      </c>
      <c r="G37" s="122" t="s">
        <v>6</v>
      </c>
      <c r="H37" s="122" t="s">
        <v>64</v>
      </c>
      <c r="I37" s="123" t="s">
        <v>8</v>
      </c>
      <c r="J37" s="122" t="s">
        <v>66</v>
      </c>
      <c r="K37" s="123" t="s">
        <v>10</v>
      </c>
      <c r="L37" s="123" t="s">
        <v>13</v>
      </c>
      <c r="M37" s="6"/>
    </row>
    <row r="38" spans="1:13" x14ac:dyDescent="0.2">
      <c r="A38" s="53">
        <f>A33+1</f>
        <v>25</v>
      </c>
      <c r="B38" s="198">
        <v>2021</v>
      </c>
      <c r="C38" s="178">
        <v>10</v>
      </c>
      <c r="D38" s="21">
        <f>D22*$D$50</f>
        <v>161099.75882994189</v>
      </c>
      <c r="E38" s="21">
        <f>E22*$E$50</f>
        <v>1895.2392212218479</v>
      </c>
      <c r="F38" s="21">
        <f>F22*$F$50</f>
        <v>527.59559663417292</v>
      </c>
      <c r="G38" s="21">
        <f>G22*$G$50</f>
        <v>230.5132826124711</v>
      </c>
      <c r="H38" s="21">
        <f>_FT1!E29*Input!$G$2+_FT1!D29*'Exhibit 1.2'!$I$13</f>
        <v>987.66968806469333</v>
      </c>
      <c r="I38" s="21">
        <f>I22*$I$50</f>
        <v>19.337884250981762</v>
      </c>
      <c r="J38" s="21">
        <f>TS!D29*'Exhibit 1.2'!$I$15+TS!E29*Input!$G$2</f>
        <v>3088.8961733961551</v>
      </c>
      <c r="K38" s="48" t="s">
        <v>91</v>
      </c>
      <c r="L38" s="13">
        <f t="shared" ref="L38:L49" si="12">SUM(D38:K38)</f>
        <v>167849.01067612218</v>
      </c>
      <c r="M38" s="6"/>
    </row>
    <row r="39" spans="1:13" x14ac:dyDescent="0.2">
      <c r="A39" s="53">
        <f>A38+1</f>
        <v>26</v>
      </c>
      <c r="B39" s="198">
        <v>2021</v>
      </c>
      <c r="C39" s="177">
        <v>11</v>
      </c>
      <c r="D39" s="21">
        <f t="shared" ref="D39:D49" si="13">D23*$D$50</f>
        <v>245818.166742626</v>
      </c>
      <c r="E39" s="21">
        <f>E23*$E$50</f>
        <v>2733.4124351485057</v>
      </c>
      <c r="F39" s="21">
        <f>F23*$F$50</f>
        <v>488.26419394822136</v>
      </c>
      <c r="G39" s="21">
        <f>G23*$G$50</f>
        <v>278.06693990985747</v>
      </c>
      <c r="H39" s="21">
        <f>_FT1!E30*Input!$G$2+_FT1!D30*'Exhibit 1.2'!$I$13</f>
        <v>1190.4486783222451</v>
      </c>
      <c r="I39" s="21">
        <f>I23*$I$50</f>
        <v>38.047018895071972</v>
      </c>
      <c r="J39" s="21">
        <f>TS!D30*'Exhibit 1.2'!$I$15+TS!E30*Input!$G$2</f>
        <v>3522.2227075511919</v>
      </c>
      <c r="K39" s="48" t="s">
        <v>91</v>
      </c>
      <c r="L39" s="13">
        <f t="shared" si="12"/>
        <v>254068.62871640109</v>
      </c>
      <c r="M39" s="6"/>
    </row>
    <row r="40" spans="1:13" x14ac:dyDescent="0.2">
      <c r="A40" s="53">
        <f t="shared" ref="A40:A50" si="14">A39+1</f>
        <v>27</v>
      </c>
      <c r="B40" s="198">
        <v>2022</v>
      </c>
      <c r="C40" s="177">
        <v>12</v>
      </c>
      <c r="D40" s="21">
        <f t="shared" si="13"/>
        <v>268748.61771145702</v>
      </c>
      <c r="E40" s="21">
        <f>E24*$E$50</f>
        <v>2990.4579908002606</v>
      </c>
      <c r="F40" s="21">
        <f>F24*$F$50</f>
        <v>478.0201963720819</v>
      </c>
      <c r="G40" s="21">
        <f>G24*$G$50</f>
        <v>351.37363550026879</v>
      </c>
      <c r="H40" s="21">
        <f>_FT1!E31*Input!$G$2+_FT1!D31*'Exhibit 1.2'!$I$13</f>
        <v>1003.8146225055301</v>
      </c>
      <c r="I40" s="21">
        <f>I24*$I$50</f>
        <v>37.747979447891844</v>
      </c>
      <c r="J40" s="21">
        <f>TS!D31*'Exhibit 1.2'!$I$15+TS!E31*Input!$G$2</f>
        <v>3913.3896825044571</v>
      </c>
      <c r="K40" s="48" t="s">
        <v>91</v>
      </c>
      <c r="L40" s="13">
        <f t="shared" si="12"/>
        <v>277523.42181858746</v>
      </c>
      <c r="M40" s="6"/>
    </row>
    <row r="41" spans="1:13" x14ac:dyDescent="0.2">
      <c r="A41" s="53">
        <f t="shared" si="14"/>
        <v>28</v>
      </c>
      <c r="B41" s="198">
        <v>2022</v>
      </c>
      <c r="C41" s="177">
        <v>1</v>
      </c>
      <c r="D41" s="21">
        <f t="shared" si="13"/>
        <v>224110.67931624176</v>
      </c>
      <c r="E41" s="21">
        <f>E25*$E$50</f>
        <v>2717.2495925669027</v>
      </c>
      <c r="F41" s="21">
        <f>F25*$F$50</f>
        <v>492.72241339625117</v>
      </c>
      <c r="G41" s="21">
        <f>G25*$G$50</f>
        <v>284.09348914054465</v>
      </c>
      <c r="H41" s="21">
        <f>_FT1!E20*Input!$G$2+_FT1!D20*'Exhibit 1.2'!$I$13</f>
        <v>967.578075702619</v>
      </c>
      <c r="I41" s="21">
        <f>I25*$I$50</f>
        <v>32.119903698399128</v>
      </c>
      <c r="J41" s="21">
        <f>TS!D20*'Exhibit 1.2'!$I$15+TS!E20*Input!$G$2</f>
        <v>4046.9468323163469</v>
      </c>
      <c r="K41" s="48" t="s">
        <v>91</v>
      </c>
      <c r="L41" s="13">
        <f t="shared" si="12"/>
        <v>232651.3896230628</v>
      </c>
      <c r="M41" s="6"/>
    </row>
    <row r="42" spans="1:13" x14ac:dyDescent="0.2">
      <c r="A42" s="53">
        <f t="shared" si="14"/>
        <v>29</v>
      </c>
      <c r="B42" s="198">
        <v>2022</v>
      </c>
      <c r="C42" s="177">
        <v>2</v>
      </c>
      <c r="D42" s="21">
        <f t="shared" si="13"/>
        <v>175255.84924756837</v>
      </c>
      <c r="E42" s="21">
        <f>E26*$E$50</f>
        <v>2552.5113794795698</v>
      </c>
      <c r="F42" s="21">
        <f>F26*$F$50</f>
        <v>474.55269235694755</v>
      </c>
      <c r="G42" s="21">
        <f>G26*$G$50</f>
        <v>259.18612614576978</v>
      </c>
      <c r="H42" s="21">
        <f>_FT1!E21*Input!$G$2+_FT1!D21*'Exhibit 1.2'!$I$13</f>
        <v>943.21567911636237</v>
      </c>
      <c r="I42" s="21">
        <f>I26*$I$50</f>
        <v>25.541035860436264</v>
      </c>
      <c r="J42" s="21">
        <f>TS!D21*'Exhibit 1.2'!$I$15+TS!E21*Input!$G$2</f>
        <v>4110.3672212783094</v>
      </c>
      <c r="K42" s="48" t="s">
        <v>91</v>
      </c>
      <c r="L42" s="13">
        <f t="shared" si="12"/>
        <v>183621.22338180579</v>
      </c>
      <c r="M42" s="6"/>
    </row>
    <row r="43" spans="1:13" x14ac:dyDescent="0.2">
      <c r="A43" s="53">
        <f t="shared" si="14"/>
        <v>30</v>
      </c>
      <c r="B43" s="198">
        <v>2022</v>
      </c>
      <c r="C43" s="177">
        <v>3</v>
      </c>
      <c r="D43" s="21">
        <f t="shared" si="13"/>
        <v>116881.13954858355</v>
      </c>
      <c r="E43" s="21">
        <f t="shared" ref="E43:E49" si="15">E27*$E$50</f>
        <v>2061.2555669417238</v>
      </c>
      <c r="F43" s="21">
        <f t="shared" ref="F43:F49" si="16">F27*$F$50</f>
        <v>465.77495362149335</v>
      </c>
      <c r="G43" s="21">
        <f t="shared" ref="G43:G49" si="17">G27*$G$50</f>
        <v>238.32910273735041</v>
      </c>
      <c r="H43" s="21">
        <f>_FT1!E22*Input!$G$2+_FT1!D22*'Exhibit 1.2'!$I$13</f>
        <v>715.80948361400783</v>
      </c>
      <c r="I43" s="21">
        <f t="shared" ref="I43:I49" si="18">I27*$I$50</f>
        <v>11.041456511266352</v>
      </c>
      <c r="J43" s="21">
        <f>TS!D22*'Exhibit 1.2'!$I$15+TS!E22*Input!$G$2</f>
        <v>3516.5929024443785</v>
      </c>
      <c r="K43" s="48" t="s">
        <v>91</v>
      </c>
      <c r="L43" s="13">
        <f t="shared" si="12"/>
        <v>123889.94301445378</v>
      </c>
      <c r="M43" s="6"/>
    </row>
    <row r="44" spans="1:13" x14ac:dyDescent="0.2">
      <c r="A44" s="53">
        <f t="shared" si="14"/>
        <v>31</v>
      </c>
      <c r="B44" s="198">
        <v>2022</v>
      </c>
      <c r="C44" s="177">
        <v>4</v>
      </c>
      <c r="D44" s="21">
        <f t="shared" si="13"/>
        <v>68932.731462177224</v>
      </c>
      <c r="E44" s="21">
        <f t="shared" si="15"/>
        <v>1815.4314119615049</v>
      </c>
      <c r="F44" s="21">
        <f t="shared" si="16"/>
        <v>426.95872296064744</v>
      </c>
      <c r="G44" s="21">
        <f>G28*$G$50</f>
        <v>162.35185357351796</v>
      </c>
      <c r="H44" s="21">
        <f>_FT1!E23*Input!$G$2+_FT1!D23*'Exhibit 1.2'!$I$13</f>
        <v>848.44531738924513</v>
      </c>
      <c r="I44" s="21">
        <f t="shared" si="18"/>
        <v>5.3827100492423465</v>
      </c>
      <c r="J44" s="21">
        <f>TS!D23*'Exhibit 1.2'!$I$15+TS!E23*Input!$G$2</f>
        <v>3280.8131029653614</v>
      </c>
      <c r="K44" s="48" t="s">
        <v>91</v>
      </c>
      <c r="L44" s="13">
        <f t="shared" si="12"/>
        <v>75472.114581076734</v>
      </c>
      <c r="M44" s="6"/>
    </row>
    <row r="45" spans="1:13" x14ac:dyDescent="0.2">
      <c r="A45" s="53">
        <f t="shared" si="14"/>
        <v>32</v>
      </c>
      <c r="B45" s="198">
        <v>2022</v>
      </c>
      <c r="C45" s="177">
        <v>5</v>
      </c>
      <c r="D45" s="21">
        <f t="shared" si="13"/>
        <v>38073.059493096633</v>
      </c>
      <c r="E45" s="21">
        <f t="shared" si="15"/>
        <v>1769.7608144301762</v>
      </c>
      <c r="F45" s="21">
        <f t="shared" si="16"/>
        <v>474.01770602318396</v>
      </c>
      <c r="G45" s="21">
        <f t="shared" si="17"/>
        <v>130.34081807344282</v>
      </c>
      <c r="H45" s="21">
        <f>_FT1!E24*Input!$G$2+_FT1!D24*'Exhibit 1.2'!$I$13</f>
        <v>1091.1554496908773</v>
      </c>
      <c r="I45" s="21">
        <f t="shared" si="18"/>
        <v>4.0715370885294675</v>
      </c>
      <c r="J45" s="21">
        <f>TS!D24*'Exhibit 1.2'!$I$15+TS!E24*Input!$G$2</f>
        <v>2923.9424542414158</v>
      </c>
      <c r="K45" s="48" t="s">
        <v>91</v>
      </c>
      <c r="L45" s="13">
        <f t="shared" si="12"/>
        <v>44466.34827264426</v>
      </c>
      <c r="M45" s="6"/>
    </row>
    <row r="46" spans="1:13" x14ac:dyDescent="0.2">
      <c r="A46" s="53">
        <f t="shared" si="14"/>
        <v>33</v>
      </c>
      <c r="B46" s="198">
        <v>2022</v>
      </c>
      <c r="C46" s="177">
        <v>6</v>
      </c>
      <c r="D46" s="21">
        <f t="shared" si="13"/>
        <v>31996.586343641218</v>
      </c>
      <c r="E46" s="21">
        <f t="shared" si="15"/>
        <v>1517.3447155577096</v>
      </c>
      <c r="F46" s="21">
        <f t="shared" si="16"/>
        <v>491.96946966725062</v>
      </c>
      <c r="G46" s="21">
        <f t="shared" si="17"/>
        <v>101.52554501622835</v>
      </c>
      <c r="H46" s="21">
        <f>_FT1!E25*Input!$G$2+_FT1!D25*'Exhibit 1.2'!$I$13</f>
        <v>1355.2503703803682</v>
      </c>
      <c r="I46" s="21">
        <f t="shared" si="18"/>
        <v>3.6421471130913314</v>
      </c>
      <c r="J46" s="21">
        <f>TS!D25*'Exhibit 1.2'!$I$15+TS!E25*Input!$G$2</f>
        <v>2866.8039191556063</v>
      </c>
      <c r="K46" s="48" t="s">
        <v>91</v>
      </c>
      <c r="L46" s="13">
        <f t="shared" si="12"/>
        <v>38333.122510531473</v>
      </c>
      <c r="M46" s="6"/>
    </row>
    <row r="47" spans="1:13" x14ac:dyDescent="0.2">
      <c r="A47" s="53">
        <f t="shared" si="14"/>
        <v>34</v>
      </c>
      <c r="B47" s="198">
        <v>2022</v>
      </c>
      <c r="C47" s="177">
        <v>7</v>
      </c>
      <c r="D47" s="21">
        <f t="shared" si="13"/>
        <v>31456.847549598373</v>
      </c>
      <c r="E47" s="21">
        <f t="shared" si="15"/>
        <v>1570.593532556004</v>
      </c>
      <c r="F47" s="21">
        <f t="shared" si="16"/>
        <v>463.57556536046536</v>
      </c>
      <c r="G47" s="21">
        <f t="shared" si="17"/>
        <v>91.715711556527893</v>
      </c>
      <c r="H47" s="21">
        <f>_FT1!E26*Input!$G$2+_FT1!D26*'Exhibit 1.2'!$I$13</f>
        <v>328.27236247021443</v>
      </c>
      <c r="I47" s="21">
        <f t="shared" si="18"/>
        <v>3.764829963216513</v>
      </c>
      <c r="J47" s="21">
        <f>TS!D26*'Exhibit 1.2'!$I$15+TS!E26*Input!$G$2</f>
        <v>2832.9182359080128</v>
      </c>
      <c r="K47" s="48" t="s">
        <v>91</v>
      </c>
      <c r="L47" s="13">
        <f t="shared" si="12"/>
        <v>36747.687787412819</v>
      </c>
      <c r="M47" s="6"/>
    </row>
    <row r="48" spans="1:13" x14ac:dyDescent="0.2">
      <c r="A48" s="53">
        <f t="shared" si="14"/>
        <v>35</v>
      </c>
      <c r="B48" s="198">
        <v>2022</v>
      </c>
      <c r="C48" s="177">
        <v>8</v>
      </c>
      <c r="D48" s="21">
        <f t="shared" si="13"/>
        <v>37008.386520616667</v>
      </c>
      <c r="E48" s="21">
        <f t="shared" si="15"/>
        <v>1789.0032521736537</v>
      </c>
      <c r="F48" s="21">
        <f t="shared" si="16"/>
        <v>488.22456533090559</v>
      </c>
      <c r="G48" s="21">
        <f t="shared" si="17"/>
        <v>112.51932389347884</v>
      </c>
      <c r="H48" s="21">
        <f>_FT1!E27*Input!$G$2+_FT1!D27*'Exhibit 1.2'!$I$13</f>
        <v>299.83531895462897</v>
      </c>
      <c r="I48" s="21">
        <f t="shared" si="18"/>
        <v>4.2172229730531203</v>
      </c>
      <c r="J48" s="21">
        <f>TS!D27*'Exhibit 1.2'!$I$15+TS!E27*Input!$G$2</f>
        <v>2736.7666847192554</v>
      </c>
      <c r="K48" s="48" t="s">
        <v>91</v>
      </c>
      <c r="L48" s="13">
        <f t="shared" si="12"/>
        <v>42438.952888661639</v>
      </c>
      <c r="M48" s="6"/>
    </row>
    <row r="49" spans="1:13" x14ac:dyDescent="0.2">
      <c r="A49" s="101">
        <f t="shared" si="14"/>
        <v>36</v>
      </c>
      <c r="B49" s="198">
        <v>2022</v>
      </c>
      <c r="C49" s="179">
        <v>9</v>
      </c>
      <c r="D49" s="30">
        <f t="shared" si="13"/>
        <v>92530.94994309351</v>
      </c>
      <c r="E49" s="30">
        <f t="shared" si="15"/>
        <v>2645.4628203785014</v>
      </c>
      <c r="F49" s="30">
        <f t="shared" si="16"/>
        <v>469.95577274831237</v>
      </c>
      <c r="G49" s="30">
        <f t="shared" si="17"/>
        <v>172.41984054531579</v>
      </c>
      <c r="H49" s="30">
        <f>_FT1!E28*Input!$G$2+_FT1!D28*'Exhibit 1.2'!$I$13</f>
        <v>986.81271525866168</v>
      </c>
      <c r="I49" s="30">
        <f t="shared" si="18"/>
        <v>10.366700835577852</v>
      </c>
      <c r="J49" s="30">
        <f>TS!D28*'Exhibit 1.2'!$I$15+TS!E28*Input!$G$2</f>
        <v>3226.1889363797404</v>
      </c>
      <c r="K49" s="49" t="s">
        <v>91</v>
      </c>
      <c r="L49" s="31">
        <f t="shared" si="12"/>
        <v>100042.15672923964</v>
      </c>
      <c r="M49" s="6"/>
    </row>
    <row r="50" spans="1:13" x14ac:dyDescent="0.2">
      <c r="A50" s="53">
        <f t="shared" si="14"/>
        <v>37</v>
      </c>
      <c r="B50" s="6"/>
      <c r="C50" s="6" t="s">
        <v>13</v>
      </c>
      <c r="D50" s="21">
        <f>'Exhibit 1.2'!L9</f>
        <v>1491912.7727086425</v>
      </c>
      <c r="E50" s="21">
        <f>'Exhibit 1.2'!L10</f>
        <v>26057.72273321636</v>
      </c>
      <c r="F50" s="21">
        <f>'Exhibit 1.2'!L11</f>
        <v>5741.6318484199337</v>
      </c>
      <c r="G50" s="21">
        <f>'Exhibit 1.2'!L12</f>
        <v>2412.4356687047739</v>
      </c>
      <c r="H50" s="13">
        <f>'Exhibit 1.2'!L13</f>
        <v>10718.307761469452</v>
      </c>
      <c r="I50" s="13">
        <f>'Exhibit 1.2'!L14</f>
        <v>195.28042668675795</v>
      </c>
      <c r="J50" s="13">
        <f>'Exhibit 1.2'!L15</f>
        <v>40065.848852860232</v>
      </c>
      <c r="K50" s="48" t="s">
        <v>91</v>
      </c>
      <c r="L50" s="24">
        <f>SUM(D50:K50)</f>
        <v>1577104.0000000002</v>
      </c>
      <c r="M50" s="6" t="s">
        <v>17</v>
      </c>
    </row>
    <row r="51" spans="1:13" x14ac:dyDescent="0.2">
      <c r="B51" s="6"/>
      <c r="C51" s="6"/>
      <c r="D51" s="11"/>
      <c r="E51" s="11"/>
      <c r="F51" s="11"/>
      <c r="G51" s="11"/>
      <c r="H51" s="6"/>
      <c r="I51" s="6"/>
      <c r="J51" s="32"/>
      <c r="K51" s="6"/>
      <c r="L51" s="6"/>
      <c r="M51" s="6"/>
    </row>
    <row r="52" spans="1:13" x14ac:dyDescent="0.2">
      <c r="B52" s="4" t="s">
        <v>65</v>
      </c>
      <c r="J52" s="33"/>
    </row>
  </sheetData>
  <mergeCells count="3">
    <mergeCell ref="D3:K3"/>
    <mergeCell ref="D36:K36"/>
    <mergeCell ref="D20:K20"/>
  </mergeCells>
  <pageMargins left="0.7" right="0.7" top="0.75" bottom="0.75" header="0.3" footer="0.3"/>
  <pageSetup scale="5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topLeftCell="A6" workbookViewId="0">
      <selection activeCell="A11" sqref="A11:XFD11"/>
    </sheetView>
  </sheetViews>
  <sheetFormatPr defaultColWidth="9.140625" defaultRowHeight="15" x14ac:dyDescent="0.25"/>
  <cols>
    <col min="1" max="1" width="10.7109375" style="2" customWidth="1"/>
    <col min="2" max="2" width="10" style="2" customWidth="1"/>
    <col min="3" max="3" width="11.5703125" style="2" customWidth="1"/>
    <col min="4" max="4" width="10.7109375" style="2" customWidth="1"/>
    <col min="5" max="5" width="9.140625" style="2"/>
    <col min="6" max="6" width="4.7109375" style="2" customWidth="1"/>
    <col min="7" max="8" width="9.140625" style="2"/>
    <col min="9" max="10" width="11.42578125" style="2" customWidth="1"/>
    <col min="11" max="12" width="8.85546875"/>
    <col min="13" max="13" width="15.28515625" bestFit="1" customWidth="1"/>
    <col min="14" max="14" width="8.85546875"/>
    <col min="15" max="16" width="9.140625" style="2"/>
    <col min="17" max="17" width="15" style="2" bestFit="1" customWidth="1"/>
    <col min="18" max="16384" width="9.140625" style="2"/>
  </cols>
  <sheetData>
    <row r="1" spans="1:18" ht="19.5" x14ac:dyDescent="0.3">
      <c r="A1" s="78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9"/>
      <c r="L1" s="79"/>
      <c r="M1" s="79"/>
      <c r="N1" s="80"/>
      <c r="O1" s="81"/>
      <c r="P1" s="81"/>
      <c r="Q1" s="41"/>
      <c r="R1"/>
    </row>
    <row r="2" spans="1:18" x14ac:dyDescent="0.25">
      <c r="A2" s="70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9"/>
      <c r="L2" s="79"/>
      <c r="M2" s="79"/>
      <c r="N2" s="80"/>
      <c r="O2" s="81"/>
      <c r="P2" s="81"/>
      <c r="Q2" s="43"/>
      <c r="R2" s="42"/>
    </row>
    <row r="3" spans="1:18" x14ac:dyDescent="0.25">
      <c r="F3" s="70"/>
      <c r="G3" s="84" t="s">
        <v>107</v>
      </c>
      <c r="H3" s="84"/>
      <c r="J3" s="84"/>
      <c r="K3" s="79"/>
      <c r="L3" s="79"/>
      <c r="M3" s="79"/>
      <c r="N3" s="79"/>
      <c r="O3" s="81"/>
      <c r="P3" s="81"/>
      <c r="Q3" s="43"/>
      <c r="R3" s="42"/>
    </row>
    <row r="4" spans="1:18" x14ac:dyDescent="0.25">
      <c r="A4" s="82" t="s">
        <v>14</v>
      </c>
      <c r="B4" s="82" t="s">
        <v>15</v>
      </c>
      <c r="C4" s="82" t="s">
        <v>49</v>
      </c>
      <c r="D4" s="82" t="s">
        <v>50</v>
      </c>
      <c r="E4" s="83" t="s">
        <v>24</v>
      </c>
      <c r="F4" s="70"/>
      <c r="G4" s="86" t="s">
        <v>14</v>
      </c>
      <c r="H4" s="86" t="s">
        <v>15</v>
      </c>
      <c r="I4" s="86" t="s">
        <v>16</v>
      </c>
      <c r="J4" s="86" t="s">
        <v>11</v>
      </c>
      <c r="K4" s="70"/>
      <c r="L4" s="70"/>
      <c r="M4" s="70"/>
      <c r="N4" s="81"/>
      <c r="O4" s="81"/>
      <c r="P4" s="81"/>
      <c r="Q4" s="43"/>
      <c r="R4" s="42"/>
    </row>
    <row r="5" spans="1:18" x14ac:dyDescent="0.25">
      <c r="A5" s="22"/>
      <c r="B5" s="22"/>
      <c r="C5" s="39"/>
      <c r="D5" s="39"/>
      <c r="E5" s="4"/>
      <c r="F5" s="5"/>
      <c r="G5" s="5"/>
      <c r="H5" s="5"/>
      <c r="I5" s="23"/>
      <c r="J5" s="23"/>
      <c r="K5" s="4"/>
      <c r="L5" s="4"/>
      <c r="M5" s="4"/>
      <c r="N5" s="2"/>
      <c r="Q5" s="43"/>
      <c r="R5" s="42"/>
    </row>
    <row r="6" spans="1:18" x14ac:dyDescent="0.25">
      <c r="A6" s="22"/>
      <c r="B6" s="22"/>
      <c r="C6" s="39"/>
      <c r="D6" s="39"/>
      <c r="E6" s="4"/>
      <c r="F6" s="5"/>
      <c r="G6" s="5"/>
      <c r="H6" s="5"/>
      <c r="I6" s="23"/>
      <c r="J6" s="23"/>
      <c r="K6" s="4"/>
      <c r="L6" s="4"/>
      <c r="M6" s="4"/>
      <c r="N6" s="2"/>
      <c r="Q6" s="43"/>
      <c r="R6" s="42"/>
    </row>
    <row r="7" spans="1:18" ht="15.75" thickBot="1" x14ac:dyDescent="0.3">
      <c r="A7" s="44"/>
      <c r="B7" s="44"/>
      <c r="C7" s="45"/>
      <c r="D7" s="45"/>
      <c r="E7" s="46"/>
      <c r="F7" s="47"/>
      <c r="G7" s="47"/>
      <c r="H7" s="47"/>
      <c r="I7" s="89"/>
      <c r="J7" s="23"/>
      <c r="K7" s="4"/>
      <c r="L7" s="4"/>
      <c r="M7" s="4"/>
      <c r="N7" s="2"/>
      <c r="Q7" s="43"/>
      <c r="R7" s="42"/>
    </row>
    <row r="8" spans="1:18" x14ac:dyDescent="0.25">
      <c r="A8" s="96">
        <v>2021</v>
      </c>
      <c r="B8" s="96">
        <v>8</v>
      </c>
      <c r="C8" s="96">
        <v>10082</v>
      </c>
      <c r="D8" s="96">
        <v>12270.788030000034</v>
      </c>
      <c r="E8" s="87">
        <f t="shared" ref="E8:E19" si="0">D8/C8</f>
        <v>1.2170985945248993</v>
      </c>
      <c r="F8" s="36"/>
      <c r="G8" s="96">
        <f>A8</f>
        <v>2021</v>
      </c>
      <c r="H8" s="96">
        <f>B8</f>
        <v>8</v>
      </c>
      <c r="I8" s="90">
        <f>E8*$D$27</f>
        <v>13781.207385805435</v>
      </c>
      <c r="J8" s="57"/>
      <c r="K8" s="4"/>
      <c r="L8" s="4"/>
      <c r="M8" s="4"/>
      <c r="N8" s="2"/>
      <c r="Q8" s="43"/>
      <c r="R8" s="42"/>
    </row>
    <row r="9" spans="1:18" x14ac:dyDescent="0.25">
      <c r="A9" s="96">
        <v>2021</v>
      </c>
      <c r="B9" s="96">
        <v>9</v>
      </c>
      <c r="C9" s="96">
        <v>10249</v>
      </c>
      <c r="D9" s="96">
        <v>16067.13343599994</v>
      </c>
      <c r="E9" s="88">
        <f t="shared" si="0"/>
        <v>1.5676781574787726</v>
      </c>
      <c r="F9" s="36"/>
      <c r="G9" s="96">
        <f t="shared" ref="G9:H19" si="1">A9</f>
        <v>2021</v>
      </c>
      <c r="H9" s="96">
        <f t="shared" si="1"/>
        <v>9</v>
      </c>
      <c r="I9" s="90">
        <f t="shared" ref="I9:I19" si="2">E9*$D$27</f>
        <v>17750.819777132143</v>
      </c>
      <c r="J9" s="57"/>
      <c r="K9" s="4"/>
      <c r="L9" s="4"/>
      <c r="M9" s="4"/>
      <c r="N9" s="2"/>
      <c r="Q9" s="43"/>
      <c r="R9" s="42"/>
    </row>
    <row r="10" spans="1:18" x14ac:dyDescent="0.25">
      <c r="A10" s="96">
        <v>2021</v>
      </c>
      <c r="B10" s="96">
        <v>10</v>
      </c>
      <c r="C10" s="96">
        <v>10412</v>
      </c>
      <c r="D10" s="96">
        <v>25045.719299999993</v>
      </c>
      <c r="E10" s="87">
        <f>D10/C10</f>
        <v>2.4054667018824425</v>
      </c>
      <c r="F10" s="36"/>
      <c r="G10" s="96">
        <f t="shared" si="1"/>
        <v>2021</v>
      </c>
      <c r="H10" s="96">
        <f t="shared" si="1"/>
        <v>10</v>
      </c>
      <c r="I10" s="90">
        <f t="shared" si="2"/>
        <v>27237.099465414896</v>
      </c>
      <c r="J10" s="57"/>
      <c r="K10" s="4"/>
      <c r="L10" s="4"/>
      <c r="M10" s="4"/>
      <c r="N10" s="2"/>
      <c r="Q10" s="43"/>
      <c r="R10" s="42"/>
    </row>
    <row r="11" spans="1:18" x14ac:dyDescent="0.25">
      <c r="A11" s="96">
        <v>2021</v>
      </c>
      <c r="B11" s="96">
        <v>11</v>
      </c>
      <c r="C11" s="96">
        <v>10544</v>
      </c>
      <c r="D11" s="96">
        <v>46838.926170999948</v>
      </c>
      <c r="E11" s="87">
        <f t="shared" si="0"/>
        <v>4.4422350313922561</v>
      </c>
      <c r="F11" s="36"/>
      <c r="G11" s="96">
        <f t="shared" si="1"/>
        <v>2021</v>
      </c>
      <c r="H11" s="96">
        <f t="shared" si="1"/>
        <v>11</v>
      </c>
      <c r="I11" s="90">
        <f t="shared" si="2"/>
        <v>50299.427260454519</v>
      </c>
      <c r="J11" s="57"/>
      <c r="K11" s="4"/>
      <c r="L11" s="4"/>
      <c r="M11" s="4"/>
      <c r="N11" s="2"/>
      <c r="Q11" s="43"/>
      <c r="R11" s="42"/>
    </row>
    <row r="12" spans="1:18" x14ac:dyDescent="0.25">
      <c r="A12" s="96">
        <v>2021</v>
      </c>
      <c r="B12" s="96">
        <v>12</v>
      </c>
      <c r="C12" s="96">
        <v>10656</v>
      </c>
      <c r="D12" s="96">
        <v>86601.643247000407</v>
      </c>
      <c r="E12" s="87">
        <f t="shared" si="0"/>
        <v>8.1270310854917795</v>
      </c>
      <c r="F12" s="36"/>
      <c r="G12" s="96">
        <f t="shared" si="1"/>
        <v>2021</v>
      </c>
      <c r="H12" s="96">
        <f t="shared" si="1"/>
        <v>12</v>
      </c>
      <c r="I12" s="90">
        <f t="shared" si="2"/>
        <v>92022.372981023422</v>
      </c>
      <c r="J12" s="57"/>
      <c r="K12" s="4"/>
      <c r="L12" s="4"/>
      <c r="M12" s="4"/>
      <c r="N12" s="2"/>
      <c r="Q12" s="43"/>
      <c r="R12" s="42"/>
    </row>
    <row r="13" spans="1:18" x14ac:dyDescent="0.25">
      <c r="A13" s="96">
        <v>2022</v>
      </c>
      <c r="B13" s="96">
        <v>1</v>
      </c>
      <c r="C13" s="96">
        <v>10714</v>
      </c>
      <c r="D13" s="96">
        <v>119611.26382000009</v>
      </c>
      <c r="E13" s="87">
        <f t="shared" si="0"/>
        <v>11.164015663617706</v>
      </c>
      <c r="F13" s="36"/>
      <c r="G13" s="96">
        <f t="shared" si="1"/>
        <v>2022</v>
      </c>
      <c r="H13" s="96">
        <f t="shared" si="1"/>
        <v>1</v>
      </c>
      <c r="I13" s="90">
        <f>E13*$D$27</f>
        <v>126410.14935914328</v>
      </c>
      <c r="J13" s="57"/>
      <c r="K13" s="4"/>
      <c r="L13" s="4"/>
      <c r="M13" s="4"/>
      <c r="N13" s="2"/>
      <c r="Q13" s="43"/>
      <c r="R13" s="42"/>
    </row>
    <row r="14" spans="1:18" x14ac:dyDescent="0.25">
      <c r="A14" s="96">
        <v>2022</v>
      </c>
      <c r="B14" s="96">
        <v>2</v>
      </c>
      <c r="C14" s="96">
        <v>10723</v>
      </c>
      <c r="D14" s="96">
        <v>96893.992491999757</v>
      </c>
      <c r="E14" s="87">
        <f t="shared" si="0"/>
        <v>9.0360899460971513</v>
      </c>
      <c r="F14" s="36"/>
      <c r="G14" s="96">
        <f t="shared" si="1"/>
        <v>2022</v>
      </c>
      <c r="H14" s="96">
        <f t="shared" si="1"/>
        <v>2</v>
      </c>
      <c r="I14" s="90">
        <f>E14*$D$27</f>
        <v>102315.64645965805</v>
      </c>
      <c r="J14" s="57"/>
      <c r="K14" s="4"/>
      <c r="L14" s="4"/>
      <c r="M14" s="4"/>
      <c r="N14" s="2"/>
      <c r="Q14" s="43"/>
      <c r="R14" s="42"/>
    </row>
    <row r="15" spans="1:18" x14ac:dyDescent="0.25">
      <c r="A15" s="96">
        <v>2022</v>
      </c>
      <c r="B15" s="96">
        <v>3</v>
      </c>
      <c r="C15" s="96">
        <v>10704</v>
      </c>
      <c r="D15" s="96">
        <v>79750.557978999961</v>
      </c>
      <c r="E15" s="87">
        <f t="shared" si="0"/>
        <v>7.4505379277840023</v>
      </c>
      <c r="F15" s="36"/>
      <c r="G15" s="96">
        <f t="shared" si="1"/>
        <v>2022</v>
      </c>
      <c r="H15" s="96">
        <f t="shared" si="1"/>
        <v>3</v>
      </c>
      <c r="I15" s="90">
        <f t="shared" si="2"/>
        <v>84362.440956298262</v>
      </c>
      <c r="J15" s="57"/>
      <c r="K15" s="4"/>
      <c r="L15" s="4"/>
      <c r="M15" s="4"/>
      <c r="N15" s="2"/>
      <c r="Q15" s="43"/>
      <c r="R15" s="42"/>
    </row>
    <row r="16" spans="1:18" x14ac:dyDescent="0.25">
      <c r="A16" s="96">
        <v>2022</v>
      </c>
      <c r="B16" s="96">
        <v>4</v>
      </c>
      <c r="C16" s="96">
        <v>10625</v>
      </c>
      <c r="D16" s="96">
        <v>60957.985204999997</v>
      </c>
      <c r="E16" s="87">
        <f t="shared" si="0"/>
        <v>5.7372221369411758</v>
      </c>
      <c r="F16" s="36"/>
      <c r="G16" s="96">
        <f t="shared" si="1"/>
        <v>2022</v>
      </c>
      <c r="H16" s="96">
        <f t="shared" si="1"/>
        <v>4</v>
      </c>
      <c r="I16" s="90">
        <f t="shared" si="2"/>
        <v>64962.566256584934</v>
      </c>
      <c r="J16" s="57"/>
      <c r="K16" s="4"/>
      <c r="L16" s="4"/>
      <c r="M16" s="4"/>
      <c r="N16" s="2"/>
      <c r="Q16" s="43"/>
      <c r="R16" s="42"/>
    </row>
    <row r="17" spans="1:18" x14ac:dyDescent="0.25">
      <c r="A17" s="96">
        <v>2022</v>
      </c>
      <c r="B17" s="96">
        <v>5</v>
      </c>
      <c r="C17" s="96">
        <v>10495</v>
      </c>
      <c r="D17" s="96">
        <v>38691.819132000172</v>
      </c>
      <c r="E17" s="87">
        <f t="shared" si="0"/>
        <v>3.6866907224392733</v>
      </c>
      <c r="F17" s="36"/>
      <c r="G17" s="96">
        <f t="shared" si="1"/>
        <v>2022</v>
      </c>
      <c r="H17" s="96">
        <f t="shared" si="1"/>
        <v>5</v>
      </c>
      <c r="I17" s="90">
        <f>E17*$D$27</f>
        <v>41744.399050179891</v>
      </c>
      <c r="J17" s="57"/>
      <c r="K17" s="4"/>
      <c r="L17" s="4"/>
      <c r="M17" s="4"/>
      <c r="N17" s="2"/>
      <c r="Q17" s="43"/>
      <c r="R17" s="42"/>
    </row>
    <row r="18" spans="1:18" x14ac:dyDescent="0.25">
      <c r="A18" s="96">
        <v>2022</v>
      </c>
      <c r="B18" s="96">
        <v>6</v>
      </c>
      <c r="C18" s="96">
        <v>10343</v>
      </c>
      <c r="D18" s="96">
        <v>21631.728690000051</v>
      </c>
      <c r="E18" s="87">
        <f t="shared" si="0"/>
        <v>2.091436593831582</v>
      </c>
      <c r="F18" s="36"/>
      <c r="G18" s="96">
        <f t="shared" si="1"/>
        <v>2022</v>
      </c>
      <c r="H18" s="96">
        <f t="shared" si="1"/>
        <v>6</v>
      </c>
      <c r="I18" s="90">
        <f t="shared" si="2"/>
        <v>23681.336551955003</v>
      </c>
      <c r="J18" s="57"/>
      <c r="K18" s="4"/>
      <c r="L18" s="4"/>
      <c r="M18" s="4">
        <v>12038817</v>
      </c>
      <c r="N18" s="2"/>
      <c r="Q18" s="43"/>
      <c r="R18" s="42"/>
    </row>
    <row r="19" spans="1:18" x14ac:dyDescent="0.25">
      <c r="A19" s="96">
        <v>2022</v>
      </c>
      <c r="B19" s="96">
        <v>7</v>
      </c>
      <c r="C19" s="96">
        <v>10166</v>
      </c>
      <c r="D19" s="96">
        <v>14644.867038000057</v>
      </c>
      <c r="E19" s="87">
        <f t="shared" si="0"/>
        <v>1.4405731888648492</v>
      </c>
      <c r="F19" s="36"/>
      <c r="G19" s="96">
        <f t="shared" si="1"/>
        <v>2022</v>
      </c>
      <c r="H19" s="96">
        <f t="shared" si="1"/>
        <v>7</v>
      </c>
      <c r="I19" s="91">
        <f t="shared" si="2"/>
        <v>16311.610217516687</v>
      </c>
      <c r="J19" s="57"/>
      <c r="K19" s="4"/>
      <c r="L19" s="4"/>
      <c r="M19" s="4">
        <v>50299</v>
      </c>
      <c r="N19" s="2"/>
      <c r="Q19" s="43"/>
      <c r="R19" s="42"/>
    </row>
    <row r="20" spans="1:18" x14ac:dyDescent="0.25">
      <c r="A20" s="22"/>
      <c r="B20" s="22"/>
      <c r="C20" s="85" t="s">
        <v>94</v>
      </c>
      <c r="D20" s="85">
        <f>SUM(D8:D19)</f>
        <v>619006.42454000039</v>
      </c>
      <c r="E20" s="79"/>
      <c r="F20" s="36"/>
      <c r="G20" s="58"/>
      <c r="H20" s="58"/>
      <c r="I20" s="90">
        <f>SUM(I8:I19)</f>
        <v>660879.07572116645</v>
      </c>
      <c r="J20" s="84" t="s">
        <v>55</v>
      </c>
      <c r="K20" s="4"/>
      <c r="L20" s="4"/>
      <c r="M20" s="4">
        <f>M18-M19</f>
        <v>11988518</v>
      </c>
      <c r="N20" s="2"/>
      <c r="Q20" s="43"/>
      <c r="R20" s="42"/>
    </row>
    <row r="21" spans="1:18" x14ac:dyDescent="0.25">
      <c r="A21" s="27"/>
      <c r="B21" s="27"/>
      <c r="C21" s="40">
        <f>AVERAGE(C8:C19)</f>
        <v>10476.083333333334</v>
      </c>
      <c r="D21" s="40"/>
      <c r="E21" s="5"/>
      <c r="F21" s="5"/>
      <c r="K21" s="4"/>
      <c r="L21" s="4"/>
      <c r="M21" s="185"/>
      <c r="N21" s="2"/>
      <c r="Q21" s="43"/>
      <c r="R21" s="42"/>
    </row>
    <row r="22" spans="1:18" x14ac:dyDescent="0.25">
      <c r="A22" s="27"/>
      <c r="B22" s="27"/>
      <c r="C22" s="40"/>
      <c r="D22" s="40"/>
      <c r="K22" s="4"/>
      <c r="L22" s="4"/>
      <c r="M22" s="186"/>
      <c r="N22" s="2"/>
      <c r="Q22" s="43"/>
      <c r="R22" s="42"/>
    </row>
    <row r="23" spans="1:18" x14ac:dyDescent="0.25">
      <c r="A23" s="27"/>
      <c r="B23" s="27"/>
      <c r="C23" s="40"/>
      <c r="D23" s="40"/>
      <c r="I23" s="5"/>
      <c r="J23" s="5"/>
      <c r="K23" s="4"/>
      <c r="L23" s="4"/>
      <c r="M23" s="4"/>
      <c r="N23" s="4"/>
    </row>
    <row r="24" spans="1:18" x14ac:dyDescent="0.25">
      <c r="A24" s="27"/>
      <c r="B24" s="27"/>
      <c r="C24" s="40"/>
      <c r="D24" s="40"/>
      <c r="I24" s="5"/>
      <c r="J24" s="5"/>
      <c r="K24" s="4"/>
      <c r="L24" s="4"/>
      <c r="M24" s="183"/>
      <c r="N24" s="4"/>
    </row>
    <row r="25" spans="1:18" ht="14.25" x14ac:dyDescent="0.2">
      <c r="I25" s="5"/>
      <c r="J25" s="5"/>
      <c r="K25" s="4"/>
      <c r="L25" s="4"/>
      <c r="M25" s="4"/>
      <c r="N25" s="4"/>
    </row>
    <row r="26" spans="1:18" ht="14.25" x14ac:dyDescent="0.2">
      <c r="I26" s="5"/>
      <c r="J26" s="5"/>
      <c r="K26" s="4"/>
      <c r="L26" s="4"/>
      <c r="M26" s="4"/>
      <c r="N26" s="4"/>
    </row>
    <row r="27" spans="1:18" x14ac:dyDescent="0.25">
      <c r="A27" s="70"/>
      <c r="B27" s="76" t="s">
        <v>110</v>
      </c>
      <c r="C27" s="70"/>
      <c r="D27" s="77">
        <v>11323</v>
      </c>
      <c r="E27" s="5"/>
      <c r="F27" s="5"/>
      <c r="G27" s="5"/>
      <c r="H27" s="5"/>
      <c r="I27" s="5"/>
      <c r="J27" s="5"/>
      <c r="K27" s="4"/>
      <c r="L27" s="4"/>
      <c r="M27" s="4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4"/>
      <c r="L28" s="4"/>
      <c r="M28" s="4"/>
    </row>
    <row r="29" spans="1:18" x14ac:dyDescent="0.25">
      <c r="A29" s="70" t="s">
        <v>108</v>
      </c>
      <c r="B29" s="22"/>
      <c r="C29" s="22"/>
      <c r="D29" s="22"/>
      <c r="E29" s="5"/>
      <c r="F29" s="5"/>
      <c r="G29" s="5"/>
      <c r="H29" s="5"/>
      <c r="I29" s="5"/>
      <c r="J29" s="5"/>
      <c r="K29" s="4"/>
      <c r="L29" s="4"/>
      <c r="M29" s="4"/>
    </row>
    <row r="30" spans="1:18" x14ac:dyDescent="0.25">
      <c r="A30" s="5"/>
      <c r="B30" s="22"/>
      <c r="C30" s="22"/>
      <c r="D30" s="22"/>
      <c r="E30" s="5"/>
      <c r="F30" s="5"/>
      <c r="G30" s="5"/>
      <c r="H30" s="5"/>
    </row>
    <row r="31" spans="1:18" x14ac:dyDescent="0.25">
      <c r="A31" s="70" t="s">
        <v>51</v>
      </c>
      <c r="B31" s="22"/>
      <c r="C31" s="22"/>
      <c r="D31" s="22"/>
      <c r="E31" s="5"/>
      <c r="F31" s="5"/>
      <c r="G31" s="5"/>
      <c r="H31" s="5"/>
    </row>
    <row r="32" spans="1:18" x14ac:dyDescent="0.25">
      <c r="A32" s="22"/>
      <c r="B32" s="22"/>
      <c r="C32" s="22"/>
      <c r="D32" s="22"/>
      <c r="E32" s="5"/>
      <c r="F32" s="5"/>
      <c r="G32" s="5"/>
      <c r="H32" s="5"/>
    </row>
    <row r="33" spans="1:4" x14ac:dyDescent="0.25">
      <c r="A33" s="70" t="s">
        <v>109</v>
      </c>
      <c r="B33" s="27"/>
      <c r="C33" s="27"/>
      <c r="D33" s="27"/>
    </row>
    <row r="34" spans="1:4" x14ac:dyDescent="0.25">
      <c r="A34" s="27"/>
      <c r="B34" s="27"/>
      <c r="C34" s="27"/>
      <c r="D34" s="27"/>
    </row>
    <row r="35" spans="1:4" x14ac:dyDescent="0.25">
      <c r="A35" s="27"/>
      <c r="B35" s="27"/>
      <c r="C35" s="27"/>
      <c r="D35" s="27"/>
    </row>
    <row r="36" spans="1:4" x14ac:dyDescent="0.25">
      <c r="A36" s="27"/>
      <c r="B36" s="27"/>
      <c r="C36" s="27"/>
      <c r="D36" s="27"/>
    </row>
  </sheetData>
  <pageMargins left="0.75" right="0.75" top="1" bottom="1" header="0.5" footer="0.5"/>
  <pageSetup scale="81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6"/>
  <sheetViews>
    <sheetView workbookViewId="0">
      <selection activeCell="G10" sqref="G10"/>
    </sheetView>
  </sheetViews>
  <sheetFormatPr defaultColWidth="9.140625" defaultRowHeight="12.75" x14ac:dyDescent="0.2"/>
  <cols>
    <col min="1" max="1" width="34.5703125" style="5" customWidth="1"/>
    <col min="2" max="2" width="6.7109375" style="5" bestFit="1" customWidth="1"/>
    <col min="3" max="3" width="14.140625" style="5" bestFit="1" customWidth="1"/>
    <col min="4" max="4" width="13.28515625" style="5" customWidth="1"/>
    <col min="5" max="5" width="14.85546875" style="5" bestFit="1" customWidth="1"/>
    <col min="6" max="6" width="14" style="5" bestFit="1" customWidth="1"/>
    <col min="7" max="8" width="11.140625" style="5" bestFit="1" customWidth="1"/>
    <col min="9" max="9" width="10.42578125" style="5" customWidth="1"/>
    <col min="10" max="12" width="9.140625" style="5"/>
    <col min="13" max="13" width="10.140625" style="5" bestFit="1" customWidth="1"/>
    <col min="14" max="16384" width="9.140625" style="5"/>
  </cols>
  <sheetData>
    <row r="1" spans="1:13" x14ac:dyDescent="0.2">
      <c r="A1" s="70" t="s">
        <v>52</v>
      </c>
    </row>
    <row r="2" spans="1:13" x14ac:dyDescent="0.2">
      <c r="A2" s="70"/>
    </row>
    <row r="3" spans="1:13" x14ac:dyDescent="0.2">
      <c r="A3" s="70" t="s">
        <v>54</v>
      </c>
    </row>
    <row r="4" spans="1:13" x14ac:dyDescent="0.2">
      <c r="D4" s="70" t="s">
        <v>92</v>
      </c>
      <c r="E4" s="70"/>
      <c r="F4" s="70" t="s">
        <v>93</v>
      </c>
      <c r="G4" s="70"/>
    </row>
    <row r="5" spans="1:13" ht="15" x14ac:dyDescent="0.25">
      <c r="A5" s="159" t="s">
        <v>14</v>
      </c>
      <c r="B5" s="159" t="s">
        <v>15</v>
      </c>
      <c r="C5" s="159" t="s">
        <v>70</v>
      </c>
      <c r="D5" s="159" t="s">
        <v>71</v>
      </c>
      <c r="E5" s="159" t="s">
        <v>70</v>
      </c>
      <c r="F5" s="159" t="s">
        <v>71</v>
      </c>
      <c r="G5" s="159" t="s">
        <v>12</v>
      </c>
      <c r="J5"/>
      <c r="K5"/>
      <c r="L5"/>
      <c r="M5"/>
    </row>
    <row r="6" spans="1:13" ht="15" x14ac:dyDescent="0.25">
      <c r="A6" s="80">
        <v>2022</v>
      </c>
      <c r="B6" s="80">
        <v>1</v>
      </c>
      <c r="C6" s="80">
        <v>1105531</v>
      </c>
      <c r="D6" s="80">
        <v>20200069</v>
      </c>
      <c r="E6" s="80">
        <v>29</v>
      </c>
      <c r="F6" s="80">
        <v>198888</v>
      </c>
      <c r="G6" s="71">
        <f t="shared" ref="G6:G12" si="0">F6+D6</f>
        <v>20398957</v>
      </c>
      <c r="J6"/>
      <c r="K6"/>
      <c r="L6"/>
      <c r="M6" s="43"/>
    </row>
    <row r="7" spans="1:13" ht="15" x14ac:dyDescent="0.25">
      <c r="A7" s="80">
        <v>2022</v>
      </c>
      <c r="B7" s="80">
        <v>2</v>
      </c>
      <c r="C7" s="80">
        <v>1108756</v>
      </c>
      <c r="D7" s="80">
        <v>17397678</v>
      </c>
      <c r="E7" s="80">
        <v>25</v>
      </c>
      <c r="F7" s="80">
        <v>156066</v>
      </c>
      <c r="G7" s="71">
        <f t="shared" si="0"/>
        <v>17553744</v>
      </c>
      <c r="J7"/>
      <c r="K7"/>
      <c r="L7"/>
      <c r="M7" s="43"/>
    </row>
    <row r="8" spans="1:13" ht="15" x14ac:dyDescent="0.25">
      <c r="A8" s="80">
        <v>2022</v>
      </c>
      <c r="B8" s="80">
        <v>3</v>
      </c>
      <c r="C8" s="80">
        <v>1105110</v>
      </c>
      <c r="D8" s="80">
        <v>15391551</v>
      </c>
      <c r="E8" s="80">
        <v>23</v>
      </c>
      <c r="F8" s="80">
        <v>138622</v>
      </c>
      <c r="G8" s="71">
        <f t="shared" si="0"/>
        <v>15530173</v>
      </c>
      <c r="J8"/>
      <c r="K8"/>
      <c r="L8"/>
      <c r="M8" s="43"/>
    </row>
    <row r="9" spans="1:13" ht="15" x14ac:dyDescent="0.25">
      <c r="A9" s="80">
        <v>2022</v>
      </c>
      <c r="B9" s="80">
        <v>4</v>
      </c>
      <c r="C9" s="80">
        <v>1107569</v>
      </c>
      <c r="D9" s="80">
        <v>10337053</v>
      </c>
      <c r="E9" s="80">
        <v>13</v>
      </c>
      <c r="F9" s="80">
        <v>86588</v>
      </c>
      <c r="G9" s="71">
        <f t="shared" si="0"/>
        <v>10423641</v>
      </c>
      <c r="J9"/>
      <c r="K9"/>
      <c r="L9"/>
      <c r="M9" s="43"/>
    </row>
    <row r="10" spans="1:13" ht="15" x14ac:dyDescent="0.25">
      <c r="A10" s="80">
        <v>2022</v>
      </c>
      <c r="B10" s="80">
        <v>5</v>
      </c>
      <c r="C10" s="80">
        <v>1114099</v>
      </c>
      <c r="D10" s="80">
        <v>7058385</v>
      </c>
      <c r="E10" s="80">
        <v>6</v>
      </c>
      <c r="F10" s="80">
        <v>41066</v>
      </c>
      <c r="G10" s="71">
        <f t="shared" si="0"/>
        <v>7099451</v>
      </c>
      <c r="J10"/>
      <c r="K10"/>
      <c r="L10"/>
      <c r="M10" s="43"/>
    </row>
    <row r="11" spans="1:13" ht="15" x14ac:dyDescent="0.25">
      <c r="A11" s="80">
        <v>2022</v>
      </c>
      <c r="B11" s="80">
        <v>6</v>
      </c>
      <c r="C11" s="80">
        <v>1116666</v>
      </c>
      <c r="D11" s="80">
        <v>4033524</v>
      </c>
      <c r="E11" s="80">
        <v>5</v>
      </c>
      <c r="F11" s="80">
        <v>42992</v>
      </c>
      <c r="G11" s="71">
        <f t="shared" si="0"/>
        <v>4076516</v>
      </c>
      <c r="J11"/>
      <c r="K11"/>
      <c r="L11"/>
      <c r="M11" s="43"/>
    </row>
    <row r="12" spans="1:13" ht="15" x14ac:dyDescent="0.25">
      <c r="A12" s="80">
        <v>2022</v>
      </c>
      <c r="B12" s="80">
        <v>7</v>
      </c>
      <c r="C12" s="80">
        <v>1116037</v>
      </c>
      <c r="D12" s="80">
        <v>2534819</v>
      </c>
      <c r="E12" s="80">
        <v>3</v>
      </c>
      <c r="F12" s="80">
        <v>15426</v>
      </c>
      <c r="G12" s="71">
        <f t="shared" si="0"/>
        <v>2550245</v>
      </c>
      <c r="J12"/>
      <c r="K12"/>
      <c r="L12"/>
      <c r="M12" s="43"/>
    </row>
    <row r="13" spans="1:13" ht="15" x14ac:dyDescent="0.25">
      <c r="A13" s="80">
        <v>2021</v>
      </c>
      <c r="B13" s="80">
        <v>8</v>
      </c>
      <c r="C13" s="80">
        <v>1090431</v>
      </c>
      <c r="D13" s="80">
        <v>2099006</v>
      </c>
      <c r="E13" s="80">
        <v>3</v>
      </c>
      <c r="F13" s="80">
        <v>18043</v>
      </c>
      <c r="G13" s="71">
        <f t="shared" ref="G13:G17" si="1">F13+D13</f>
        <v>2117049</v>
      </c>
      <c r="J13"/>
      <c r="K13"/>
      <c r="L13"/>
      <c r="M13" s="43"/>
    </row>
    <row r="14" spans="1:13" ht="15" x14ac:dyDescent="0.25">
      <c r="A14" s="80">
        <v>2021</v>
      </c>
      <c r="B14" s="80">
        <v>9</v>
      </c>
      <c r="C14" s="80">
        <v>1089894</v>
      </c>
      <c r="D14" s="80">
        <v>2556806</v>
      </c>
      <c r="E14" s="80">
        <v>4</v>
      </c>
      <c r="F14" s="80">
        <v>24150</v>
      </c>
      <c r="G14" s="71">
        <f t="shared" si="1"/>
        <v>2580956</v>
      </c>
      <c r="J14"/>
      <c r="K14"/>
      <c r="L14"/>
      <c r="M14" s="43"/>
    </row>
    <row r="15" spans="1:13" ht="15" x14ac:dyDescent="0.25">
      <c r="A15" s="80">
        <v>2021</v>
      </c>
      <c r="B15" s="80">
        <v>10</v>
      </c>
      <c r="C15" s="80">
        <v>1094325</v>
      </c>
      <c r="D15" s="80">
        <v>4130532</v>
      </c>
      <c r="E15" s="80">
        <v>3</v>
      </c>
      <c r="F15" s="80">
        <v>19762</v>
      </c>
      <c r="G15" s="71">
        <f t="shared" si="1"/>
        <v>4150294</v>
      </c>
      <c r="J15"/>
      <c r="K15"/>
      <c r="L15"/>
      <c r="M15" s="43"/>
    </row>
    <row r="16" spans="1:13" ht="15" x14ac:dyDescent="0.25">
      <c r="A16" s="80">
        <v>2021</v>
      </c>
      <c r="B16" s="80">
        <v>11</v>
      </c>
      <c r="C16" s="80">
        <v>1097943</v>
      </c>
      <c r="D16" s="80">
        <v>7296585</v>
      </c>
      <c r="E16" s="80">
        <v>8</v>
      </c>
      <c r="F16" s="80">
        <v>43885</v>
      </c>
      <c r="G16" s="71">
        <f t="shared" si="1"/>
        <v>7340470</v>
      </c>
      <c r="J16"/>
      <c r="K16"/>
      <c r="L16"/>
      <c r="M16" s="43"/>
    </row>
    <row r="17" spans="1:13" ht="15.75" thickBot="1" x14ac:dyDescent="0.3">
      <c r="A17" s="157">
        <v>2021</v>
      </c>
      <c r="B17" s="157">
        <v>12</v>
      </c>
      <c r="C17" s="157">
        <v>1103104</v>
      </c>
      <c r="D17" s="157">
        <v>13044876</v>
      </c>
      <c r="E17" s="157">
        <v>15</v>
      </c>
      <c r="F17" s="157">
        <v>97992</v>
      </c>
      <c r="G17" s="73">
        <f t="shared" si="1"/>
        <v>13142868</v>
      </c>
    </row>
    <row r="18" spans="1:13" x14ac:dyDescent="0.2">
      <c r="C18" s="71">
        <f>SUM(C6:C17)</f>
        <v>13249465</v>
      </c>
      <c r="D18" s="71">
        <f t="shared" ref="D18:G18" si="2">SUM(D6:D17)</f>
        <v>106080884</v>
      </c>
      <c r="E18" s="71">
        <f t="shared" si="2"/>
        <v>137</v>
      </c>
      <c r="F18" s="71">
        <f t="shared" si="2"/>
        <v>883480</v>
      </c>
      <c r="G18" s="71">
        <f t="shared" si="2"/>
        <v>106964364</v>
      </c>
    </row>
    <row r="19" spans="1:13" ht="15" x14ac:dyDescent="0.25">
      <c r="A19" s="70" t="s">
        <v>69</v>
      </c>
      <c r="J19"/>
      <c r="K19"/>
      <c r="L19"/>
      <c r="M19"/>
    </row>
    <row r="20" spans="1:13" ht="15" x14ac:dyDescent="0.25">
      <c r="J20"/>
      <c r="K20"/>
      <c r="L20" s="43"/>
      <c r="M20" s="43"/>
    </row>
    <row r="21" spans="1:13" ht="15" x14ac:dyDescent="0.25">
      <c r="A21" s="70" t="s">
        <v>14</v>
      </c>
      <c r="B21" s="70" t="s">
        <v>15</v>
      </c>
      <c r="C21" s="70" t="s">
        <v>21</v>
      </c>
      <c r="D21" s="70" t="s">
        <v>20</v>
      </c>
      <c r="E21" s="70" t="s">
        <v>19</v>
      </c>
      <c r="F21" s="70" t="s">
        <v>18</v>
      </c>
      <c r="G21" s="70" t="s">
        <v>12</v>
      </c>
      <c r="J21"/>
      <c r="K21"/>
      <c r="L21" s="43"/>
      <c r="M21" s="43"/>
    </row>
    <row r="22" spans="1:13" ht="15" x14ac:dyDescent="0.25">
      <c r="A22" s="70">
        <f>A6</f>
        <v>2022</v>
      </c>
      <c r="B22" s="70">
        <v>1</v>
      </c>
      <c r="C22" s="71">
        <f>C6</f>
        <v>1105531</v>
      </c>
      <c r="D22" s="71">
        <f>(D6/G6)*G22</f>
        <v>16616297.480949638</v>
      </c>
      <c r="E22" s="71">
        <f>E6</f>
        <v>29</v>
      </c>
      <c r="F22" s="71">
        <f>(F6/G6)*G22</f>
        <v>163602.51905036124</v>
      </c>
      <c r="G22" s="74">
        <f>'RR2022'!F41</f>
        <v>16779900</v>
      </c>
      <c r="J22"/>
      <c r="K22"/>
      <c r="L22" s="43"/>
      <c r="M22" s="43"/>
    </row>
    <row r="23" spans="1:13" ht="15" x14ac:dyDescent="0.25">
      <c r="A23" s="70">
        <f t="shared" ref="A23:A33" si="3">A7</f>
        <v>2022</v>
      </c>
      <c r="B23" s="70">
        <v>2</v>
      </c>
      <c r="C23" s="71">
        <f t="shared" ref="C23:C32" si="4">C7</f>
        <v>1108756</v>
      </c>
      <c r="D23" s="71">
        <f t="shared" ref="D23:D33" si="5">(D7/G7)*G23</f>
        <v>13009627.043765707</v>
      </c>
      <c r="E23" s="71">
        <f t="shared" ref="E23:E33" si="6">E7</f>
        <v>25</v>
      </c>
      <c r="F23" s="71">
        <f>(F7/G7)*G23</f>
        <v>116702.95623429395</v>
      </c>
      <c r="G23" s="74">
        <f>'RR2022'!F42</f>
        <v>13126330</v>
      </c>
      <c r="J23"/>
      <c r="K23"/>
      <c r="L23" s="43"/>
      <c r="M23" s="43"/>
    </row>
    <row r="24" spans="1:13" ht="15" x14ac:dyDescent="0.25">
      <c r="A24" s="70">
        <f t="shared" si="3"/>
        <v>2022</v>
      </c>
      <c r="B24" s="70">
        <v>3</v>
      </c>
      <c r="C24" s="71">
        <f t="shared" si="4"/>
        <v>1105110</v>
      </c>
      <c r="D24" s="71">
        <f t="shared" si="5"/>
        <v>8684657.7606781982</v>
      </c>
      <c r="E24" s="71">
        <f t="shared" si="6"/>
        <v>23</v>
      </c>
      <c r="F24" s="71">
        <f t="shared" ref="F24:F28" si="7">(F8/G8)*G24</f>
        <v>78217.239321802786</v>
      </c>
      <c r="G24" s="74">
        <f>'RR2022'!F43</f>
        <v>8762875</v>
      </c>
      <c r="J24"/>
      <c r="K24"/>
      <c r="L24" s="43"/>
      <c r="M24" s="43"/>
    </row>
    <row r="25" spans="1:13" ht="15" x14ac:dyDescent="0.25">
      <c r="A25" s="70">
        <f t="shared" si="3"/>
        <v>2022</v>
      </c>
      <c r="B25" s="70">
        <v>4</v>
      </c>
      <c r="C25" s="71">
        <f t="shared" si="4"/>
        <v>1107569</v>
      </c>
      <c r="D25" s="71">
        <f t="shared" si="5"/>
        <v>5128533.9959548684</v>
      </c>
      <c r="E25" s="71">
        <f t="shared" si="6"/>
        <v>13</v>
      </c>
      <c r="F25" s="71">
        <f t="shared" si="7"/>
        <v>42959.004045131638</v>
      </c>
      <c r="G25" s="74">
        <f>'RR2022'!F44</f>
        <v>5171493</v>
      </c>
      <c r="J25"/>
      <c r="K25"/>
      <c r="L25" s="43"/>
      <c r="M25" s="43"/>
    </row>
    <row r="26" spans="1:13" ht="15" x14ac:dyDescent="0.25">
      <c r="A26" s="70">
        <f t="shared" si="3"/>
        <v>2022</v>
      </c>
      <c r="B26" s="70">
        <v>5</v>
      </c>
      <c r="C26" s="71">
        <f t="shared" si="4"/>
        <v>1114099</v>
      </c>
      <c r="D26" s="71">
        <f t="shared" si="5"/>
        <v>2840428.2611838579</v>
      </c>
      <c r="E26" s="71">
        <f t="shared" si="6"/>
        <v>6</v>
      </c>
      <c r="F26" s="71">
        <f t="shared" si="7"/>
        <v>16525.73881614226</v>
      </c>
      <c r="G26" s="74">
        <f>'RR2022'!F45</f>
        <v>2856954</v>
      </c>
      <c r="J26"/>
      <c r="K26"/>
      <c r="L26" s="43"/>
      <c r="M26" s="43"/>
    </row>
    <row r="27" spans="1:13" ht="15" x14ac:dyDescent="0.25">
      <c r="A27" s="70">
        <f t="shared" si="3"/>
        <v>2022</v>
      </c>
      <c r="B27" s="70">
        <v>6</v>
      </c>
      <c r="C27" s="71">
        <f t="shared" si="4"/>
        <v>1116666</v>
      </c>
      <c r="D27" s="71">
        <f t="shared" si="5"/>
        <v>2372109.4687061207</v>
      </c>
      <c r="E27" s="71">
        <f t="shared" si="6"/>
        <v>5</v>
      </c>
      <c r="F27" s="71">
        <f t="shared" si="7"/>
        <v>25283.531293879383</v>
      </c>
      <c r="G27" s="74">
        <f>'RR2022'!F46</f>
        <v>2397393</v>
      </c>
      <c r="J27"/>
      <c r="K27"/>
      <c r="L27" s="43"/>
      <c r="M27" s="43"/>
    </row>
    <row r="28" spans="1:13" ht="15" x14ac:dyDescent="0.25">
      <c r="A28" s="70">
        <f t="shared" si="3"/>
        <v>2022</v>
      </c>
      <c r="B28" s="70">
        <v>7</v>
      </c>
      <c r="C28" s="71">
        <f t="shared" si="4"/>
        <v>1116037</v>
      </c>
      <c r="D28" s="71">
        <f t="shared" si="5"/>
        <v>2340453.8367266674</v>
      </c>
      <c r="E28" s="71">
        <f t="shared" si="6"/>
        <v>3</v>
      </c>
      <c r="F28" s="71">
        <f t="shared" si="7"/>
        <v>14243.16327333256</v>
      </c>
      <c r="G28" s="74">
        <f>'RR2022'!F47</f>
        <v>2354697</v>
      </c>
      <c r="J28"/>
      <c r="K28"/>
      <c r="L28" s="43"/>
      <c r="M28" s="43"/>
    </row>
    <row r="29" spans="1:13" ht="15" x14ac:dyDescent="0.25">
      <c r="A29" s="70">
        <f t="shared" si="3"/>
        <v>2021</v>
      </c>
      <c r="B29" s="70">
        <v>8</v>
      </c>
      <c r="C29" s="71">
        <f t="shared" si="4"/>
        <v>1090431</v>
      </c>
      <c r="D29" s="71">
        <f t="shared" si="5"/>
        <v>2748170.796596583</v>
      </c>
      <c r="E29" s="71">
        <f t="shared" si="6"/>
        <v>3</v>
      </c>
      <c r="F29" s="71">
        <f t="shared" ref="F29" si="8">(F13/G13)*G29</f>
        <v>23623.203403416737</v>
      </c>
      <c r="G29" s="74">
        <f>'RR2022'!F48</f>
        <v>2771794</v>
      </c>
      <c r="J29"/>
      <c r="K29"/>
      <c r="L29" s="43"/>
      <c r="M29" s="43"/>
    </row>
    <row r="30" spans="1:13" ht="15" x14ac:dyDescent="0.25">
      <c r="A30" s="70">
        <f t="shared" si="3"/>
        <v>2021</v>
      </c>
      <c r="B30" s="70">
        <v>9</v>
      </c>
      <c r="C30" s="71">
        <f t="shared" si="4"/>
        <v>1089894</v>
      </c>
      <c r="D30" s="71">
        <f t="shared" si="5"/>
        <v>6848402.2497586161</v>
      </c>
      <c r="E30" s="71">
        <f t="shared" si="6"/>
        <v>4</v>
      </c>
      <c r="F30" s="71">
        <f>(F14/G14)*G30</f>
        <v>64685.750241383423</v>
      </c>
      <c r="G30" s="74">
        <f>'RR2022'!F49</f>
        <v>6913088</v>
      </c>
      <c r="J30"/>
      <c r="K30"/>
      <c r="L30" s="43"/>
      <c r="M30" s="43"/>
    </row>
    <row r="31" spans="1:13" ht="15" x14ac:dyDescent="0.25">
      <c r="A31" s="70">
        <f t="shared" si="3"/>
        <v>2021</v>
      </c>
      <c r="B31" s="70">
        <v>10</v>
      </c>
      <c r="C31" s="71">
        <f t="shared" si="4"/>
        <v>1094325</v>
      </c>
      <c r="D31" s="71">
        <f>(D15/G15)*G31</f>
        <v>11981493.084741468</v>
      </c>
      <c r="E31" s="71">
        <f t="shared" si="6"/>
        <v>3</v>
      </c>
      <c r="F31" s="71">
        <f>(F15/G15)*G31</f>
        <v>57323.915258533489</v>
      </c>
      <c r="G31" s="74">
        <f>'RR2022'!F38</f>
        <v>12038817</v>
      </c>
      <c r="J31"/>
      <c r="K31"/>
      <c r="L31" s="43"/>
      <c r="M31" s="43"/>
    </row>
    <row r="32" spans="1:13" x14ac:dyDescent="0.2">
      <c r="A32" s="70">
        <f t="shared" si="3"/>
        <v>2021</v>
      </c>
      <c r="B32" s="70">
        <v>11</v>
      </c>
      <c r="C32" s="71">
        <f t="shared" si="4"/>
        <v>1097943</v>
      </c>
      <c r="D32" s="71">
        <f>(D16/G16)*G32</f>
        <v>18275092.235387515</v>
      </c>
      <c r="E32" s="71">
        <f t="shared" si="6"/>
        <v>8</v>
      </c>
      <c r="F32" s="71">
        <f>(F16/G16)*G32</f>
        <v>109914.76461248394</v>
      </c>
      <c r="G32" s="74">
        <f>'RR2022'!F39</f>
        <v>18385007</v>
      </c>
    </row>
    <row r="33" spans="1:10" ht="13.5" thickBot="1" x14ac:dyDescent="0.25">
      <c r="A33" s="158">
        <f t="shared" si="3"/>
        <v>2021</v>
      </c>
      <c r="B33" s="158">
        <v>12</v>
      </c>
      <c r="C33" s="73">
        <f>C17</f>
        <v>1103104</v>
      </c>
      <c r="D33" s="73">
        <f t="shared" si="5"/>
        <v>19975747.879405316</v>
      </c>
      <c r="E33" s="73">
        <f t="shared" si="6"/>
        <v>15</v>
      </c>
      <c r="F33" s="73">
        <f>(F17/G17)*G33</f>
        <v>150056.12059468299</v>
      </c>
      <c r="G33" s="75">
        <f>'RR2022'!F40</f>
        <v>20125804</v>
      </c>
    </row>
    <row r="34" spans="1:10" x14ac:dyDescent="0.2">
      <c r="A34" s="70"/>
      <c r="B34" s="70"/>
      <c r="C34" s="71">
        <f>SUM(C22:C33)</f>
        <v>13249465</v>
      </c>
      <c r="D34" s="71">
        <f>SUM(D22:D33)</f>
        <v>110821014.09385458</v>
      </c>
      <c r="E34" s="71">
        <f>SUM(E22:E33)</f>
        <v>137</v>
      </c>
      <c r="F34" s="71">
        <f>SUM(F22:F33)</f>
        <v>863137.90614544426</v>
      </c>
      <c r="G34" s="71">
        <f>SUM(G22:G33)</f>
        <v>111684152</v>
      </c>
      <c r="H34" s="71">
        <f>'RR2022'!K49</f>
        <v>111684152</v>
      </c>
      <c r="I34" s="70" t="s">
        <v>116</v>
      </c>
    </row>
    <row r="35" spans="1:10" x14ac:dyDescent="0.2">
      <c r="C35" s="23"/>
      <c r="D35" s="23"/>
      <c r="E35" s="23"/>
      <c r="F35" s="23"/>
      <c r="G35" s="23"/>
    </row>
    <row r="36" spans="1:10" x14ac:dyDescent="0.2">
      <c r="A36" s="70" t="s">
        <v>53</v>
      </c>
      <c r="B36" s="70"/>
      <c r="C36" s="71"/>
      <c r="D36" s="23"/>
      <c r="E36" s="23"/>
      <c r="F36" s="23"/>
      <c r="G36" s="23"/>
    </row>
    <row r="37" spans="1:10" x14ac:dyDescent="0.2">
      <c r="A37" s="70"/>
      <c r="B37" s="70"/>
      <c r="C37" s="71"/>
      <c r="D37" s="23"/>
      <c r="E37" s="23"/>
      <c r="F37" s="23"/>
      <c r="G37" s="23"/>
    </row>
    <row r="38" spans="1:10" x14ac:dyDescent="0.2">
      <c r="A38" s="159" t="s">
        <v>14</v>
      </c>
      <c r="B38" s="159" t="s">
        <v>15</v>
      </c>
      <c r="C38" s="72" t="s">
        <v>21</v>
      </c>
      <c r="D38" s="72" t="s">
        <v>20</v>
      </c>
      <c r="E38" s="72" t="s">
        <v>19</v>
      </c>
      <c r="F38" s="72" t="s">
        <v>18</v>
      </c>
      <c r="G38" s="72" t="s">
        <v>12</v>
      </c>
      <c r="J38" s="160"/>
    </row>
    <row r="39" spans="1:10" x14ac:dyDescent="0.2">
      <c r="A39" s="70">
        <f>A22</f>
        <v>2022</v>
      </c>
      <c r="B39" s="70">
        <v>1</v>
      </c>
      <c r="C39" s="71">
        <f>C22</f>
        <v>1105531</v>
      </c>
      <c r="D39" s="71">
        <f>D22-'HEAT_Gross Up'!I13</f>
        <v>16489887.331590496</v>
      </c>
      <c r="E39" s="71">
        <f>E22</f>
        <v>29</v>
      </c>
      <c r="F39" s="71">
        <f>F22</f>
        <v>163602.51905036124</v>
      </c>
      <c r="G39" s="71">
        <f t="shared" ref="G39:G50" si="9">D39+F39</f>
        <v>16653489.850640858</v>
      </c>
    </row>
    <row r="40" spans="1:10" x14ac:dyDescent="0.2">
      <c r="A40" s="70">
        <f t="shared" ref="A40:A50" si="10">A23</f>
        <v>2022</v>
      </c>
      <c r="B40" s="70">
        <v>2</v>
      </c>
      <c r="C40" s="71">
        <f t="shared" ref="C40:C50" si="11">C23</f>
        <v>1108756</v>
      </c>
      <c r="D40" s="71">
        <f>D23-'HEAT_Gross Up'!I14</f>
        <v>12907311.397306049</v>
      </c>
      <c r="E40" s="71">
        <f t="shared" ref="E40:E50" si="12">E23</f>
        <v>25</v>
      </c>
      <c r="F40" s="71">
        <f t="shared" ref="F40:F50" si="13">F23</f>
        <v>116702.95623429395</v>
      </c>
      <c r="G40" s="71">
        <f t="shared" si="9"/>
        <v>13024014.353540342</v>
      </c>
    </row>
    <row r="41" spans="1:10" x14ac:dyDescent="0.2">
      <c r="A41" s="70">
        <f t="shared" si="10"/>
        <v>2022</v>
      </c>
      <c r="B41" s="70">
        <v>3</v>
      </c>
      <c r="C41" s="71">
        <f t="shared" si="11"/>
        <v>1105110</v>
      </c>
      <c r="D41" s="71">
        <f>D24-'HEAT_Gross Up'!I15</f>
        <v>8600295.3197218999</v>
      </c>
      <c r="E41" s="71">
        <f t="shared" si="12"/>
        <v>23</v>
      </c>
      <c r="F41" s="71">
        <f t="shared" si="13"/>
        <v>78217.239321802786</v>
      </c>
      <c r="G41" s="71">
        <f t="shared" si="9"/>
        <v>8678512.5590437036</v>
      </c>
    </row>
    <row r="42" spans="1:10" x14ac:dyDescent="0.2">
      <c r="A42" s="70">
        <f t="shared" si="10"/>
        <v>2022</v>
      </c>
      <c r="B42" s="70">
        <v>4</v>
      </c>
      <c r="C42" s="71">
        <f t="shared" si="11"/>
        <v>1107569</v>
      </c>
      <c r="D42" s="71">
        <f>D25-'HEAT_Gross Up'!I16</f>
        <v>5063571.4296982838</v>
      </c>
      <c r="E42" s="71">
        <f t="shared" si="12"/>
        <v>13</v>
      </c>
      <c r="F42" s="71">
        <f t="shared" si="13"/>
        <v>42959.004045131638</v>
      </c>
      <c r="G42" s="71">
        <f t="shared" si="9"/>
        <v>5106530.4337434154</v>
      </c>
    </row>
    <row r="43" spans="1:10" x14ac:dyDescent="0.2">
      <c r="A43" s="70">
        <f t="shared" si="10"/>
        <v>2022</v>
      </c>
      <c r="B43" s="70">
        <v>5</v>
      </c>
      <c r="C43" s="71">
        <f t="shared" si="11"/>
        <v>1114099</v>
      </c>
      <c r="D43" s="71">
        <f>D26-'HEAT_Gross Up'!I17</f>
        <v>2798683.862133678</v>
      </c>
      <c r="E43" s="71">
        <f t="shared" si="12"/>
        <v>6</v>
      </c>
      <c r="F43" s="71">
        <f t="shared" si="13"/>
        <v>16525.73881614226</v>
      </c>
      <c r="G43" s="71">
        <f t="shared" si="9"/>
        <v>2815209.6009498201</v>
      </c>
    </row>
    <row r="44" spans="1:10" x14ac:dyDescent="0.2">
      <c r="A44" s="70">
        <f t="shared" si="10"/>
        <v>2022</v>
      </c>
      <c r="B44" s="70">
        <v>6</v>
      </c>
      <c r="C44" s="71">
        <f t="shared" si="11"/>
        <v>1116666</v>
      </c>
      <c r="D44" s="71">
        <f>D27-'HEAT_Gross Up'!I18</f>
        <v>2348428.1321541658</v>
      </c>
      <c r="E44" s="71">
        <f t="shared" si="12"/>
        <v>5</v>
      </c>
      <c r="F44" s="71">
        <f t="shared" si="13"/>
        <v>25283.531293879383</v>
      </c>
      <c r="G44" s="71">
        <f t="shared" si="9"/>
        <v>2373711.663448045</v>
      </c>
    </row>
    <row r="45" spans="1:10" x14ac:dyDescent="0.2">
      <c r="A45" s="70">
        <f t="shared" si="10"/>
        <v>2022</v>
      </c>
      <c r="B45" s="70">
        <v>7</v>
      </c>
      <c r="C45" s="71">
        <f t="shared" si="11"/>
        <v>1116037</v>
      </c>
      <c r="D45" s="71">
        <f>D28-'HEAT_Gross Up'!I19</f>
        <v>2324142.2265091506</v>
      </c>
      <c r="E45" s="71">
        <f t="shared" si="12"/>
        <v>3</v>
      </c>
      <c r="F45" s="71">
        <f t="shared" si="13"/>
        <v>14243.16327333256</v>
      </c>
      <c r="G45" s="71">
        <f t="shared" si="9"/>
        <v>2338385.3897824832</v>
      </c>
    </row>
    <row r="46" spans="1:10" x14ac:dyDescent="0.2">
      <c r="A46" s="70">
        <f t="shared" si="10"/>
        <v>2021</v>
      </c>
      <c r="B46" s="70">
        <v>8</v>
      </c>
      <c r="C46" s="71">
        <f t="shared" si="11"/>
        <v>1090431</v>
      </c>
      <c r="D46" s="71">
        <f>D29-'HEAT_Gross Up'!I8</f>
        <v>2734389.5892107775</v>
      </c>
      <c r="E46" s="71">
        <f t="shared" si="12"/>
        <v>3</v>
      </c>
      <c r="F46" s="71">
        <f t="shared" si="13"/>
        <v>23623.203403416737</v>
      </c>
      <c r="G46" s="71">
        <f t="shared" si="9"/>
        <v>2758012.7926141941</v>
      </c>
    </row>
    <row r="47" spans="1:10" x14ac:dyDescent="0.2">
      <c r="A47" s="70">
        <f t="shared" si="10"/>
        <v>2021</v>
      </c>
      <c r="B47" s="70">
        <v>9</v>
      </c>
      <c r="C47" s="71">
        <f t="shared" si="11"/>
        <v>1089894</v>
      </c>
      <c r="D47" s="71">
        <f>D30-'HEAT_Gross Up'!I9</f>
        <v>6830651.4299814841</v>
      </c>
      <c r="E47" s="71">
        <f t="shared" si="12"/>
        <v>4</v>
      </c>
      <c r="F47" s="71">
        <f t="shared" si="13"/>
        <v>64685.750241383423</v>
      </c>
      <c r="G47" s="71">
        <f t="shared" si="9"/>
        <v>6895337.1802228671</v>
      </c>
    </row>
    <row r="48" spans="1:10" x14ac:dyDescent="0.2">
      <c r="A48" s="70">
        <f t="shared" si="10"/>
        <v>2021</v>
      </c>
      <c r="B48" s="70">
        <v>10</v>
      </c>
      <c r="C48" s="71">
        <f t="shared" si="11"/>
        <v>1094325</v>
      </c>
      <c r="D48" s="71">
        <f>D31-'HEAT_Gross Up'!I10</f>
        <v>11954255.985276053</v>
      </c>
      <c r="E48" s="71">
        <f t="shared" si="12"/>
        <v>3</v>
      </c>
      <c r="F48" s="71">
        <f t="shared" si="13"/>
        <v>57323.915258533489</v>
      </c>
      <c r="G48" s="71">
        <f t="shared" si="9"/>
        <v>12011579.900534587</v>
      </c>
    </row>
    <row r="49" spans="1:7" x14ac:dyDescent="0.2">
      <c r="A49" s="70">
        <f t="shared" si="10"/>
        <v>2021</v>
      </c>
      <c r="B49" s="70">
        <v>11</v>
      </c>
      <c r="C49" s="71">
        <f t="shared" si="11"/>
        <v>1097943</v>
      </c>
      <c r="D49" s="71">
        <f>D32-'HEAT_Gross Up'!I11</f>
        <v>18224792.808127061</v>
      </c>
      <c r="E49" s="71">
        <f t="shared" si="12"/>
        <v>8</v>
      </c>
      <c r="F49" s="71">
        <f t="shared" si="13"/>
        <v>109914.76461248394</v>
      </c>
      <c r="G49" s="71">
        <f t="shared" si="9"/>
        <v>18334707.572739545</v>
      </c>
    </row>
    <row r="50" spans="1:7" ht="13.5" thickBot="1" x14ac:dyDescent="0.25">
      <c r="A50" s="158">
        <f t="shared" si="10"/>
        <v>2021</v>
      </c>
      <c r="B50" s="158">
        <v>12</v>
      </c>
      <c r="C50" s="73">
        <f t="shared" si="11"/>
        <v>1103104</v>
      </c>
      <c r="D50" s="73">
        <f>D33-'HEAT_Gross Up'!I12</f>
        <v>19883725.506424293</v>
      </c>
      <c r="E50" s="73">
        <f t="shared" si="12"/>
        <v>15</v>
      </c>
      <c r="F50" s="73">
        <f t="shared" si="13"/>
        <v>150056.12059468299</v>
      </c>
      <c r="G50" s="73">
        <f t="shared" si="9"/>
        <v>20033781.627018977</v>
      </c>
    </row>
    <row r="51" spans="1:7" x14ac:dyDescent="0.2">
      <c r="A51" s="70"/>
      <c r="B51" s="70"/>
      <c r="C51" s="71">
        <f>SUM(C39:C50)</f>
        <v>13249465</v>
      </c>
      <c r="D51" s="71">
        <f>SUM(D39:D50)</f>
        <v>110160135.0181334</v>
      </c>
      <c r="E51" s="71">
        <f>SUM(E39:E50)</f>
        <v>137</v>
      </c>
      <c r="F51" s="71">
        <f>SUM(F39:F50)</f>
        <v>863137.90614544426</v>
      </c>
      <c r="G51" s="71">
        <f>SUM(G39:G50)</f>
        <v>111023272.92427883</v>
      </c>
    </row>
    <row r="53" spans="1:7" x14ac:dyDescent="0.2">
      <c r="A53" s="70" t="s">
        <v>62</v>
      </c>
      <c r="B53" s="70"/>
      <c r="C53" s="70"/>
      <c r="D53" s="70"/>
      <c r="E53" s="70"/>
    </row>
    <row r="54" spans="1:7" x14ac:dyDescent="0.2">
      <c r="A54" s="70"/>
      <c r="B54" s="70"/>
      <c r="C54" s="70"/>
      <c r="D54" s="70"/>
      <c r="E54" s="70"/>
    </row>
    <row r="55" spans="1:7" x14ac:dyDescent="0.2">
      <c r="A55" s="70"/>
      <c r="B55" s="70"/>
      <c r="C55" s="70"/>
      <c r="D55" s="70"/>
      <c r="E55" s="70"/>
    </row>
    <row r="56" spans="1:7" x14ac:dyDescent="0.2">
      <c r="A56" s="70" t="s">
        <v>63</v>
      </c>
      <c r="B56" s="70"/>
      <c r="C56" s="70"/>
      <c r="D56" s="70"/>
      <c r="E56" s="70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3"/>
  <sheetViews>
    <sheetView workbookViewId="0">
      <selection activeCell="G15" sqref="G15"/>
    </sheetView>
  </sheetViews>
  <sheetFormatPr defaultColWidth="9.140625" defaultRowHeight="12.75" x14ac:dyDescent="0.2"/>
  <cols>
    <col min="1" max="1" width="20.140625" style="5" bestFit="1" customWidth="1"/>
    <col min="2" max="2" width="6.140625" style="5" bestFit="1" customWidth="1"/>
    <col min="3" max="3" width="12.5703125" style="5" bestFit="1" customWidth="1"/>
    <col min="4" max="4" width="11.85546875" style="5" bestFit="1" customWidth="1"/>
    <col min="5" max="5" width="13.42578125" style="5" bestFit="1" customWidth="1"/>
    <col min="6" max="6" width="12.5703125" style="5" bestFit="1" customWidth="1"/>
    <col min="7" max="7" width="9.140625" style="5" bestFit="1" customWidth="1"/>
    <col min="8" max="8" width="9.140625" style="5"/>
    <col min="9" max="9" width="5" style="5" bestFit="1" customWidth="1"/>
    <col min="10" max="10" width="6.85546875" style="5" bestFit="1" customWidth="1"/>
    <col min="11" max="11" width="14.28515625" style="5" bestFit="1" customWidth="1"/>
    <col min="12" max="12" width="13.5703125" style="5" bestFit="1" customWidth="1"/>
    <col min="13" max="13" width="14.85546875" style="5" bestFit="1" customWidth="1"/>
    <col min="14" max="14" width="14.140625" style="5" bestFit="1" customWidth="1"/>
    <col min="15" max="16384" width="9.140625" style="5"/>
  </cols>
  <sheetData>
    <row r="1" spans="1:16" x14ac:dyDescent="0.2">
      <c r="A1" s="70" t="s">
        <v>54</v>
      </c>
    </row>
    <row r="2" spans="1:16" x14ac:dyDescent="0.2">
      <c r="C2" s="196"/>
      <c r="D2" s="196"/>
      <c r="E2" s="196"/>
      <c r="F2" s="196"/>
    </row>
    <row r="3" spans="1:16" ht="15" x14ac:dyDescent="0.25">
      <c r="A3" s="159" t="s">
        <v>14</v>
      </c>
      <c r="B3" s="159" t="s">
        <v>15</v>
      </c>
      <c r="C3" s="159" t="s">
        <v>21</v>
      </c>
      <c r="D3" s="159" t="s">
        <v>20</v>
      </c>
      <c r="E3" s="159" t="s">
        <v>19</v>
      </c>
      <c r="F3" s="159" t="s">
        <v>18</v>
      </c>
      <c r="G3" s="159" t="s">
        <v>12</v>
      </c>
      <c r="I3"/>
      <c r="J3"/>
      <c r="K3"/>
      <c r="L3"/>
      <c r="M3"/>
      <c r="N3"/>
      <c r="O3" s="27"/>
      <c r="P3" s="27"/>
    </row>
    <row r="4" spans="1:16" ht="15" x14ac:dyDescent="0.25">
      <c r="A4" s="80">
        <v>2022</v>
      </c>
      <c r="B4" s="80">
        <v>1</v>
      </c>
      <c r="C4" s="80">
        <v>452</v>
      </c>
      <c r="D4" s="80">
        <v>248270</v>
      </c>
      <c r="E4" s="80">
        <v>6</v>
      </c>
      <c r="F4" s="80">
        <v>66751</v>
      </c>
      <c r="G4" s="71">
        <f>D4+F4</f>
        <v>315021</v>
      </c>
      <c r="I4"/>
      <c r="J4"/>
      <c r="K4"/>
      <c r="L4" s="43"/>
      <c r="M4"/>
      <c r="N4" s="43"/>
      <c r="O4" s="40"/>
      <c r="P4" s="40"/>
    </row>
    <row r="5" spans="1:16" ht="15" x14ac:dyDescent="0.25">
      <c r="A5" s="80">
        <v>2022</v>
      </c>
      <c r="B5" s="80">
        <v>2</v>
      </c>
      <c r="C5" s="80">
        <v>464</v>
      </c>
      <c r="D5" s="80">
        <v>228078</v>
      </c>
      <c r="E5" s="80">
        <v>6</v>
      </c>
      <c r="F5" s="80">
        <v>61674</v>
      </c>
      <c r="G5" s="71">
        <f t="shared" ref="G5:G15" si="0">D5+F5</f>
        <v>289752</v>
      </c>
      <c r="I5"/>
      <c r="J5"/>
      <c r="K5"/>
      <c r="L5" s="43"/>
      <c r="M5"/>
      <c r="N5" s="43"/>
      <c r="O5" s="40"/>
      <c r="P5" s="40"/>
    </row>
    <row r="6" spans="1:16" ht="15" x14ac:dyDescent="0.25">
      <c r="A6" s="80">
        <v>2022</v>
      </c>
      <c r="B6" s="80">
        <v>3</v>
      </c>
      <c r="C6" s="80">
        <v>484</v>
      </c>
      <c r="D6" s="80">
        <v>220230</v>
      </c>
      <c r="E6" s="80">
        <v>6</v>
      </c>
      <c r="F6" s="80">
        <v>57962</v>
      </c>
      <c r="G6" s="71">
        <f t="shared" si="0"/>
        <v>278192</v>
      </c>
      <c r="I6"/>
      <c r="J6"/>
      <c r="K6"/>
      <c r="L6" s="43"/>
      <c r="M6"/>
      <c r="N6" s="43"/>
      <c r="O6" s="40"/>
      <c r="P6" s="40"/>
    </row>
    <row r="7" spans="1:16" ht="15" x14ac:dyDescent="0.25">
      <c r="A7" s="80">
        <v>2022</v>
      </c>
      <c r="B7" s="80">
        <v>4</v>
      </c>
      <c r="C7" s="80">
        <v>482</v>
      </c>
      <c r="D7" s="80">
        <v>202018</v>
      </c>
      <c r="E7" s="80">
        <v>4</v>
      </c>
      <c r="F7" s="80">
        <v>34864</v>
      </c>
      <c r="G7" s="71">
        <f t="shared" si="0"/>
        <v>236882</v>
      </c>
      <c r="I7"/>
      <c r="J7"/>
      <c r="K7"/>
      <c r="L7" s="43"/>
      <c r="M7"/>
      <c r="N7" s="43"/>
      <c r="O7" s="40"/>
      <c r="P7" s="40"/>
    </row>
    <row r="8" spans="1:16" ht="15" x14ac:dyDescent="0.25">
      <c r="A8" s="80">
        <v>2022</v>
      </c>
      <c r="B8" s="80">
        <v>5</v>
      </c>
      <c r="C8" s="80">
        <v>488</v>
      </c>
      <c r="D8" s="80">
        <v>178710</v>
      </c>
      <c r="E8" s="80">
        <v>4</v>
      </c>
      <c r="F8" s="80">
        <v>28797</v>
      </c>
      <c r="G8" s="71">
        <f t="shared" si="0"/>
        <v>207507</v>
      </c>
      <c r="I8"/>
      <c r="J8"/>
      <c r="K8"/>
      <c r="L8" s="43"/>
      <c r="M8"/>
      <c r="N8" s="43"/>
      <c r="O8" s="40"/>
      <c r="P8" s="40"/>
    </row>
    <row r="9" spans="1:16" ht="15" x14ac:dyDescent="0.25">
      <c r="A9" s="80">
        <v>2022</v>
      </c>
      <c r="B9" s="80">
        <v>6</v>
      </c>
      <c r="C9" s="80">
        <v>487</v>
      </c>
      <c r="D9" s="80">
        <v>168826</v>
      </c>
      <c r="E9" s="80">
        <v>4</v>
      </c>
      <c r="F9" s="80">
        <v>27576</v>
      </c>
      <c r="G9" s="71">
        <f t="shared" si="0"/>
        <v>196402</v>
      </c>
      <c r="I9"/>
      <c r="J9"/>
      <c r="K9"/>
      <c r="L9" s="43"/>
      <c r="M9"/>
      <c r="N9" s="43"/>
      <c r="O9" s="40"/>
      <c r="P9" s="40"/>
    </row>
    <row r="10" spans="1:16" ht="15" x14ac:dyDescent="0.25">
      <c r="A10" s="80">
        <v>2022</v>
      </c>
      <c r="B10" s="80">
        <v>7</v>
      </c>
      <c r="C10" s="80">
        <v>481</v>
      </c>
      <c r="D10" s="80">
        <v>141071</v>
      </c>
      <c r="E10" s="80">
        <v>2</v>
      </c>
      <c r="F10" s="80">
        <v>15101</v>
      </c>
      <c r="G10" s="71">
        <f t="shared" si="0"/>
        <v>156172</v>
      </c>
      <c r="I10"/>
      <c r="J10"/>
      <c r="K10"/>
      <c r="L10" s="43"/>
      <c r="M10"/>
      <c r="N10" s="43"/>
      <c r="O10" s="40"/>
      <c r="P10" s="40"/>
    </row>
    <row r="11" spans="1:16" ht="15" x14ac:dyDescent="0.25">
      <c r="A11" s="80">
        <v>2021</v>
      </c>
      <c r="B11" s="80">
        <v>8</v>
      </c>
      <c r="C11" s="80">
        <v>463</v>
      </c>
      <c r="D11" s="80">
        <v>124692</v>
      </c>
      <c r="E11" s="80">
        <v>3</v>
      </c>
      <c r="F11" s="80">
        <v>18824</v>
      </c>
      <c r="G11" s="71">
        <f t="shared" si="0"/>
        <v>143516</v>
      </c>
      <c r="I11"/>
      <c r="J11"/>
      <c r="K11"/>
      <c r="L11" s="43"/>
      <c r="M11"/>
      <c r="N11" s="43"/>
      <c r="O11" s="40"/>
      <c r="P11" s="40"/>
    </row>
    <row r="12" spans="1:16" ht="15" x14ac:dyDescent="0.25">
      <c r="A12" s="80">
        <v>2021</v>
      </c>
      <c r="B12" s="80">
        <v>9</v>
      </c>
      <c r="C12" s="80">
        <v>465</v>
      </c>
      <c r="D12" s="80">
        <v>156916</v>
      </c>
      <c r="E12" s="80">
        <v>2</v>
      </c>
      <c r="F12" s="80">
        <v>15440</v>
      </c>
      <c r="G12" s="71">
        <f t="shared" si="0"/>
        <v>172356</v>
      </c>
      <c r="I12"/>
      <c r="J12"/>
      <c r="K12"/>
      <c r="L12" s="43"/>
      <c r="M12"/>
      <c r="N12" s="43"/>
      <c r="O12" s="40"/>
      <c r="P12" s="40"/>
    </row>
    <row r="13" spans="1:16" ht="15" x14ac:dyDescent="0.25">
      <c r="A13" s="80">
        <v>2021</v>
      </c>
      <c r="B13" s="80">
        <v>10</v>
      </c>
      <c r="C13" s="80">
        <v>459</v>
      </c>
      <c r="D13" s="80">
        <v>149882</v>
      </c>
      <c r="E13" s="80">
        <v>3</v>
      </c>
      <c r="F13" s="80">
        <v>26049</v>
      </c>
      <c r="G13" s="71">
        <f t="shared" si="0"/>
        <v>175931</v>
      </c>
      <c r="I13"/>
      <c r="J13"/>
      <c r="K13"/>
      <c r="L13" s="43"/>
      <c r="M13"/>
      <c r="N13" s="43"/>
      <c r="O13" s="40"/>
      <c r="P13" s="40"/>
    </row>
    <row r="14" spans="1:16" ht="15" x14ac:dyDescent="0.25">
      <c r="A14" s="80">
        <v>2021</v>
      </c>
      <c r="B14" s="80">
        <v>11</v>
      </c>
      <c r="C14" s="80">
        <v>458</v>
      </c>
      <c r="D14" s="80">
        <v>163527</v>
      </c>
      <c r="E14" s="80">
        <v>4</v>
      </c>
      <c r="F14" s="80">
        <v>36468</v>
      </c>
      <c r="G14" s="71">
        <f t="shared" si="0"/>
        <v>199995</v>
      </c>
      <c r="I14"/>
      <c r="J14"/>
      <c r="K14"/>
      <c r="L14" s="43"/>
      <c r="M14"/>
      <c r="N14" s="43"/>
      <c r="O14" s="40"/>
      <c r="P14" s="40"/>
    </row>
    <row r="15" spans="1:16" ht="15.75" thickBot="1" x14ac:dyDescent="0.3">
      <c r="A15" s="157">
        <v>2021</v>
      </c>
      <c r="B15" s="157">
        <v>12</v>
      </c>
      <c r="C15" s="157">
        <v>457</v>
      </c>
      <c r="D15" s="157">
        <v>197575</v>
      </c>
      <c r="E15" s="157">
        <v>5</v>
      </c>
      <c r="F15" s="157">
        <v>49838</v>
      </c>
      <c r="G15" s="73">
        <f t="shared" si="0"/>
        <v>247413</v>
      </c>
      <c r="I15"/>
      <c r="J15"/>
      <c r="K15"/>
      <c r="L15" s="43"/>
      <c r="M15"/>
      <c r="N15" s="43"/>
      <c r="O15" s="40"/>
      <c r="P15" s="40"/>
    </row>
    <row r="16" spans="1:16" x14ac:dyDescent="0.2">
      <c r="C16" s="71">
        <f>SUM(C4:C15)</f>
        <v>5640</v>
      </c>
      <c r="D16" s="71">
        <f>SUM(D4:D15)</f>
        <v>2179795</v>
      </c>
      <c r="E16" s="71">
        <f t="shared" ref="E16:G16" si="1">SUM(E4:E15)</f>
        <v>49</v>
      </c>
      <c r="F16" s="71">
        <f t="shared" si="1"/>
        <v>439344</v>
      </c>
      <c r="G16" s="71">
        <f t="shared" si="1"/>
        <v>2619139</v>
      </c>
    </row>
    <row r="17" spans="1:7" x14ac:dyDescent="0.2">
      <c r="A17" s="70" t="s">
        <v>69</v>
      </c>
    </row>
    <row r="19" spans="1:7" x14ac:dyDescent="0.2">
      <c r="A19" s="159" t="s">
        <v>14</v>
      </c>
      <c r="B19" s="159" t="s">
        <v>15</v>
      </c>
      <c r="C19" s="159" t="s">
        <v>21</v>
      </c>
      <c r="D19" s="159" t="s">
        <v>20</v>
      </c>
      <c r="E19" s="159" t="s">
        <v>19</v>
      </c>
      <c r="F19" s="159" t="s">
        <v>18</v>
      </c>
      <c r="G19" s="159" t="s">
        <v>12</v>
      </c>
    </row>
    <row r="20" spans="1:7" x14ac:dyDescent="0.2">
      <c r="A20" s="70">
        <f>A4</f>
        <v>2022</v>
      </c>
      <c r="B20" s="70">
        <v>1</v>
      </c>
      <c r="C20" s="71">
        <f>C4</f>
        <v>452</v>
      </c>
      <c r="D20" s="71">
        <f>(D4/G4)*G20</f>
        <v>212785.51880668272</v>
      </c>
      <c r="E20" s="71">
        <f>E4</f>
        <v>6</v>
      </c>
      <c r="F20" s="71">
        <f>F4/G4*G20</f>
        <v>57210.481193317268</v>
      </c>
      <c r="G20" s="74">
        <f>'RR2022'!F5</f>
        <v>269996</v>
      </c>
    </row>
    <row r="21" spans="1:7" x14ac:dyDescent="0.2">
      <c r="A21" s="70">
        <f t="shared" ref="A21:A31" si="2">A5</f>
        <v>2022</v>
      </c>
      <c r="B21" s="70">
        <v>2</v>
      </c>
      <c r="C21" s="71">
        <f t="shared" ref="C21:C31" si="3">C5</f>
        <v>464</v>
      </c>
      <c r="D21" s="71">
        <f t="shared" ref="D21:D31" si="4">(D5/G5)*G21</f>
        <v>199642.24200695768</v>
      </c>
      <c r="E21" s="71">
        <f t="shared" ref="E21:E31" si="5">E5</f>
        <v>6</v>
      </c>
      <c r="F21" s="71">
        <f t="shared" ref="F21:F31" si="6">F5/G5*G21</f>
        <v>53984.757993042324</v>
      </c>
      <c r="G21" s="74">
        <f>'RR2022'!F6</f>
        <v>253627</v>
      </c>
    </row>
    <row r="22" spans="1:7" x14ac:dyDescent="0.2">
      <c r="A22" s="70">
        <f t="shared" si="2"/>
        <v>2022</v>
      </c>
      <c r="B22" s="70">
        <v>3</v>
      </c>
      <c r="C22" s="71">
        <f t="shared" si="3"/>
        <v>484</v>
      </c>
      <c r="D22" s="71">
        <f t="shared" si="4"/>
        <v>162140.49009317305</v>
      </c>
      <c r="E22" s="71">
        <f t="shared" si="5"/>
        <v>6</v>
      </c>
      <c r="F22" s="71">
        <f t="shared" si="6"/>
        <v>42673.509906826941</v>
      </c>
      <c r="G22" s="74">
        <f>'RR2022'!F7</f>
        <v>204814</v>
      </c>
    </row>
    <row r="23" spans="1:7" x14ac:dyDescent="0.2">
      <c r="A23" s="70">
        <f t="shared" si="2"/>
        <v>2022</v>
      </c>
      <c r="B23" s="70">
        <v>4</v>
      </c>
      <c r="C23" s="71">
        <f t="shared" si="3"/>
        <v>482</v>
      </c>
      <c r="D23" s="71">
        <f t="shared" si="4"/>
        <v>153838.71709965297</v>
      </c>
      <c r="E23" s="71">
        <f t="shared" si="5"/>
        <v>4</v>
      </c>
      <c r="F23" s="71">
        <f t="shared" si="6"/>
        <v>26549.282900347007</v>
      </c>
      <c r="G23" s="74">
        <f>'RR2022'!F8</f>
        <v>180388</v>
      </c>
    </row>
    <row r="24" spans="1:7" x14ac:dyDescent="0.2">
      <c r="A24" s="70">
        <f t="shared" si="2"/>
        <v>2022</v>
      </c>
      <c r="B24" s="70">
        <v>5</v>
      </c>
      <c r="C24" s="71">
        <f t="shared" si="3"/>
        <v>488</v>
      </c>
      <c r="D24" s="71">
        <f t="shared" si="4"/>
        <v>151446.23313912304</v>
      </c>
      <c r="E24" s="71">
        <f t="shared" si="5"/>
        <v>4</v>
      </c>
      <c r="F24" s="71">
        <f t="shared" si="6"/>
        <v>24403.766860876982</v>
      </c>
      <c r="G24" s="74">
        <f>'RR2022'!F9</f>
        <v>175850</v>
      </c>
    </row>
    <row r="25" spans="1:7" x14ac:dyDescent="0.2">
      <c r="A25" s="70">
        <f t="shared" si="2"/>
        <v>2022</v>
      </c>
      <c r="B25" s="70">
        <v>6</v>
      </c>
      <c r="C25" s="71">
        <f t="shared" si="3"/>
        <v>487</v>
      </c>
      <c r="D25" s="71">
        <f t="shared" si="4"/>
        <v>129600.14253419008</v>
      </c>
      <c r="E25" s="71">
        <f t="shared" si="5"/>
        <v>4</v>
      </c>
      <c r="F25" s="71">
        <f t="shared" si="6"/>
        <v>21168.857465809921</v>
      </c>
      <c r="G25" s="74">
        <f>'RR2022'!F10</f>
        <v>150769</v>
      </c>
    </row>
    <row r="26" spans="1:7" x14ac:dyDescent="0.2">
      <c r="A26" s="70">
        <f t="shared" si="2"/>
        <v>2022</v>
      </c>
      <c r="B26" s="70">
        <v>7</v>
      </c>
      <c r="C26" s="71">
        <f t="shared" si="3"/>
        <v>481</v>
      </c>
      <c r="D26" s="71">
        <f t="shared" si="4"/>
        <v>140969.82980303766</v>
      </c>
      <c r="E26" s="71">
        <f t="shared" si="5"/>
        <v>2</v>
      </c>
      <c r="F26" s="71">
        <f t="shared" si="6"/>
        <v>15090.170196962325</v>
      </c>
      <c r="G26" s="74">
        <f>'RR2022'!F11</f>
        <v>156060</v>
      </c>
    </row>
    <row r="27" spans="1:7" x14ac:dyDescent="0.2">
      <c r="A27" s="70">
        <f t="shared" si="2"/>
        <v>2021</v>
      </c>
      <c r="B27" s="70">
        <v>8</v>
      </c>
      <c r="C27" s="71">
        <f t="shared" si="3"/>
        <v>463</v>
      </c>
      <c r="D27" s="71">
        <f t="shared" si="4"/>
        <v>154446.18930293486</v>
      </c>
      <c r="E27" s="71">
        <f t="shared" si="5"/>
        <v>3</v>
      </c>
      <c r="F27" s="71">
        <f t="shared" si="6"/>
        <v>23315.810697065135</v>
      </c>
      <c r="G27" s="74">
        <f>'RR2022'!F12</f>
        <v>177762</v>
      </c>
    </row>
    <row r="28" spans="1:7" x14ac:dyDescent="0.2">
      <c r="A28" s="70">
        <f t="shared" si="2"/>
        <v>2021</v>
      </c>
      <c r="B28" s="70">
        <v>9</v>
      </c>
      <c r="C28" s="71">
        <f t="shared" si="3"/>
        <v>465</v>
      </c>
      <c r="D28" s="71">
        <f t="shared" si="4"/>
        <v>239315.19940123931</v>
      </c>
      <c r="E28" s="71">
        <f t="shared" si="5"/>
        <v>2</v>
      </c>
      <c r="F28" s="71">
        <f t="shared" si="6"/>
        <v>23547.800598760703</v>
      </c>
      <c r="G28" s="74">
        <f>'RR2022'!F13</f>
        <v>262863</v>
      </c>
    </row>
    <row r="29" spans="1:7" x14ac:dyDescent="0.2">
      <c r="A29" s="70">
        <f t="shared" si="2"/>
        <v>2021</v>
      </c>
      <c r="B29" s="70">
        <v>10</v>
      </c>
      <c r="C29" s="71">
        <f t="shared" si="3"/>
        <v>459</v>
      </c>
      <c r="D29" s="71">
        <f t="shared" si="4"/>
        <v>160434.93458230785</v>
      </c>
      <c r="E29" s="71">
        <f t="shared" si="5"/>
        <v>3</v>
      </c>
      <c r="F29" s="71">
        <f t="shared" si="6"/>
        <v>27883.065417692163</v>
      </c>
      <c r="G29" s="74">
        <f>'RR2022'!F2</f>
        <v>188318</v>
      </c>
    </row>
    <row r="30" spans="1:7" x14ac:dyDescent="0.2">
      <c r="A30" s="70">
        <f t="shared" si="2"/>
        <v>2021</v>
      </c>
      <c r="B30" s="70">
        <v>11</v>
      </c>
      <c r="C30" s="71">
        <f t="shared" si="3"/>
        <v>458</v>
      </c>
      <c r="D30" s="71">
        <f t="shared" si="4"/>
        <v>222076.85319132978</v>
      </c>
      <c r="E30" s="71">
        <f t="shared" si="5"/>
        <v>4</v>
      </c>
      <c r="F30" s="71">
        <f t="shared" si="6"/>
        <v>49525.146808670215</v>
      </c>
      <c r="G30" s="74">
        <f>'RR2022'!F3</f>
        <v>271602</v>
      </c>
    </row>
    <row r="31" spans="1:7" ht="13.5" thickBot="1" x14ac:dyDescent="0.25">
      <c r="A31" s="158">
        <f t="shared" si="2"/>
        <v>2021</v>
      </c>
      <c r="B31" s="158">
        <v>12</v>
      </c>
      <c r="C31" s="73">
        <f t="shared" si="3"/>
        <v>457</v>
      </c>
      <c r="D31" s="73">
        <f t="shared" si="4"/>
        <v>237287.56461867402</v>
      </c>
      <c r="E31" s="73">
        <f t="shared" si="5"/>
        <v>5</v>
      </c>
      <c r="F31" s="73">
        <f t="shared" si="6"/>
        <v>59855.435381325959</v>
      </c>
      <c r="G31" s="75">
        <f>'RR2022'!F4</f>
        <v>297143</v>
      </c>
    </row>
    <row r="32" spans="1:7" x14ac:dyDescent="0.2">
      <c r="C32" s="23">
        <f>SUM(C20:C31)</f>
        <v>5640</v>
      </c>
      <c r="D32" s="71">
        <f>SUM(D20:D31)</f>
        <v>2163983.914579303</v>
      </c>
      <c r="E32" s="71">
        <f>SUM(E20:E31)</f>
        <v>49</v>
      </c>
      <c r="F32" s="71">
        <f>SUM(F20:F31)</f>
        <v>425208.08542069694</v>
      </c>
      <c r="G32" s="71">
        <f>SUM(G20:G31)</f>
        <v>2589192</v>
      </c>
    </row>
    <row r="33" spans="3:7" x14ac:dyDescent="0.2">
      <c r="C33" s="23"/>
      <c r="D33" s="71"/>
      <c r="E33" s="71"/>
      <c r="F33" s="71" t="s">
        <v>17</v>
      </c>
      <c r="G33" s="71">
        <f>G32-'Exhibit 1.2'!F10</f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workbookViewId="0">
      <selection activeCell="G16" sqref="G16"/>
    </sheetView>
  </sheetViews>
  <sheetFormatPr defaultColWidth="9.140625" defaultRowHeight="12.75" x14ac:dyDescent="0.2"/>
  <cols>
    <col min="1" max="1" width="21.85546875" style="5" bestFit="1" customWidth="1"/>
    <col min="2" max="2" width="6.7109375" style="5" bestFit="1" customWidth="1"/>
    <col min="3" max="3" width="14.140625" style="5" bestFit="1" customWidth="1"/>
    <col min="4" max="4" width="13.28515625" style="5" bestFit="1" customWidth="1"/>
    <col min="5" max="5" width="14.85546875" style="5" bestFit="1" customWidth="1"/>
    <col min="6" max="6" width="14" style="5" bestFit="1" customWidth="1"/>
    <col min="7" max="7" width="11.140625" style="5" bestFit="1" customWidth="1"/>
    <col min="8" max="8" width="9.140625" style="5"/>
    <col min="9" max="9" width="5" style="5" bestFit="1" customWidth="1"/>
    <col min="10" max="10" width="6.85546875" style="5" bestFit="1" customWidth="1"/>
    <col min="11" max="11" width="14.28515625" style="5" bestFit="1" customWidth="1"/>
    <col min="12" max="12" width="13.5703125" style="5" bestFit="1" customWidth="1"/>
    <col min="13" max="13" width="14.85546875" style="5" bestFit="1" customWidth="1"/>
    <col min="14" max="14" width="14.140625" style="5" bestFit="1" customWidth="1"/>
    <col min="15" max="16384" width="9.140625" style="5"/>
  </cols>
  <sheetData>
    <row r="1" spans="1:14" x14ac:dyDescent="0.2">
      <c r="A1" s="70" t="s">
        <v>54</v>
      </c>
      <c r="B1" s="70"/>
    </row>
    <row r="3" spans="1:14" ht="15" x14ac:dyDescent="0.25">
      <c r="A3" s="159" t="s">
        <v>14</v>
      </c>
      <c r="B3" s="159" t="s">
        <v>15</v>
      </c>
      <c r="C3" s="159" t="s">
        <v>21</v>
      </c>
      <c r="D3" s="159" t="s">
        <v>20</v>
      </c>
      <c r="E3" s="159" t="s">
        <v>19</v>
      </c>
      <c r="F3" s="159" t="s">
        <v>18</v>
      </c>
      <c r="G3" s="159" t="s">
        <v>12</v>
      </c>
      <c r="I3"/>
      <c r="J3"/>
      <c r="K3"/>
      <c r="L3"/>
      <c r="M3"/>
      <c r="N3"/>
    </row>
    <row r="4" spans="1:14" ht="15" x14ac:dyDescent="0.25">
      <c r="A4" s="70">
        <v>2022</v>
      </c>
      <c r="B4" s="70">
        <v>1</v>
      </c>
      <c r="C4" s="70">
        <v>6</v>
      </c>
      <c r="D4" s="70">
        <v>133536</v>
      </c>
      <c r="E4" s="70">
        <v>0</v>
      </c>
      <c r="F4" s="70">
        <v>0</v>
      </c>
      <c r="G4" s="71">
        <f>D4+F4</f>
        <v>133536</v>
      </c>
      <c r="I4"/>
      <c r="J4"/>
      <c r="K4"/>
      <c r="L4" s="43"/>
      <c r="M4"/>
      <c r="N4" s="43"/>
    </row>
    <row r="5" spans="1:14" ht="15" x14ac:dyDescent="0.25">
      <c r="A5" s="70">
        <v>2022</v>
      </c>
      <c r="B5" s="70">
        <v>2</v>
      </c>
      <c r="C5" s="70">
        <v>6</v>
      </c>
      <c r="D5" s="70">
        <v>135668</v>
      </c>
      <c r="E5" s="70">
        <v>0</v>
      </c>
      <c r="F5" s="70">
        <v>0</v>
      </c>
      <c r="G5" s="71">
        <f t="shared" ref="G5:G15" si="0">D5+F5</f>
        <v>135668</v>
      </c>
      <c r="I5"/>
      <c r="J5"/>
      <c r="K5"/>
      <c r="L5" s="43"/>
      <c r="M5"/>
      <c r="N5" s="43"/>
    </row>
    <row r="6" spans="1:14" ht="15" x14ac:dyDescent="0.25">
      <c r="A6" s="70">
        <v>2022</v>
      </c>
      <c r="B6" s="70">
        <v>3</v>
      </c>
      <c r="C6" s="70">
        <v>6</v>
      </c>
      <c r="D6" s="70">
        <v>124603</v>
      </c>
      <c r="E6" s="70">
        <v>0</v>
      </c>
      <c r="F6" s="70">
        <v>0</v>
      </c>
      <c r="G6" s="71">
        <f t="shared" si="0"/>
        <v>124603</v>
      </c>
      <c r="I6"/>
      <c r="J6"/>
      <c r="K6"/>
      <c r="L6" s="43"/>
      <c r="M6"/>
      <c r="N6" s="43"/>
    </row>
    <row r="7" spans="1:14" ht="15" x14ac:dyDescent="0.25">
      <c r="A7" s="70">
        <v>2022</v>
      </c>
      <c r="B7" s="70">
        <v>4</v>
      </c>
      <c r="C7" s="70">
        <v>6</v>
      </c>
      <c r="D7" s="70">
        <v>138536</v>
      </c>
      <c r="E7" s="70">
        <v>0</v>
      </c>
      <c r="F7" s="70">
        <v>0</v>
      </c>
      <c r="G7" s="71">
        <f t="shared" si="0"/>
        <v>138536</v>
      </c>
      <c r="I7"/>
      <c r="J7"/>
      <c r="K7"/>
      <c r="L7" s="43"/>
      <c r="M7"/>
      <c r="N7" s="43"/>
    </row>
    <row r="8" spans="1:14" ht="15" x14ac:dyDescent="0.25">
      <c r="A8" s="70">
        <v>2022</v>
      </c>
      <c r="B8" s="70">
        <v>5</v>
      </c>
      <c r="C8" s="70">
        <v>6</v>
      </c>
      <c r="D8" s="70">
        <v>227155</v>
      </c>
      <c r="E8" s="70">
        <v>0</v>
      </c>
      <c r="F8" s="70">
        <v>0</v>
      </c>
      <c r="G8" s="71">
        <f t="shared" si="0"/>
        <v>227155</v>
      </c>
      <c r="I8"/>
      <c r="J8"/>
      <c r="K8"/>
      <c r="L8" s="43"/>
      <c r="M8"/>
      <c r="N8" s="43"/>
    </row>
    <row r="9" spans="1:14" ht="15" x14ac:dyDescent="0.25">
      <c r="A9" s="70">
        <v>2022</v>
      </c>
      <c r="B9" s="70">
        <v>6</v>
      </c>
      <c r="C9" s="70">
        <v>6</v>
      </c>
      <c r="D9" s="70">
        <v>286081</v>
      </c>
      <c r="E9" s="70">
        <v>0</v>
      </c>
      <c r="F9" s="70">
        <v>0</v>
      </c>
      <c r="G9" s="71">
        <f t="shared" si="0"/>
        <v>286081</v>
      </c>
      <c r="I9"/>
      <c r="J9"/>
      <c r="K9"/>
      <c r="L9" s="43"/>
      <c r="M9"/>
      <c r="N9" s="43"/>
    </row>
    <row r="10" spans="1:14" ht="15" x14ac:dyDescent="0.25">
      <c r="A10" s="70">
        <v>2022</v>
      </c>
      <c r="B10" s="70">
        <v>7</v>
      </c>
      <c r="C10" s="70">
        <v>5</v>
      </c>
      <c r="D10" s="70">
        <v>106606</v>
      </c>
      <c r="E10" s="70">
        <v>1</v>
      </c>
      <c r="F10" s="70">
        <v>428821</v>
      </c>
      <c r="G10" s="71">
        <f t="shared" si="0"/>
        <v>535427</v>
      </c>
      <c r="I10"/>
      <c r="J10"/>
      <c r="K10"/>
      <c r="L10" s="43"/>
      <c r="M10"/>
      <c r="N10" s="43"/>
    </row>
    <row r="11" spans="1:14" ht="15" x14ac:dyDescent="0.25">
      <c r="A11" s="70">
        <v>2021</v>
      </c>
      <c r="B11" s="70">
        <v>8</v>
      </c>
      <c r="C11" s="70">
        <v>5</v>
      </c>
      <c r="D11" s="70">
        <v>105380</v>
      </c>
      <c r="E11" s="70">
        <v>1</v>
      </c>
      <c r="F11" s="70">
        <v>360926</v>
      </c>
      <c r="G11" s="71">
        <f t="shared" si="0"/>
        <v>466306</v>
      </c>
      <c r="I11"/>
      <c r="J11"/>
      <c r="K11"/>
      <c r="L11" s="43"/>
      <c r="M11"/>
      <c r="N11" s="43"/>
    </row>
    <row r="12" spans="1:14" ht="15" x14ac:dyDescent="0.25">
      <c r="A12" s="70">
        <v>2021</v>
      </c>
      <c r="B12" s="70">
        <v>9</v>
      </c>
      <c r="C12" s="70">
        <v>6</v>
      </c>
      <c r="D12" s="70">
        <v>174422</v>
      </c>
      <c r="E12" s="70">
        <v>0</v>
      </c>
      <c r="F12" s="70">
        <v>0</v>
      </c>
      <c r="G12" s="71">
        <f t="shared" si="0"/>
        <v>174422</v>
      </c>
      <c r="I12"/>
      <c r="J12"/>
      <c r="K12"/>
      <c r="L12" s="43"/>
      <c r="M12"/>
      <c r="N12" s="43"/>
    </row>
    <row r="13" spans="1:14" ht="15" x14ac:dyDescent="0.25">
      <c r="A13" s="70">
        <v>2021</v>
      </c>
      <c r="B13" s="70">
        <v>10</v>
      </c>
      <c r="C13" s="70">
        <v>6</v>
      </c>
      <c r="D13" s="70">
        <v>100154</v>
      </c>
      <c r="E13" s="70">
        <v>0</v>
      </c>
      <c r="F13" s="70">
        <v>0</v>
      </c>
      <c r="G13" s="71">
        <f t="shared" si="0"/>
        <v>100154</v>
      </c>
      <c r="I13"/>
      <c r="J13"/>
      <c r="K13"/>
      <c r="L13" s="43"/>
      <c r="M13"/>
      <c r="N13" s="43"/>
    </row>
    <row r="14" spans="1:14" ht="15" x14ac:dyDescent="0.25">
      <c r="A14" s="70">
        <v>2021</v>
      </c>
      <c r="B14" s="70">
        <v>11</v>
      </c>
      <c r="C14" s="70">
        <v>6</v>
      </c>
      <c r="D14" s="70">
        <v>107597</v>
      </c>
      <c r="E14" s="70">
        <v>0</v>
      </c>
      <c r="F14" s="70">
        <v>0</v>
      </c>
      <c r="G14" s="71">
        <f t="shared" si="0"/>
        <v>107597</v>
      </c>
      <c r="I14"/>
      <c r="J14"/>
      <c r="K14"/>
      <c r="L14" s="43"/>
      <c r="M14"/>
      <c r="N14" s="43"/>
    </row>
    <row r="15" spans="1:14" ht="15.75" thickBot="1" x14ac:dyDescent="0.3">
      <c r="A15" s="158">
        <v>2021</v>
      </c>
      <c r="B15" s="73">
        <v>12</v>
      </c>
      <c r="C15" s="73">
        <v>6</v>
      </c>
      <c r="D15" s="158">
        <v>141645</v>
      </c>
      <c r="E15" s="73">
        <v>0</v>
      </c>
      <c r="F15" s="73">
        <v>0</v>
      </c>
      <c r="G15" s="73">
        <f t="shared" si="0"/>
        <v>141645</v>
      </c>
      <c r="I15"/>
      <c r="J15"/>
      <c r="K15"/>
      <c r="L15" s="43"/>
      <c r="M15"/>
      <c r="N15" s="43"/>
    </row>
    <row r="16" spans="1:14" x14ac:dyDescent="0.2">
      <c r="B16" s="71"/>
      <c r="C16" s="71">
        <f>SUM(C4:C15)</f>
        <v>70</v>
      </c>
      <c r="D16" s="71">
        <f t="shared" ref="D16:G16" si="1">SUM(D4:D15)</f>
        <v>1781383</v>
      </c>
      <c r="E16" s="71">
        <f t="shared" si="1"/>
        <v>2</v>
      </c>
      <c r="F16" s="71">
        <f t="shared" si="1"/>
        <v>789747</v>
      </c>
      <c r="G16" s="71">
        <f t="shared" si="1"/>
        <v>2571130</v>
      </c>
    </row>
    <row r="17" spans="1:7" x14ac:dyDescent="0.2">
      <c r="A17" s="70" t="s">
        <v>69</v>
      </c>
      <c r="B17" s="70"/>
      <c r="C17" s="23"/>
      <c r="D17" s="23"/>
      <c r="E17" s="23"/>
      <c r="F17" s="23"/>
      <c r="G17" s="23"/>
    </row>
    <row r="18" spans="1:7" x14ac:dyDescent="0.2">
      <c r="A18" s="70"/>
      <c r="B18" s="70"/>
      <c r="C18" s="23"/>
      <c r="D18" s="23"/>
      <c r="E18" s="23"/>
      <c r="F18" s="23"/>
      <c r="G18" s="23"/>
    </row>
    <row r="19" spans="1:7" x14ac:dyDescent="0.2">
      <c r="A19" s="159" t="s">
        <v>14</v>
      </c>
      <c r="B19" s="159" t="s">
        <v>15</v>
      </c>
      <c r="C19" s="72" t="s">
        <v>21</v>
      </c>
      <c r="D19" s="72" t="s">
        <v>20</v>
      </c>
      <c r="E19" s="72" t="s">
        <v>19</v>
      </c>
      <c r="F19" s="72" t="s">
        <v>18</v>
      </c>
      <c r="G19" s="72" t="s">
        <v>12</v>
      </c>
    </row>
    <row r="20" spans="1:7" x14ac:dyDescent="0.2">
      <c r="A20" s="70">
        <f>A4</f>
        <v>2022</v>
      </c>
      <c r="B20" s="70">
        <v>1</v>
      </c>
      <c r="C20" s="71">
        <f>C4</f>
        <v>6</v>
      </c>
      <c r="D20" s="71">
        <f>D4/G4*G20</f>
        <v>3573491</v>
      </c>
      <c r="E20" s="71">
        <f>E4</f>
        <v>0</v>
      </c>
      <c r="F20" s="71">
        <f>F4/G4*G20</f>
        <v>0</v>
      </c>
      <c r="G20" s="74">
        <f>'RR2022'!F17+'RR2022'!F29</f>
        <v>3573491</v>
      </c>
    </row>
    <row r="21" spans="1:7" x14ac:dyDescent="0.2">
      <c r="A21" s="70">
        <f t="shared" ref="A21:A31" si="2">A5</f>
        <v>2022</v>
      </c>
      <c r="B21" s="70">
        <v>2</v>
      </c>
      <c r="C21" s="71">
        <f t="shared" ref="C21:C31" si="3">C5</f>
        <v>6</v>
      </c>
      <c r="D21" s="71">
        <f t="shared" ref="D21:D31" si="4">D5/G5*G21</f>
        <v>3483515</v>
      </c>
      <c r="E21" s="71">
        <f t="shared" ref="E21:E31" si="5">E5</f>
        <v>0</v>
      </c>
      <c r="F21" s="71">
        <f t="shared" ref="F21:F31" si="6">F5/G5*G21</f>
        <v>0</v>
      </c>
      <c r="G21" s="74">
        <f>'RR2022'!F18+'RR2022'!F30</f>
        <v>3483515</v>
      </c>
    </row>
    <row r="22" spans="1:7" x14ac:dyDescent="0.2">
      <c r="A22" s="70">
        <f t="shared" si="2"/>
        <v>2022</v>
      </c>
      <c r="B22" s="70">
        <v>3</v>
      </c>
      <c r="C22" s="71">
        <f t="shared" si="3"/>
        <v>6</v>
      </c>
      <c r="D22" s="71">
        <f t="shared" si="4"/>
        <v>2643651</v>
      </c>
      <c r="E22" s="71">
        <f t="shared" si="5"/>
        <v>0</v>
      </c>
      <c r="F22" s="71">
        <f t="shared" si="6"/>
        <v>0</v>
      </c>
      <c r="G22" s="74">
        <f>'RR2022'!F19+'RR2022'!F31</f>
        <v>2643651</v>
      </c>
    </row>
    <row r="23" spans="1:7" x14ac:dyDescent="0.2">
      <c r="A23" s="70">
        <f t="shared" si="2"/>
        <v>2022</v>
      </c>
      <c r="B23" s="70">
        <v>4</v>
      </c>
      <c r="C23" s="71">
        <f t="shared" si="3"/>
        <v>6</v>
      </c>
      <c r="D23" s="71">
        <f t="shared" si="4"/>
        <v>3133506</v>
      </c>
      <c r="E23" s="71">
        <f t="shared" si="5"/>
        <v>0</v>
      </c>
      <c r="F23" s="71">
        <f t="shared" si="6"/>
        <v>0</v>
      </c>
      <c r="G23" s="74">
        <f>'RR2022'!F20+'RR2022'!F32</f>
        <v>3133506</v>
      </c>
    </row>
    <row r="24" spans="1:7" x14ac:dyDescent="0.2">
      <c r="A24" s="70">
        <f t="shared" si="2"/>
        <v>2022</v>
      </c>
      <c r="B24" s="70">
        <v>5</v>
      </c>
      <c r="C24" s="71">
        <f t="shared" si="3"/>
        <v>6</v>
      </c>
      <c r="D24" s="71">
        <f t="shared" si="4"/>
        <v>4029891</v>
      </c>
      <c r="E24" s="71">
        <f t="shared" si="5"/>
        <v>0</v>
      </c>
      <c r="F24" s="71">
        <f t="shared" si="6"/>
        <v>0</v>
      </c>
      <c r="G24" s="74">
        <f>'RR2022'!F21+'RR2022'!F33</f>
        <v>4029891</v>
      </c>
    </row>
    <row r="25" spans="1:7" x14ac:dyDescent="0.2">
      <c r="A25" s="70">
        <f t="shared" si="2"/>
        <v>2022</v>
      </c>
      <c r="B25" s="70">
        <v>6</v>
      </c>
      <c r="C25" s="71">
        <f t="shared" si="3"/>
        <v>6</v>
      </c>
      <c r="D25" s="71">
        <f t="shared" si="4"/>
        <v>5005255</v>
      </c>
      <c r="E25" s="71">
        <f t="shared" si="5"/>
        <v>0</v>
      </c>
      <c r="F25" s="71">
        <f t="shared" si="6"/>
        <v>0</v>
      </c>
      <c r="G25" s="74">
        <f>'RR2022'!F22+'RR2022'!F34</f>
        <v>5005255</v>
      </c>
    </row>
    <row r="26" spans="1:7" x14ac:dyDescent="0.2">
      <c r="A26" s="70">
        <f t="shared" si="2"/>
        <v>2022</v>
      </c>
      <c r="B26" s="70">
        <v>7</v>
      </c>
      <c r="C26" s="71">
        <f t="shared" si="3"/>
        <v>5</v>
      </c>
      <c r="D26" s="71">
        <f t="shared" si="4"/>
        <v>1027724.5917482682</v>
      </c>
      <c r="E26" s="71">
        <f t="shared" si="5"/>
        <v>1</v>
      </c>
      <c r="F26" s="71">
        <f t="shared" si="6"/>
        <v>4134006.4082517317</v>
      </c>
      <c r="G26" s="74">
        <f>'RR2022'!F23+'RR2022'!F35</f>
        <v>5161731</v>
      </c>
    </row>
    <row r="27" spans="1:7" x14ac:dyDescent="0.2">
      <c r="A27" s="70">
        <f t="shared" si="2"/>
        <v>2021</v>
      </c>
      <c r="B27" s="70">
        <v>8</v>
      </c>
      <c r="C27" s="71">
        <f t="shared" si="3"/>
        <v>5</v>
      </c>
      <c r="D27" s="71">
        <f t="shared" si="4"/>
        <v>922699.97242154297</v>
      </c>
      <c r="E27" s="71">
        <f t="shared" si="5"/>
        <v>1</v>
      </c>
      <c r="F27" s="71">
        <f t="shared" si="6"/>
        <v>3160243.0275784573</v>
      </c>
      <c r="G27" s="74">
        <f>'RR2022'!F24+'RR2022'!F36</f>
        <v>4082943</v>
      </c>
    </row>
    <row r="28" spans="1:7" x14ac:dyDescent="0.2">
      <c r="A28" s="70">
        <f t="shared" si="2"/>
        <v>2021</v>
      </c>
      <c r="B28" s="70">
        <v>9</v>
      </c>
      <c r="C28" s="71">
        <f t="shared" si="3"/>
        <v>6</v>
      </c>
      <c r="D28" s="71">
        <f t="shared" si="4"/>
        <v>3644529</v>
      </c>
      <c r="E28" s="71">
        <f t="shared" si="5"/>
        <v>0</v>
      </c>
      <c r="F28" s="71">
        <f t="shared" si="6"/>
        <v>0</v>
      </c>
      <c r="G28" s="74">
        <f>'RR2022'!F25+'RR2022'!F37</f>
        <v>3644529</v>
      </c>
    </row>
    <row r="29" spans="1:7" x14ac:dyDescent="0.2">
      <c r="A29" s="70">
        <f t="shared" si="2"/>
        <v>2021</v>
      </c>
      <c r="B29" s="70">
        <v>10</v>
      </c>
      <c r="C29" s="71">
        <f t="shared" si="3"/>
        <v>6</v>
      </c>
      <c r="D29" s="71">
        <f t="shared" si="4"/>
        <v>3647694</v>
      </c>
      <c r="E29" s="71">
        <f t="shared" si="5"/>
        <v>0</v>
      </c>
      <c r="F29" s="71">
        <f t="shared" si="6"/>
        <v>0</v>
      </c>
      <c r="G29" s="74">
        <f>'RR2022'!F14+'RR2022'!F26</f>
        <v>3647694</v>
      </c>
    </row>
    <row r="30" spans="1:7" x14ac:dyDescent="0.2">
      <c r="A30" s="70">
        <f t="shared" si="2"/>
        <v>2021</v>
      </c>
      <c r="B30" s="70">
        <v>11</v>
      </c>
      <c r="C30" s="71">
        <f t="shared" si="3"/>
        <v>6</v>
      </c>
      <c r="D30" s="71">
        <f t="shared" si="4"/>
        <v>4396604</v>
      </c>
      <c r="E30" s="71">
        <f t="shared" si="5"/>
        <v>0</v>
      </c>
      <c r="F30" s="71">
        <f t="shared" si="6"/>
        <v>0</v>
      </c>
      <c r="G30" s="74">
        <f>'RR2022'!F15+'RR2022'!F27</f>
        <v>4396604</v>
      </c>
    </row>
    <row r="31" spans="1:7" ht="13.5" thickBot="1" x14ac:dyDescent="0.25">
      <c r="A31" s="158">
        <f t="shared" si="2"/>
        <v>2021</v>
      </c>
      <c r="B31" s="158">
        <v>12</v>
      </c>
      <c r="C31" s="73">
        <f t="shared" si="3"/>
        <v>6</v>
      </c>
      <c r="D31" s="73">
        <f t="shared" si="4"/>
        <v>3707321</v>
      </c>
      <c r="E31" s="73">
        <f t="shared" si="5"/>
        <v>0</v>
      </c>
      <c r="F31" s="73">
        <f t="shared" si="6"/>
        <v>0</v>
      </c>
      <c r="G31" s="75">
        <f>'RR2022'!F16+'RR2022'!F28</f>
        <v>3707321</v>
      </c>
    </row>
    <row r="32" spans="1:7" x14ac:dyDescent="0.2">
      <c r="C32" s="71">
        <f>SUM(C20:C31)</f>
        <v>70</v>
      </c>
      <c r="D32" s="71">
        <f>SUM(D20:D31)</f>
        <v>39215881.564169809</v>
      </c>
      <c r="E32" s="71">
        <f>SUM(E20:E31)</f>
        <v>2</v>
      </c>
      <c r="F32" s="71">
        <f>SUM(F20:F31)</f>
        <v>7294249.4358301889</v>
      </c>
      <c r="G32" s="71">
        <f>SUM(G20:G31)</f>
        <v>46510131</v>
      </c>
    </row>
    <row r="33" spans="3:7" x14ac:dyDescent="0.2">
      <c r="C33" s="23"/>
      <c r="D33" s="23"/>
      <c r="E33" s="23"/>
      <c r="F33" s="71"/>
      <c r="G33" s="71">
        <f>G32-'Exhibit 1.2'!F13</f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workbookViewId="0">
      <selection activeCell="G7" sqref="G7"/>
    </sheetView>
  </sheetViews>
  <sheetFormatPr defaultColWidth="9.140625" defaultRowHeight="12.75" x14ac:dyDescent="0.2"/>
  <cols>
    <col min="1" max="1" width="21.85546875" style="5" bestFit="1" customWidth="1"/>
    <col min="2" max="2" width="6.7109375" style="5" bestFit="1" customWidth="1"/>
    <col min="3" max="3" width="14.140625" style="5" bestFit="1" customWidth="1"/>
    <col min="4" max="4" width="13.28515625" style="5" bestFit="1" customWidth="1"/>
    <col min="5" max="5" width="14.85546875" style="5" bestFit="1" customWidth="1"/>
    <col min="6" max="6" width="14" style="5" bestFit="1" customWidth="1"/>
    <col min="7" max="7" width="10.140625" style="5" bestFit="1" customWidth="1"/>
    <col min="8" max="8" width="9.140625" style="5"/>
    <col min="9" max="9" width="5" style="5" bestFit="1" customWidth="1"/>
    <col min="10" max="10" width="6.85546875" style="5" bestFit="1" customWidth="1"/>
    <col min="11" max="11" width="14.28515625" style="5" bestFit="1" customWidth="1"/>
    <col min="12" max="12" width="13.5703125" style="5" bestFit="1" customWidth="1"/>
    <col min="13" max="13" width="14.85546875" style="5" bestFit="1" customWidth="1"/>
    <col min="14" max="14" width="14.140625" style="5" bestFit="1" customWidth="1"/>
    <col min="15" max="16384" width="9.140625" style="5"/>
  </cols>
  <sheetData>
    <row r="1" spans="1:14" x14ac:dyDescent="0.2">
      <c r="A1" s="70" t="s">
        <v>54</v>
      </c>
      <c r="B1" s="70"/>
      <c r="C1" s="70"/>
      <c r="D1" s="70"/>
      <c r="E1" s="70"/>
      <c r="F1" s="70"/>
      <c r="G1" s="70"/>
    </row>
    <row r="2" spans="1:14" x14ac:dyDescent="0.2">
      <c r="A2" s="70"/>
      <c r="B2" s="70"/>
      <c r="C2" s="70"/>
      <c r="D2" s="70"/>
      <c r="E2" s="70"/>
      <c r="F2" s="70"/>
      <c r="G2" s="70"/>
    </row>
    <row r="3" spans="1:14" ht="15" x14ac:dyDescent="0.25">
      <c r="A3" s="159" t="s">
        <v>14</v>
      </c>
      <c r="B3" s="159" t="s">
        <v>15</v>
      </c>
      <c r="C3" s="159" t="s">
        <v>21</v>
      </c>
      <c r="D3" s="159" t="s">
        <v>20</v>
      </c>
      <c r="E3" s="159" t="s">
        <v>19</v>
      </c>
      <c r="F3" s="159" t="s">
        <v>18</v>
      </c>
      <c r="G3" s="159" t="s">
        <v>12</v>
      </c>
      <c r="I3"/>
      <c r="J3"/>
      <c r="K3"/>
      <c r="L3"/>
      <c r="M3"/>
      <c r="N3"/>
    </row>
    <row r="4" spans="1:14" ht="15" x14ac:dyDescent="0.25">
      <c r="A4" s="80">
        <v>2022</v>
      </c>
      <c r="B4" s="80">
        <v>1</v>
      </c>
      <c r="C4" s="80">
        <v>16</v>
      </c>
      <c r="D4" s="80">
        <v>27045</v>
      </c>
      <c r="E4" s="80">
        <v>2</v>
      </c>
      <c r="F4" s="80">
        <v>19994</v>
      </c>
      <c r="G4" s="70">
        <f>D4+F4</f>
        <v>47039</v>
      </c>
      <c r="I4"/>
      <c r="J4"/>
      <c r="K4"/>
      <c r="L4" s="43"/>
      <c r="M4"/>
      <c r="N4" s="43"/>
    </row>
    <row r="5" spans="1:14" ht="15" x14ac:dyDescent="0.25">
      <c r="A5" s="80">
        <v>2022</v>
      </c>
      <c r="B5" s="80">
        <v>2</v>
      </c>
      <c r="C5" s="80">
        <v>17</v>
      </c>
      <c r="D5" s="80">
        <v>26748</v>
      </c>
      <c r="E5" s="80">
        <v>1</v>
      </c>
      <c r="F5" s="80">
        <v>12349</v>
      </c>
      <c r="G5" s="70">
        <f t="shared" ref="G5:G15" si="0">D5+F5</f>
        <v>39097</v>
      </c>
      <c r="I5"/>
      <c r="J5"/>
      <c r="K5"/>
      <c r="L5" s="43"/>
      <c r="M5"/>
      <c r="N5" s="43"/>
    </row>
    <row r="6" spans="1:14" ht="15" x14ac:dyDescent="0.25">
      <c r="A6" s="80">
        <v>2022</v>
      </c>
      <c r="B6" s="80">
        <v>3</v>
      </c>
      <c r="C6" s="80">
        <v>17</v>
      </c>
      <c r="D6" s="80">
        <v>28668</v>
      </c>
      <c r="E6" s="80">
        <v>1</v>
      </c>
      <c r="F6" s="80">
        <v>10231</v>
      </c>
      <c r="G6" s="70">
        <f t="shared" si="0"/>
        <v>38899</v>
      </c>
      <c r="I6"/>
      <c r="J6"/>
      <c r="K6"/>
      <c r="L6" s="43"/>
      <c r="M6"/>
      <c r="N6" s="43"/>
    </row>
    <row r="7" spans="1:14" ht="15" x14ac:dyDescent="0.25">
      <c r="A7" s="80">
        <v>2022</v>
      </c>
      <c r="B7" s="80">
        <v>4</v>
      </c>
      <c r="C7" s="80">
        <v>17</v>
      </c>
      <c r="D7" s="80">
        <v>24791</v>
      </c>
      <c r="E7" s="80">
        <v>1</v>
      </c>
      <c r="F7" s="80">
        <v>7772</v>
      </c>
      <c r="G7" s="70">
        <f t="shared" si="0"/>
        <v>32563</v>
      </c>
      <c r="I7"/>
      <c r="J7"/>
      <c r="K7"/>
      <c r="L7" s="43"/>
      <c r="M7"/>
      <c r="N7" s="43"/>
    </row>
    <row r="8" spans="1:14" ht="15" x14ac:dyDescent="0.25">
      <c r="A8" s="80">
        <v>2022</v>
      </c>
      <c r="B8" s="80">
        <v>5</v>
      </c>
      <c r="C8" s="80">
        <v>17</v>
      </c>
      <c r="D8" s="80">
        <v>23243</v>
      </c>
      <c r="E8" s="80">
        <v>1</v>
      </c>
      <c r="F8" s="80">
        <v>6914</v>
      </c>
      <c r="G8" s="70">
        <f t="shared" si="0"/>
        <v>30157</v>
      </c>
      <c r="I8"/>
      <c r="J8"/>
      <c r="K8"/>
      <c r="L8" s="43"/>
      <c r="M8"/>
      <c r="N8" s="43"/>
    </row>
    <row r="9" spans="1:14" ht="15" x14ac:dyDescent="0.25">
      <c r="A9" s="80">
        <v>2022</v>
      </c>
      <c r="B9" s="80">
        <v>6</v>
      </c>
      <c r="C9" s="80">
        <v>18</v>
      </c>
      <c r="D9" s="80">
        <v>21901</v>
      </c>
      <c r="E9" s="80">
        <v>0</v>
      </c>
      <c r="F9" s="80">
        <v>0</v>
      </c>
      <c r="G9" s="70">
        <f t="shared" si="0"/>
        <v>21901</v>
      </c>
      <c r="I9"/>
      <c r="J9"/>
      <c r="K9"/>
      <c r="L9" s="43"/>
      <c r="M9"/>
      <c r="N9" s="43"/>
    </row>
    <row r="10" spans="1:14" ht="15" x14ac:dyDescent="0.25">
      <c r="A10" s="80">
        <v>2022</v>
      </c>
      <c r="B10" s="80">
        <v>7</v>
      </c>
      <c r="C10" s="80">
        <v>18</v>
      </c>
      <c r="D10" s="80">
        <v>20290</v>
      </c>
      <c r="E10" s="80">
        <v>0</v>
      </c>
      <c r="F10" s="80">
        <v>0</v>
      </c>
      <c r="G10" s="70">
        <f t="shared" si="0"/>
        <v>20290</v>
      </c>
      <c r="I10"/>
      <c r="J10"/>
      <c r="K10"/>
      <c r="L10" s="43"/>
      <c r="M10"/>
      <c r="N10" s="43"/>
    </row>
    <row r="11" spans="1:14" ht="15" x14ac:dyDescent="0.25">
      <c r="A11" s="80">
        <v>2021</v>
      </c>
      <c r="B11" s="80">
        <v>8</v>
      </c>
      <c r="C11" s="80">
        <v>17</v>
      </c>
      <c r="D11" s="80">
        <v>17079</v>
      </c>
      <c r="E11" s="80">
        <v>0</v>
      </c>
      <c r="F11" s="80">
        <v>0</v>
      </c>
      <c r="G11" s="70">
        <f t="shared" si="0"/>
        <v>17079</v>
      </c>
      <c r="I11"/>
      <c r="J11"/>
      <c r="K11"/>
      <c r="L11" s="43"/>
      <c r="M11"/>
      <c r="N11" s="43"/>
    </row>
    <row r="12" spans="1:14" ht="15" x14ac:dyDescent="0.25">
      <c r="A12" s="80">
        <v>2021</v>
      </c>
      <c r="B12" s="80">
        <v>9</v>
      </c>
      <c r="C12" s="80">
        <v>18</v>
      </c>
      <c r="D12" s="80">
        <v>21148</v>
      </c>
      <c r="E12" s="80">
        <v>0</v>
      </c>
      <c r="F12" s="80">
        <v>0</v>
      </c>
      <c r="G12" s="70">
        <f t="shared" si="0"/>
        <v>21148</v>
      </c>
      <c r="I12"/>
      <c r="J12"/>
      <c r="K12"/>
      <c r="L12" s="43"/>
      <c r="M12"/>
      <c r="N12" s="43"/>
    </row>
    <row r="13" spans="1:14" ht="15" x14ac:dyDescent="0.25">
      <c r="A13" s="80">
        <v>2021</v>
      </c>
      <c r="B13" s="80">
        <v>10</v>
      </c>
      <c r="C13" s="80">
        <v>18</v>
      </c>
      <c r="D13" s="80">
        <v>20377</v>
      </c>
      <c r="E13" s="80">
        <v>1</v>
      </c>
      <c r="F13" s="80">
        <v>7457</v>
      </c>
      <c r="G13" s="70">
        <f t="shared" si="0"/>
        <v>27834</v>
      </c>
      <c r="I13"/>
      <c r="J13"/>
      <c r="K13"/>
      <c r="L13" s="43"/>
      <c r="M13"/>
      <c r="N13" s="43"/>
    </row>
    <row r="14" spans="1:14" ht="15" x14ac:dyDescent="0.25">
      <c r="A14" s="80">
        <v>2021</v>
      </c>
      <c r="B14" s="80">
        <v>11</v>
      </c>
      <c r="C14" s="80">
        <v>17</v>
      </c>
      <c r="D14" s="80">
        <v>22146</v>
      </c>
      <c r="E14" s="80">
        <v>1</v>
      </c>
      <c r="F14" s="80">
        <v>9140</v>
      </c>
      <c r="G14" s="70">
        <f t="shared" si="0"/>
        <v>31286</v>
      </c>
      <c r="I14"/>
      <c r="J14"/>
      <c r="K14"/>
      <c r="L14" s="43"/>
      <c r="M14"/>
      <c r="N14" s="43"/>
    </row>
    <row r="15" spans="1:14" ht="15.75" thickBot="1" x14ac:dyDescent="0.3">
      <c r="A15" s="157">
        <v>2021</v>
      </c>
      <c r="B15" s="157">
        <v>12</v>
      </c>
      <c r="C15" s="157">
        <v>17</v>
      </c>
      <c r="D15" s="157">
        <v>25043</v>
      </c>
      <c r="E15" s="157">
        <v>1</v>
      </c>
      <c r="F15" s="157">
        <v>12815</v>
      </c>
      <c r="G15" s="158">
        <f t="shared" si="0"/>
        <v>37858</v>
      </c>
      <c r="I15"/>
      <c r="J15"/>
      <c r="K15"/>
      <c r="L15" s="43"/>
      <c r="M15"/>
      <c r="N15" s="43"/>
    </row>
    <row r="16" spans="1:14" x14ac:dyDescent="0.2">
      <c r="A16" s="70"/>
      <c r="B16" s="70"/>
      <c r="C16" s="71">
        <f>SUM(C4:C15)</f>
        <v>207</v>
      </c>
      <c r="D16" s="71">
        <f t="shared" ref="D16:G16" si="1">SUM(D4:D15)</f>
        <v>278479</v>
      </c>
      <c r="E16" s="71">
        <f t="shared" si="1"/>
        <v>9</v>
      </c>
      <c r="F16" s="71">
        <f t="shared" si="1"/>
        <v>86672</v>
      </c>
      <c r="G16" s="71">
        <f t="shared" si="1"/>
        <v>365151</v>
      </c>
    </row>
    <row r="17" spans="1:7" x14ac:dyDescent="0.2">
      <c r="A17" s="70" t="s">
        <v>69</v>
      </c>
      <c r="B17" s="70"/>
      <c r="C17" s="71"/>
      <c r="D17" s="71"/>
      <c r="E17" s="71"/>
      <c r="F17" s="71"/>
      <c r="G17" s="71"/>
    </row>
    <row r="18" spans="1:7" x14ac:dyDescent="0.2">
      <c r="A18" s="70"/>
      <c r="B18" s="70"/>
      <c r="C18" s="71"/>
      <c r="D18" s="71"/>
      <c r="E18" s="71"/>
      <c r="F18" s="71"/>
      <c r="G18" s="71"/>
    </row>
    <row r="19" spans="1:7" x14ac:dyDescent="0.2">
      <c r="A19" s="159" t="s">
        <v>14</v>
      </c>
      <c r="B19" s="159" t="s">
        <v>15</v>
      </c>
      <c r="C19" s="72" t="s">
        <v>21</v>
      </c>
      <c r="D19" s="72" t="s">
        <v>20</v>
      </c>
      <c r="E19" s="72" t="s">
        <v>19</v>
      </c>
      <c r="F19" s="72" t="s">
        <v>18</v>
      </c>
      <c r="G19" s="72" t="s">
        <v>12</v>
      </c>
    </row>
    <row r="20" spans="1:7" ht="15" x14ac:dyDescent="0.25">
      <c r="A20" s="70">
        <f>A4</f>
        <v>2022</v>
      </c>
      <c r="B20" s="70">
        <v>1</v>
      </c>
      <c r="C20" s="71">
        <f>C4</f>
        <v>16</v>
      </c>
      <c r="D20" s="71">
        <f t="shared" ref="D20:D31" si="2">D4/G4*G20</f>
        <v>18348.904738621146</v>
      </c>
      <c r="E20" s="71">
        <f>E4</f>
        <v>2</v>
      </c>
      <c r="F20" s="71">
        <f>F4/G4*G20</f>
        <v>13565.095261378856</v>
      </c>
      <c r="G20" s="51">
        <f>'RR2022'!F53</f>
        <v>31914</v>
      </c>
    </row>
    <row r="21" spans="1:7" ht="15" x14ac:dyDescent="0.25">
      <c r="A21" s="70">
        <f t="shared" ref="A21:A31" si="3">A5</f>
        <v>2022</v>
      </c>
      <c r="B21" s="70">
        <v>2</v>
      </c>
      <c r="C21" s="71">
        <f t="shared" ref="C21:C31" si="4">C5</f>
        <v>17</v>
      </c>
      <c r="D21" s="71">
        <f t="shared" si="2"/>
        <v>19919.553111491929</v>
      </c>
      <c r="E21" s="71">
        <f t="shared" ref="E21:E31" si="5">E5</f>
        <v>1</v>
      </c>
      <c r="F21" s="71">
        <f t="shared" ref="F21:F31" si="6">F5/G5*G21</f>
        <v>9196.4468885080696</v>
      </c>
      <c r="G21" s="51">
        <f>'RR2022'!F54</f>
        <v>29116</v>
      </c>
    </row>
    <row r="22" spans="1:7" ht="15" x14ac:dyDescent="0.25">
      <c r="A22" s="70">
        <f t="shared" si="3"/>
        <v>2022</v>
      </c>
      <c r="B22" s="70">
        <v>3</v>
      </c>
      <c r="C22" s="71">
        <f t="shared" si="4"/>
        <v>17</v>
      </c>
      <c r="D22" s="71">
        <f t="shared" si="2"/>
        <v>19731.313504203194</v>
      </c>
      <c r="E22" s="71">
        <f t="shared" si="5"/>
        <v>1</v>
      </c>
      <c r="F22" s="71">
        <f t="shared" si="6"/>
        <v>7041.6864957968073</v>
      </c>
      <c r="G22" s="51">
        <f>'RR2022'!F55</f>
        <v>26773</v>
      </c>
    </row>
    <row r="23" spans="1:7" ht="15" x14ac:dyDescent="0.25">
      <c r="A23" s="70">
        <f t="shared" si="3"/>
        <v>2022</v>
      </c>
      <c r="B23" s="70">
        <v>4</v>
      </c>
      <c r="C23" s="71">
        <f t="shared" si="4"/>
        <v>17</v>
      </c>
      <c r="D23" s="71">
        <f t="shared" si="2"/>
        <v>13885.030801830299</v>
      </c>
      <c r="E23" s="71">
        <f t="shared" si="5"/>
        <v>1</v>
      </c>
      <c r="F23" s="71">
        <f t="shared" si="6"/>
        <v>4352.9691981697015</v>
      </c>
      <c r="G23" s="51">
        <f>'RR2022'!F56</f>
        <v>18238</v>
      </c>
    </row>
    <row r="24" spans="1:7" ht="15" x14ac:dyDescent="0.25">
      <c r="A24" s="70">
        <f t="shared" si="3"/>
        <v>2022</v>
      </c>
      <c r="B24" s="70">
        <v>5</v>
      </c>
      <c r="C24" s="71">
        <f t="shared" si="4"/>
        <v>17</v>
      </c>
      <c r="D24" s="71">
        <f t="shared" si="2"/>
        <v>11285.074974301157</v>
      </c>
      <c r="E24" s="71">
        <f t="shared" si="5"/>
        <v>1</v>
      </c>
      <c r="F24" s="71">
        <f t="shared" si="6"/>
        <v>3356.925025698843</v>
      </c>
      <c r="G24" s="51">
        <f>'RR2022'!F57</f>
        <v>14642</v>
      </c>
    </row>
    <row r="25" spans="1:7" ht="15" x14ac:dyDescent="0.25">
      <c r="A25" s="70">
        <f t="shared" si="3"/>
        <v>2022</v>
      </c>
      <c r="B25" s="70">
        <v>6</v>
      </c>
      <c r="C25" s="71">
        <f t="shared" si="4"/>
        <v>18</v>
      </c>
      <c r="D25" s="71">
        <f t="shared" si="2"/>
        <v>11405</v>
      </c>
      <c r="E25" s="71">
        <f t="shared" si="5"/>
        <v>0</v>
      </c>
      <c r="F25" s="71">
        <f t="shared" si="6"/>
        <v>0</v>
      </c>
      <c r="G25" s="51">
        <f>'RR2022'!F58</f>
        <v>11405</v>
      </c>
    </row>
    <row r="26" spans="1:7" ht="15" x14ac:dyDescent="0.25">
      <c r="A26" s="70">
        <f t="shared" si="3"/>
        <v>2022</v>
      </c>
      <c r="B26" s="70">
        <v>7</v>
      </c>
      <c r="C26" s="71">
        <f t="shared" si="4"/>
        <v>18</v>
      </c>
      <c r="D26" s="71">
        <f t="shared" si="2"/>
        <v>10303</v>
      </c>
      <c r="E26" s="71">
        <f t="shared" si="5"/>
        <v>0</v>
      </c>
      <c r="F26" s="71">
        <f t="shared" si="6"/>
        <v>0</v>
      </c>
      <c r="G26" s="51">
        <f>'RR2022'!F59</f>
        <v>10303</v>
      </c>
    </row>
    <row r="27" spans="1:7" ht="15" x14ac:dyDescent="0.25">
      <c r="A27" s="70">
        <f t="shared" si="3"/>
        <v>2021</v>
      </c>
      <c r="B27" s="70">
        <v>8</v>
      </c>
      <c r="C27" s="71">
        <f t="shared" si="4"/>
        <v>17</v>
      </c>
      <c r="D27" s="71">
        <f t="shared" si="2"/>
        <v>12640</v>
      </c>
      <c r="E27" s="71">
        <f t="shared" si="5"/>
        <v>0</v>
      </c>
      <c r="F27" s="71">
        <f t="shared" si="6"/>
        <v>0</v>
      </c>
      <c r="G27" s="51">
        <f>'RR2022'!F60</f>
        <v>12640</v>
      </c>
    </row>
    <row r="28" spans="1:7" ht="15" x14ac:dyDescent="0.25">
      <c r="A28" s="70">
        <f t="shared" si="3"/>
        <v>2021</v>
      </c>
      <c r="B28" s="70">
        <v>9</v>
      </c>
      <c r="C28" s="71">
        <f t="shared" si="4"/>
        <v>18</v>
      </c>
      <c r="D28" s="71">
        <f t="shared" si="2"/>
        <v>19369</v>
      </c>
      <c r="E28" s="71">
        <f t="shared" si="5"/>
        <v>0</v>
      </c>
      <c r="F28" s="71">
        <f t="shared" si="6"/>
        <v>0</v>
      </c>
      <c r="G28" s="51">
        <f>'RR2022'!F61</f>
        <v>19369</v>
      </c>
    </row>
    <row r="29" spans="1:7" ht="15" x14ac:dyDescent="0.25">
      <c r="A29" s="70">
        <f t="shared" si="3"/>
        <v>2021</v>
      </c>
      <c r="B29" s="70">
        <v>10</v>
      </c>
      <c r="C29" s="71">
        <f t="shared" si="4"/>
        <v>18</v>
      </c>
      <c r="D29" s="71">
        <f t="shared" si="2"/>
        <v>18957.477006538767</v>
      </c>
      <c r="E29" s="71">
        <f t="shared" si="5"/>
        <v>1</v>
      </c>
      <c r="F29" s="71">
        <f t="shared" si="6"/>
        <v>6937.5229934612344</v>
      </c>
      <c r="G29" s="51">
        <f>'RR2022'!F50</f>
        <v>25895</v>
      </c>
    </row>
    <row r="30" spans="1:7" ht="15" x14ac:dyDescent="0.25">
      <c r="A30" s="70">
        <f t="shared" si="3"/>
        <v>2021</v>
      </c>
      <c r="B30" s="70">
        <v>11</v>
      </c>
      <c r="C30" s="71">
        <f t="shared" si="4"/>
        <v>17</v>
      </c>
      <c r="D30" s="71">
        <f t="shared" si="2"/>
        <v>22111.315029086494</v>
      </c>
      <c r="E30" s="71">
        <f t="shared" si="5"/>
        <v>1</v>
      </c>
      <c r="F30" s="71">
        <f t="shared" si="6"/>
        <v>9125.6849709135076</v>
      </c>
      <c r="G30" s="51">
        <f>'RR2022'!F51</f>
        <v>31237</v>
      </c>
    </row>
    <row r="31" spans="1:7" ht="15.75" thickBot="1" x14ac:dyDescent="0.3">
      <c r="A31" s="158">
        <f t="shared" si="3"/>
        <v>2021</v>
      </c>
      <c r="B31" s="158">
        <v>12</v>
      </c>
      <c r="C31" s="73">
        <f t="shared" si="4"/>
        <v>17</v>
      </c>
      <c r="D31" s="73">
        <f t="shared" si="2"/>
        <v>26110.6581435892</v>
      </c>
      <c r="E31" s="73">
        <f t="shared" si="5"/>
        <v>1</v>
      </c>
      <c r="F31" s="73">
        <f t="shared" si="6"/>
        <v>13361.341856410798</v>
      </c>
      <c r="G31" s="131">
        <f>'RR2022'!F52</f>
        <v>39472</v>
      </c>
    </row>
    <row r="32" spans="1:7" x14ac:dyDescent="0.2">
      <c r="A32" s="70"/>
      <c r="B32" s="70"/>
      <c r="C32" s="71">
        <f>SUM(C20:C31)</f>
        <v>207</v>
      </c>
      <c r="D32" s="71">
        <f>SUM(D20:D31)</f>
        <v>204066.32730966219</v>
      </c>
      <c r="E32" s="71">
        <f>SUM(E20:E31)</f>
        <v>9</v>
      </c>
      <c r="F32" s="71">
        <f>SUM(F20:F31)</f>
        <v>66937.672690337815</v>
      </c>
      <c r="G32" s="71">
        <f>SUM(G20:G31)</f>
        <v>271004</v>
      </c>
    </row>
    <row r="33" spans="1:7" x14ac:dyDescent="0.2">
      <c r="A33" s="70"/>
      <c r="B33" s="70"/>
      <c r="C33" s="70"/>
      <c r="D33" s="71"/>
      <c r="E33" s="71"/>
      <c r="F33" s="71" t="s">
        <v>17</v>
      </c>
      <c r="G33" s="71">
        <f>G32-'Exhibit 1.2'!F12</f>
        <v>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workbookViewId="0">
      <selection activeCell="G7" sqref="G7"/>
    </sheetView>
  </sheetViews>
  <sheetFormatPr defaultColWidth="9.140625" defaultRowHeight="12.75" x14ac:dyDescent="0.2"/>
  <cols>
    <col min="1" max="1" width="20.140625" style="5" bestFit="1" customWidth="1"/>
    <col min="2" max="2" width="6.7109375" style="5" bestFit="1" customWidth="1"/>
    <col min="3" max="3" width="14.140625" style="5" bestFit="1" customWidth="1"/>
    <col min="4" max="4" width="13.28515625" style="5" bestFit="1" customWidth="1"/>
    <col min="5" max="5" width="14.85546875" style="5" bestFit="1" customWidth="1"/>
    <col min="6" max="6" width="14" style="5" bestFit="1" customWidth="1"/>
    <col min="7" max="7" width="11.7109375" style="5" customWidth="1"/>
    <col min="8" max="8" width="9.140625" style="5"/>
    <col min="9" max="9" width="5" style="5" bestFit="1" customWidth="1"/>
    <col min="10" max="10" width="6.85546875" style="5" bestFit="1" customWidth="1"/>
    <col min="11" max="11" width="14.28515625" style="5" bestFit="1" customWidth="1"/>
    <col min="12" max="12" width="13.5703125" style="5" bestFit="1" customWidth="1"/>
    <col min="13" max="13" width="14.85546875" style="5" bestFit="1" customWidth="1"/>
    <col min="14" max="14" width="14.140625" style="5" bestFit="1" customWidth="1"/>
    <col min="15" max="16384" width="9.140625" style="5"/>
  </cols>
  <sheetData>
    <row r="1" spans="1:14" x14ac:dyDescent="0.2">
      <c r="A1" s="70" t="s">
        <v>54</v>
      </c>
      <c r="B1" s="70"/>
      <c r="C1" s="70"/>
      <c r="D1" s="70"/>
      <c r="E1" s="70"/>
      <c r="F1" s="70"/>
      <c r="G1" s="70"/>
    </row>
    <row r="2" spans="1:14" x14ac:dyDescent="0.2">
      <c r="A2" s="70"/>
      <c r="B2" s="70"/>
      <c r="C2" s="70"/>
      <c r="D2" s="70"/>
      <c r="E2" s="70"/>
      <c r="F2" s="70"/>
      <c r="G2" s="70"/>
    </row>
    <row r="3" spans="1:14" ht="15" x14ac:dyDescent="0.25">
      <c r="A3" s="159" t="s">
        <v>14</v>
      </c>
      <c r="B3" s="159" t="s">
        <v>15</v>
      </c>
      <c r="C3" s="159" t="s">
        <v>21</v>
      </c>
      <c r="D3" s="159" t="s">
        <v>20</v>
      </c>
      <c r="E3" s="159" t="s">
        <v>19</v>
      </c>
      <c r="F3" s="159" t="s">
        <v>18</v>
      </c>
      <c r="G3" s="159" t="s">
        <v>12</v>
      </c>
      <c r="I3"/>
      <c r="J3"/>
      <c r="K3"/>
      <c r="L3"/>
      <c r="M3"/>
      <c r="N3"/>
    </row>
    <row r="4" spans="1:14" ht="15" x14ac:dyDescent="0.25">
      <c r="A4" s="80">
        <v>2022</v>
      </c>
      <c r="B4" s="80">
        <v>1</v>
      </c>
      <c r="C4" s="80">
        <v>1123</v>
      </c>
      <c r="D4" s="80">
        <v>3314289</v>
      </c>
      <c r="E4" s="80">
        <v>17</v>
      </c>
      <c r="F4" s="80">
        <v>2447216</v>
      </c>
      <c r="G4" s="70">
        <f>D4+F4</f>
        <v>5761505</v>
      </c>
      <c r="I4"/>
      <c r="J4"/>
      <c r="K4"/>
      <c r="L4" s="43"/>
      <c r="M4"/>
      <c r="N4" s="43"/>
    </row>
    <row r="5" spans="1:14" ht="15" x14ac:dyDescent="0.25">
      <c r="A5" s="80">
        <v>2022</v>
      </c>
      <c r="B5" s="80">
        <v>2</v>
      </c>
      <c r="C5" s="80">
        <v>1128</v>
      </c>
      <c r="D5" s="80">
        <v>3141676</v>
      </c>
      <c r="E5" s="80">
        <v>13</v>
      </c>
      <c r="F5" s="80">
        <v>1906299</v>
      </c>
      <c r="G5" s="70">
        <f t="shared" ref="G5:G15" si="0">D5+F5</f>
        <v>5047975</v>
      </c>
      <c r="I5"/>
      <c r="J5"/>
      <c r="K5"/>
      <c r="L5" s="43"/>
      <c r="M5"/>
      <c r="N5" s="43"/>
    </row>
    <row r="6" spans="1:14" ht="15" x14ac:dyDescent="0.25">
      <c r="A6" s="80">
        <v>2022</v>
      </c>
      <c r="B6" s="80">
        <v>3</v>
      </c>
      <c r="C6" s="80">
        <v>1129</v>
      </c>
      <c r="D6" s="80">
        <v>2972582</v>
      </c>
      <c r="E6" s="80">
        <v>12</v>
      </c>
      <c r="F6" s="80">
        <v>1953734</v>
      </c>
      <c r="G6" s="70">
        <f t="shared" si="0"/>
        <v>4926316</v>
      </c>
      <c r="I6"/>
      <c r="J6"/>
      <c r="K6"/>
      <c r="L6" s="43"/>
      <c r="M6"/>
      <c r="N6" s="43"/>
    </row>
    <row r="7" spans="1:14" ht="15" x14ac:dyDescent="0.25">
      <c r="A7" s="80">
        <v>2022</v>
      </c>
      <c r="B7" s="80">
        <v>4</v>
      </c>
      <c r="C7" s="80">
        <v>1131</v>
      </c>
      <c r="D7" s="80">
        <v>2609094</v>
      </c>
      <c r="E7" s="80">
        <v>12</v>
      </c>
      <c r="F7" s="80">
        <v>1764847</v>
      </c>
      <c r="G7" s="70">
        <f t="shared" si="0"/>
        <v>4373941</v>
      </c>
      <c r="I7"/>
      <c r="J7"/>
      <c r="K7"/>
      <c r="L7" s="43"/>
      <c r="M7"/>
      <c r="N7" s="43"/>
    </row>
    <row r="8" spans="1:14" ht="15" x14ac:dyDescent="0.25">
      <c r="A8" s="80">
        <v>2022</v>
      </c>
      <c r="B8" s="80">
        <v>5</v>
      </c>
      <c r="C8" s="80">
        <v>1129</v>
      </c>
      <c r="D8" s="80">
        <v>2292171</v>
      </c>
      <c r="E8" s="80">
        <v>12</v>
      </c>
      <c r="F8" s="80">
        <v>1831971</v>
      </c>
      <c r="G8" s="70">
        <f t="shared" si="0"/>
        <v>4124142</v>
      </c>
      <c r="I8"/>
      <c r="J8"/>
      <c r="K8"/>
      <c r="L8" s="43"/>
      <c r="M8"/>
      <c r="N8" s="43"/>
    </row>
    <row r="9" spans="1:14" ht="15" x14ac:dyDescent="0.25">
      <c r="A9" s="80">
        <v>2022</v>
      </c>
      <c r="B9" s="80">
        <v>6</v>
      </c>
      <c r="C9" s="80">
        <v>1133</v>
      </c>
      <c r="D9" s="80">
        <v>2109723</v>
      </c>
      <c r="E9" s="80">
        <v>10</v>
      </c>
      <c r="F9" s="80">
        <v>1633991</v>
      </c>
      <c r="G9" s="70">
        <f t="shared" si="0"/>
        <v>3743714</v>
      </c>
      <c r="I9"/>
      <c r="J9"/>
      <c r="K9"/>
      <c r="L9" s="43"/>
      <c r="M9"/>
      <c r="N9" s="43"/>
    </row>
    <row r="10" spans="1:14" ht="15" x14ac:dyDescent="0.25">
      <c r="A10" s="80">
        <v>2022</v>
      </c>
      <c r="B10" s="80">
        <v>7</v>
      </c>
      <c r="C10" s="80">
        <v>1148</v>
      </c>
      <c r="D10" s="80">
        <v>1880532</v>
      </c>
      <c r="E10" s="80">
        <v>14</v>
      </c>
      <c r="F10" s="80">
        <v>1963811</v>
      </c>
      <c r="G10" s="70">
        <f t="shared" si="0"/>
        <v>3844343</v>
      </c>
      <c r="I10"/>
      <c r="J10"/>
      <c r="K10"/>
      <c r="L10" s="43"/>
      <c r="M10"/>
      <c r="N10" s="43"/>
    </row>
    <row r="11" spans="1:14" ht="15" x14ac:dyDescent="0.25">
      <c r="A11" s="80">
        <v>2021</v>
      </c>
      <c r="B11" s="80">
        <v>8</v>
      </c>
      <c r="C11" s="80">
        <v>1132</v>
      </c>
      <c r="D11" s="80">
        <v>1957943</v>
      </c>
      <c r="E11" s="80">
        <v>14</v>
      </c>
      <c r="F11" s="80">
        <v>2090198</v>
      </c>
      <c r="G11" s="70">
        <f t="shared" si="0"/>
        <v>4048141</v>
      </c>
      <c r="I11"/>
      <c r="J11"/>
      <c r="K11"/>
      <c r="L11" s="43"/>
      <c r="M11"/>
      <c r="N11" s="43"/>
    </row>
    <row r="12" spans="1:14" ht="15" x14ac:dyDescent="0.25">
      <c r="A12" s="80">
        <v>2021</v>
      </c>
      <c r="B12" s="80">
        <v>9</v>
      </c>
      <c r="C12" s="80">
        <v>1130</v>
      </c>
      <c r="D12" s="80">
        <v>1961480</v>
      </c>
      <c r="E12" s="80">
        <v>12</v>
      </c>
      <c r="F12" s="80">
        <v>1788033</v>
      </c>
      <c r="G12" s="70">
        <f t="shared" si="0"/>
        <v>3749513</v>
      </c>
      <c r="I12"/>
      <c r="J12"/>
      <c r="K12"/>
      <c r="L12" s="43"/>
      <c r="M12"/>
      <c r="N12" s="43"/>
    </row>
    <row r="13" spans="1:14" ht="15" x14ac:dyDescent="0.25">
      <c r="A13" s="80">
        <v>2021</v>
      </c>
      <c r="B13" s="80">
        <v>10</v>
      </c>
      <c r="C13" s="80">
        <v>1127</v>
      </c>
      <c r="D13" s="80">
        <v>2403737</v>
      </c>
      <c r="E13" s="80">
        <v>13</v>
      </c>
      <c r="F13" s="80">
        <v>1758721</v>
      </c>
      <c r="G13" s="70">
        <f t="shared" si="0"/>
        <v>4162458</v>
      </c>
      <c r="I13"/>
      <c r="J13"/>
      <c r="K13"/>
      <c r="L13" s="43"/>
      <c r="M13"/>
      <c r="N13" s="43"/>
    </row>
    <row r="14" spans="1:14" ht="15" x14ac:dyDescent="0.25">
      <c r="A14" s="80">
        <v>2021</v>
      </c>
      <c r="B14" s="80">
        <v>11</v>
      </c>
      <c r="C14" s="80">
        <v>1129</v>
      </c>
      <c r="D14" s="80">
        <v>2736686</v>
      </c>
      <c r="E14" s="80">
        <v>12</v>
      </c>
      <c r="F14" s="80">
        <v>1975386</v>
      </c>
      <c r="G14" s="70">
        <f t="shared" si="0"/>
        <v>4712072</v>
      </c>
      <c r="I14"/>
      <c r="J14"/>
      <c r="K14"/>
      <c r="L14" s="43"/>
      <c r="M14"/>
      <c r="N14" s="43"/>
    </row>
    <row r="15" spans="1:14" ht="15.75" thickBot="1" x14ac:dyDescent="0.3">
      <c r="A15" s="157">
        <v>2021</v>
      </c>
      <c r="B15" s="157">
        <v>12</v>
      </c>
      <c r="C15" s="157">
        <v>1123</v>
      </c>
      <c r="D15" s="157">
        <v>3204873</v>
      </c>
      <c r="E15" s="157">
        <v>16</v>
      </c>
      <c r="F15" s="157">
        <v>2355295</v>
      </c>
      <c r="G15" s="158">
        <f t="shared" si="0"/>
        <v>5560168</v>
      </c>
      <c r="I15"/>
      <c r="J15"/>
      <c r="K15"/>
      <c r="L15" s="43"/>
      <c r="M15"/>
      <c r="N15" s="43"/>
    </row>
    <row r="16" spans="1:14" x14ac:dyDescent="0.2">
      <c r="A16" s="70"/>
      <c r="B16" s="70"/>
      <c r="C16" s="71">
        <f t="shared" ref="C16:G16" si="1">SUM(C4:C15)</f>
        <v>13562</v>
      </c>
      <c r="D16" s="71">
        <f t="shared" si="1"/>
        <v>30584786</v>
      </c>
      <c r="E16" s="71">
        <f t="shared" si="1"/>
        <v>157</v>
      </c>
      <c r="F16" s="71">
        <f t="shared" si="1"/>
        <v>23469502</v>
      </c>
      <c r="G16" s="71">
        <f t="shared" si="1"/>
        <v>54054288</v>
      </c>
    </row>
    <row r="17" spans="1:7" x14ac:dyDescent="0.2">
      <c r="A17" s="70" t="s">
        <v>69</v>
      </c>
      <c r="B17" s="70"/>
      <c r="C17" s="71"/>
      <c r="D17" s="71"/>
      <c r="E17" s="71"/>
      <c r="F17" s="71"/>
      <c r="G17" s="71"/>
    </row>
    <row r="18" spans="1:7" x14ac:dyDescent="0.2">
      <c r="A18" s="70"/>
      <c r="B18" s="70"/>
      <c r="C18" s="71"/>
      <c r="D18" s="71"/>
      <c r="E18" s="71"/>
      <c r="F18" s="71"/>
      <c r="G18" s="71"/>
    </row>
    <row r="19" spans="1:7" x14ac:dyDescent="0.2">
      <c r="A19" s="159" t="s">
        <v>14</v>
      </c>
      <c r="B19" s="159" t="s">
        <v>15</v>
      </c>
      <c r="C19" s="72" t="s">
        <v>21</v>
      </c>
      <c r="D19" s="72" t="s">
        <v>20</v>
      </c>
      <c r="E19" s="72" t="s">
        <v>19</v>
      </c>
      <c r="F19" s="72" t="s">
        <v>18</v>
      </c>
      <c r="G19" s="72" t="s">
        <v>12</v>
      </c>
    </row>
    <row r="20" spans="1:7" x14ac:dyDescent="0.2">
      <c r="A20" s="70">
        <f>A4</f>
        <v>2022</v>
      </c>
      <c r="B20" s="70">
        <v>1</v>
      </c>
      <c r="C20" s="71">
        <f>C4</f>
        <v>1123</v>
      </c>
      <c r="D20" s="71">
        <f>D4/G4*G20</f>
        <v>2900747.3166436548</v>
      </c>
      <c r="E20" s="71">
        <f>E4</f>
        <v>17</v>
      </c>
      <c r="F20" s="71">
        <f t="shared" ref="F20:F31" si="2">F4/G4*G20</f>
        <v>2141863.6833563452</v>
      </c>
      <c r="G20" s="74">
        <f>'RR2022'!F89+'RR2022'!F101</f>
        <v>5042611</v>
      </c>
    </row>
    <row r="21" spans="1:7" x14ac:dyDescent="0.2">
      <c r="A21" s="70">
        <f t="shared" ref="A21:A31" si="3">A5</f>
        <v>2022</v>
      </c>
      <c r="B21" s="70">
        <v>2</v>
      </c>
      <c r="C21" s="71">
        <f t="shared" ref="C21:C31" si="4">C5</f>
        <v>1128</v>
      </c>
      <c r="D21" s="71">
        <f>D5/G5*G21</f>
        <v>3139761.6095016319</v>
      </c>
      <c r="E21" s="71">
        <f t="shared" ref="E21:E31" si="5">E5</f>
        <v>13</v>
      </c>
      <c r="F21" s="71">
        <f t="shared" si="2"/>
        <v>1905137.3904983681</v>
      </c>
      <c r="G21" s="74">
        <f>'RR2022'!F90+'RR2022'!F102</f>
        <v>5044899</v>
      </c>
    </row>
    <row r="22" spans="1:7" x14ac:dyDescent="0.2">
      <c r="A22" s="70">
        <f t="shared" si="3"/>
        <v>2022</v>
      </c>
      <c r="B22" s="70">
        <v>3</v>
      </c>
      <c r="C22" s="71">
        <f t="shared" si="4"/>
        <v>1129</v>
      </c>
      <c r="D22" s="71">
        <f t="shared" ref="D22:D31" si="6">D6/G6*G22</f>
        <v>2646368.3881090861</v>
      </c>
      <c r="E22" s="71">
        <f t="shared" si="5"/>
        <v>12</v>
      </c>
      <c r="F22" s="71">
        <f t="shared" si="2"/>
        <v>1739329.6118909139</v>
      </c>
      <c r="G22" s="74">
        <f>'RR2022'!F91+'RR2022'!F103</f>
        <v>4385698</v>
      </c>
    </row>
    <row r="23" spans="1:7" x14ac:dyDescent="0.2">
      <c r="A23" s="70">
        <f t="shared" si="3"/>
        <v>2022</v>
      </c>
      <c r="B23" s="70">
        <v>4</v>
      </c>
      <c r="C23" s="71">
        <f t="shared" si="4"/>
        <v>1131</v>
      </c>
      <c r="D23" s="71">
        <f t="shared" si="6"/>
        <v>2432433.7634403389</v>
      </c>
      <c r="E23" s="71">
        <f t="shared" si="5"/>
        <v>12</v>
      </c>
      <c r="F23" s="71">
        <f t="shared" si="2"/>
        <v>1645350.2365596611</v>
      </c>
      <c r="G23" s="74">
        <f>'RR2022'!F92+'RR2022'!F104</f>
        <v>4077784</v>
      </c>
    </row>
    <row r="24" spans="1:7" x14ac:dyDescent="0.2">
      <c r="A24" s="70">
        <f t="shared" si="3"/>
        <v>2022</v>
      </c>
      <c r="B24" s="70">
        <v>5</v>
      </c>
      <c r="C24" s="71">
        <f t="shared" si="4"/>
        <v>1129</v>
      </c>
      <c r="D24" s="71">
        <f t="shared" si="6"/>
        <v>2108627.4472981286</v>
      </c>
      <c r="E24" s="71">
        <f t="shared" si="5"/>
        <v>12</v>
      </c>
      <c r="F24" s="71">
        <f t="shared" si="2"/>
        <v>1685277.5527018711</v>
      </c>
      <c r="G24" s="74">
        <f>'RR2022'!F93+'RR2022'!F105</f>
        <v>3793905</v>
      </c>
    </row>
    <row r="25" spans="1:7" x14ac:dyDescent="0.2">
      <c r="A25" s="70">
        <f t="shared" si="3"/>
        <v>2022</v>
      </c>
      <c r="B25" s="70">
        <v>6</v>
      </c>
      <c r="C25" s="71">
        <f t="shared" si="4"/>
        <v>1133</v>
      </c>
      <c r="D25" s="71">
        <f t="shared" si="6"/>
        <v>2147517.7654230534</v>
      </c>
      <c r="E25" s="71">
        <f t="shared" si="5"/>
        <v>10</v>
      </c>
      <c r="F25" s="71">
        <f t="shared" si="2"/>
        <v>1663263.2345769468</v>
      </c>
      <c r="G25" s="74">
        <f>'RR2022'!F94+'RR2022'!F106</f>
        <v>3810781</v>
      </c>
    </row>
    <row r="26" spans="1:7" x14ac:dyDescent="0.2">
      <c r="A26" s="70">
        <f t="shared" si="3"/>
        <v>2022</v>
      </c>
      <c r="B26" s="70">
        <v>7</v>
      </c>
      <c r="C26" s="71">
        <f t="shared" si="4"/>
        <v>1148</v>
      </c>
      <c r="D26" s="71">
        <f t="shared" si="6"/>
        <v>1935301.7656998867</v>
      </c>
      <c r="E26" s="71">
        <f t="shared" si="5"/>
        <v>14</v>
      </c>
      <c r="F26" s="71">
        <f t="shared" si="2"/>
        <v>2021006.2343001133</v>
      </c>
      <c r="G26" s="74">
        <f>'RR2022'!F95+'RR2022'!F107</f>
        <v>3956308</v>
      </c>
    </row>
    <row r="27" spans="1:7" x14ac:dyDescent="0.2">
      <c r="A27" s="70">
        <f t="shared" si="3"/>
        <v>2021</v>
      </c>
      <c r="B27" s="70">
        <v>8</v>
      </c>
      <c r="C27" s="71">
        <f t="shared" si="4"/>
        <v>1132</v>
      </c>
      <c r="D27" s="71">
        <f t="shared" si="6"/>
        <v>1848058.7276604248</v>
      </c>
      <c r="E27" s="71">
        <f t="shared" si="5"/>
        <v>14</v>
      </c>
      <c r="F27" s="71">
        <f t="shared" si="2"/>
        <v>1972891.272339575</v>
      </c>
      <c r="G27" s="74">
        <f>'RR2022'!F96+'RR2022'!F108</f>
        <v>3820950</v>
      </c>
    </row>
    <row r="28" spans="1:7" x14ac:dyDescent="0.2">
      <c r="A28" s="70">
        <f t="shared" si="3"/>
        <v>2021</v>
      </c>
      <c r="B28" s="70">
        <v>9</v>
      </c>
      <c r="C28" s="71">
        <f t="shared" si="4"/>
        <v>1130</v>
      </c>
      <c r="D28" s="71">
        <f t="shared" si="6"/>
        <v>2382870.5667536021</v>
      </c>
      <c r="E28" s="71">
        <f t="shared" si="5"/>
        <v>12</v>
      </c>
      <c r="F28" s="71">
        <f t="shared" si="2"/>
        <v>2172161.4332463974</v>
      </c>
      <c r="G28" s="74">
        <f>'RR2022'!F97+'RR2022'!F109</f>
        <v>4555032</v>
      </c>
    </row>
    <row r="29" spans="1:7" x14ac:dyDescent="0.2">
      <c r="A29" s="70">
        <f t="shared" si="3"/>
        <v>2021</v>
      </c>
      <c r="B29" s="70">
        <v>10</v>
      </c>
      <c r="C29" s="71">
        <f t="shared" si="4"/>
        <v>1127</v>
      </c>
      <c r="D29" s="71">
        <f t="shared" si="6"/>
        <v>2212930.618375489</v>
      </c>
      <c r="E29" s="71">
        <f t="shared" si="5"/>
        <v>13</v>
      </c>
      <c r="F29" s="71">
        <f t="shared" si="2"/>
        <v>1619115.3816245114</v>
      </c>
      <c r="G29" s="74">
        <f>'RR2022'!F84+'RR2022'!F96</f>
        <v>3832046</v>
      </c>
    </row>
    <row r="30" spans="1:7" x14ac:dyDescent="0.2">
      <c r="A30" s="70">
        <f t="shared" si="3"/>
        <v>2021</v>
      </c>
      <c r="B30" s="70">
        <v>11</v>
      </c>
      <c r="C30" s="71">
        <f t="shared" si="4"/>
        <v>1129</v>
      </c>
      <c r="D30" s="71">
        <f t="shared" si="6"/>
        <v>2651476.587561056</v>
      </c>
      <c r="E30" s="71">
        <f t="shared" si="5"/>
        <v>12</v>
      </c>
      <c r="F30" s="71">
        <f t="shared" si="2"/>
        <v>1913880.412438944</v>
      </c>
      <c r="G30" s="74">
        <f>'RR2022'!F85+'RR2022'!F97</f>
        <v>4565357</v>
      </c>
    </row>
    <row r="31" spans="1:7" ht="13.5" thickBot="1" x14ac:dyDescent="0.25">
      <c r="A31" s="70">
        <f t="shared" si="3"/>
        <v>2021</v>
      </c>
      <c r="B31" s="158">
        <v>12</v>
      </c>
      <c r="C31" s="73">
        <f t="shared" si="4"/>
        <v>1123</v>
      </c>
      <c r="D31" s="73">
        <f t="shared" si="6"/>
        <v>2824931.7992715328</v>
      </c>
      <c r="E31" s="73">
        <f t="shared" si="5"/>
        <v>16</v>
      </c>
      <c r="F31" s="73">
        <f t="shared" si="2"/>
        <v>2076072.2007284672</v>
      </c>
      <c r="G31" s="75">
        <f>'RR2022'!F86+'RR2022'!F98</f>
        <v>4901004</v>
      </c>
    </row>
    <row r="32" spans="1:7" x14ac:dyDescent="0.2">
      <c r="C32" s="71">
        <f>SUM(C20:C31)</f>
        <v>13562</v>
      </c>
      <c r="D32" s="71">
        <f>SUM(D20:D31)</f>
        <v>29231026.355737884</v>
      </c>
      <c r="E32" s="71">
        <f>SUM(E20:E31)</f>
        <v>157</v>
      </c>
      <c r="F32" s="71">
        <f>SUM(F20:F31)</f>
        <v>22555348.644262116</v>
      </c>
      <c r="G32" s="71">
        <f>SUM(G20:G31)</f>
        <v>51786375</v>
      </c>
    </row>
    <row r="33" spans="3:7" x14ac:dyDescent="0.2">
      <c r="C33" s="71"/>
      <c r="D33" s="71"/>
      <c r="E33" s="71"/>
      <c r="F33" s="71"/>
      <c r="G33" s="71">
        <f>G32-'Exhibit 1.2'!F15</f>
        <v>-2984624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Worksheet</Data>
    <FROM xmlns="eb141065-81b4-4018-8894-ac28303ff9c0" xsi:nil="true"/>
    <V_x002d_Type xmlns="eb141065-81b4-4018-8894-ac28303ff9c0" xsi:nil="true"/>
    <Year xmlns="eb141065-81b4-4018-8894-ac28303ff9c0">2016</Year>
  </documentManagement>
</p:properties>
</file>

<file path=customXml/itemProps1.xml><?xml version="1.0" encoding="utf-8"?>
<ds:datastoreItem xmlns:ds="http://schemas.openxmlformats.org/officeDocument/2006/customXml" ds:itemID="{BA749C18-A3C3-4B47-ACAD-03164ADB8C5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2F46E29-8619-4216-87E8-8E19DA2E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9FF167-819C-4A8E-85C6-FA1F78B459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D5950F-C596-42DB-91B8-1F29583B21A9}">
  <ds:schemaRefs>
    <ds:schemaRef ds:uri="http://schemas.openxmlformats.org/package/2006/metadata/core-properties"/>
    <ds:schemaRef ds:uri="http://purl.org/dc/dcmitype/"/>
    <ds:schemaRef ds:uri="eb141065-81b4-4018-8894-ac28303ff9c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Exhibit 1.2</vt:lpstr>
      <vt:lpstr>Input</vt:lpstr>
      <vt:lpstr>Collection Amount</vt:lpstr>
      <vt:lpstr>HEAT_Gross Up</vt:lpstr>
      <vt:lpstr>GS</vt:lpstr>
      <vt:lpstr>FS</vt:lpstr>
      <vt:lpstr>_FT1</vt:lpstr>
      <vt:lpstr>IS</vt:lpstr>
      <vt:lpstr>TS</vt:lpstr>
      <vt:lpstr>RR</vt:lpstr>
      <vt:lpstr>RR2022</vt:lpstr>
      <vt:lpstr>Sheet1</vt:lpstr>
      <vt:lpstr>_FT1</vt:lpstr>
      <vt:lpstr>FS</vt:lpstr>
      <vt:lpstr>GS</vt:lpstr>
      <vt:lpstr>HEAT_WNA_Dth__2009</vt:lpstr>
      <vt:lpstr>IS</vt:lpstr>
      <vt:lpstr>'Exhibit 1.2'!Print_Area</vt:lpstr>
      <vt:lpstr>Input!Print_Area</vt:lpstr>
      <vt:lpstr>TS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cp:lastPrinted>2019-08-21T17:32:43Z</cp:lastPrinted>
  <dcterms:created xsi:type="dcterms:W3CDTF">2010-04-14T15:14:21Z</dcterms:created>
  <dcterms:modified xsi:type="dcterms:W3CDTF">2022-09-30T20:36:55Z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