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3\"/>
    </mc:Choice>
  </mc:AlternateContent>
  <bookViews>
    <workbookView xWindow="21480" yWindow="-120" windowWidth="21840" windowHeight="13140" tabRatio="798"/>
  </bookViews>
  <sheets>
    <sheet name="Exhibit 1.4" sheetId="2" r:id="rId1"/>
  </sheets>
  <externalReferences>
    <externalReference r:id="rId2"/>
  </externalReference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1.4'!$A$1:$L$38</definedName>
    <definedName name="TARIFF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U61" i="2"/>
  <c r="U51" i="2" l="1"/>
  <c r="S51" i="2"/>
  <c r="Q51" i="2"/>
  <c r="U55" i="2"/>
  <c r="S55" i="2"/>
  <c r="Q55" i="2"/>
  <c r="Q59" i="2"/>
  <c r="S59" i="2"/>
  <c r="U59" i="2"/>
  <c r="Q61" i="2"/>
  <c r="S61" i="2"/>
  <c r="O59" i="2" l="1"/>
  <c r="O55" i="2"/>
  <c r="O51" i="2"/>
  <c r="O61" i="2" s="1"/>
  <c r="D45" i="2" l="1"/>
  <c r="C45" i="2"/>
  <c r="D42" i="2" l="1"/>
  <c r="C42" i="2"/>
  <c r="F16" i="2" l="1"/>
  <c r="D46" i="2" l="1"/>
  <c r="C46" i="2"/>
  <c r="F17" i="2" l="1"/>
  <c r="H17" i="2" l="1"/>
  <c r="H19" i="2"/>
  <c r="F14" i="2"/>
  <c r="H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F18" i="2"/>
  <c r="H18" i="2"/>
  <c r="F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E30" i="2"/>
  <c r="J24" i="2" l="1"/>
  <c r="J22" i="2"/>
  <c r="J27" i="2"/>
  <c r="F30" i="2"/>
  <c r="J21" i="2"/>
  <c r="J18" i="2"/>
  <c r="J26" i="2"/>
  <c r="J16" i="2"/>
  <c r="J17" i="2"/>
  <c r="J20" i="2"/>
  <c r="J25" i="2"/>
  <c r="J23" i="2"/>
  <c r="J19" i="2"/>
  <c r="H30" i="2"/>
  <c r="J30" i="2" l="1"/>
  <c r="J32" i="2" s="1"/>
</calcChain>
</file>

<file path=xl/sharedStrings.xml><?xml version="1.0" encoding="utf-8"?>
<sst xmlns="http://schemas.openxmlformats.org/spreadsheetml/2006/main" count="57" uniqueCount="47">
  <si>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</si>
  <si>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</si>
  <si>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</si>
  <si>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</si>
  <si>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</si>
  <si>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</si>
  <si>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</si>
  <si>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</si>
  <si>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</si>
  <si>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</si>
  <si>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</si>
  <si>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</si>
  <si>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</si>
  <si>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</si>
  <si>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</si>
  <si>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</si>
  <si>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</si>
  <si>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</si>
  <si>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</si>
  <si>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</si>
  <si>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</si>
  <si>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</si>
  <si>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</si>
  <si>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</si>
  <si>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</si>
  <si>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</si>
  <si>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</si>
  <si>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</si>
  <si>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</si>
  <si>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</si>
  <si>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</si>
  <si>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</si>
  <si>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</si>
  <si>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</si>
  <si>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</si>
  <si>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</si>
  <si>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</si>
  <si>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</si>
  <si>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</si>
  <si>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</si>
  <si>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</si>
  <si>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</si>
  <si>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</si>
  <si>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Dominion Energy Utah</t>
  </si>
  <si>
    <t>Docket No. 22-057-13</t>
  </si>
  <si>
    <t>11/1/2022</t>
  </si>
  <si>
    <t>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</si>
</sst>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3" formatCode="_(* #,##0.00_);_(* \(#,##0.00\);_(* &quot;-&quot;??_);_(@_)"/>
    <numFmt numFmtId="164" formatCode="0.00000"/>
    <numFmt numFmtId="165" formatCode="&quot;$&quot;#,##0.00000_);\(&quot;$&quot;#,##0.00000\)"/>
    <numFmt numFmtId="166" formatCode="#,##0.0_);\(#,##0.0\)"/>
    <numFmt numFmtId="167" formatCode="0.0000"/>
    <numFmt numFmtId="168" formatCode="[$-409]d\-mmm\-yy;@"/>
    <numFmt numFmtId="169" formatCode="0.00_);\(0.00\)"/>
    <numFmt numFmtId="170" formatCode="_(* #,##0.00000000_);_(* \(#,##0.00000000\);_(* &quot;-&quot;??_);_(@_)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6" fontId="2" fillId="0" borderId="0" xfId="1" applyNumberFormat="1" applyFont="1" applyFill="1" applyAlignment="1" applyProtection="1">
      <alignment horizontal="right"/>
    </xf>
    <xf numFmtId="167" fontId="2" fillId="0" borderId="0" xfId="1" applyNumberFormat="1" applyFont="1" applyFill="1" applyProtection="1"/>
    <xf numFmtId="166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8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65" fontId="2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10" fontId="1" fillId="0" borderId="0" xfId="1" applyNumberFormat="1" applyFont="1" applyFill="1" applyBorder="1" applyProtection="1"/>
    <xf numFmtId="164" fontId="2" fillId="0" borderId="0" xfId="0" quotePrefix="1" applyNumberFormat="1" applyFont="1" applyBorder="1" applyAlignment="1">
      <alignment horizontal="center"/>
    </xf>
    <xf numFmtId="164" fontId="1" fillId="0" borderId="0" xfId="1" applyNumberFormat="1" applyFont="1" applyFill="1" applyAlignment="1" applyProtection="1">
      <alignment horizontal="right"/>
    </xf>
    <xf numFmtId="164" fontId="0" fillId="0" borderId="0" xfId="0" applyNumberFormat="1" applyFill="1" applyBorder="1"/>
    <xf numFmtId="0" fontId="1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164" fontId="2" fillId="0" borderId="0" xfId="1" applyNumberFormat="1" applyFont="1" applyFill="1" applyProtection="1"/>
    <xf numFmtId="169" fontId="2" fillId="0" borderId="0" xfId="2" applyNumberFormat="1" applyFont="1" applyFill="1" applyAlignment="1" applyProtection="1">
      <alignment horizontal="right"/>
    </xf>
    <xf numFmtId="170" fontId="2" fillId="0" borderId="0" xfId="9" applyNumberFormat="1" applyFont="1" applyFill="1" applyProtection="1"/>
    <xf numFmtId="0" fontId="1" fillId="0" borderId="0" xfId="1" applyFont="1" applyFill="1"/>
    <xf numFmtId="0" fontId="2" fillId="3" borderId="0" xfId="1" applyFont="1" applyFill="1" applyProtection="1"/>
    <xf numFmtId="164" fontId="0" fillId="0" borderId="0" xfId="0" applyNumberFormat="1"/>
    <xf numFmtId="164" fontId="0" fillId="3" borderId="0" xfId="0" applyNumberFormat="1" applyFill="1"/>
    <xf numFmtId="0" fontId="2" fillId="0" borderId="0" xfId="1" applyFont="1" applyFill="1" applyBorder="1" applyProtection="1"/>
    <xf numFmtId="0" fontId="2" fillId="3" borderId="0" xfId="1" applyFont="1" applyFill="1" applyBorder="1" applyProtection="1"/>
    <xf numFmtId="164" fontId="0" fillId="0" borderId="3" xfId="0" applyNumberFormat="1" applyBorder="1"/>
    <xf numFmtId="164" fontId="0" fillId="3" borderId="0" xfId="0" applyNumberFormat="1" applyFill="1" applyBorder="1"/>
    <xf numFmtId="164" fontId="0" fillId="0" borderId="0" xfId="0" applyNumberFormat="1" applyFill="1"/>
    <xf numFmtId="166" fontId="1" fillId="4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10">
    <cellStyle name="Comma" xfId="9" builtinId="3"/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Pass%20Through\50%20Aug%202022%2022-057-08%20and%20Jul%202022%2030010-206-GP-22\Filed%20Utah\22-057-08%20Pass-Through%20Model%20Clark%206-1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Monthly Inputs"/>
      <sheetName val="Other Inputs"/>
      <sheetName val="CET &amp; DSM WY"/>
      <sheetName val="WY Tariff Sheets"/>
      <sheetName val="Calculations"/>
      <sheetName val="CET &amp; DSM"/>
      <sheetName val="UT Tariff Sheets PT"/>
      <sheetName val="UT Tariff Sheets"/>
      <sheetName val="Utah Summary-by class"/>
      <sheetName val="UT Summary - by cost"/>
      <sheetName val="WY Summary - by cost"/>
      <sheetName val="Model Checks"/>
      <sheetName val="Royalty Detail"/>
      <sheetName val="SDR#1"/>
      <sheetName val="SDR#2"/>
      <sheetName val="Wy SDR#1"/>
      <sheetName val="SDR#3"/>
      <sheetName val="SDR#4"/>
      <sheetName val="Current Exh Updated Exh"/>
      <sheetName val="SDR#5"/>
      <sheetName val="Ut 1.1 p1"/>
      <sheetName val="Ut 1.1 p2"/>
      <sheetName val="Ut 1.2 p1"/>
      <sheetName val="Ut 1.2 p2"/>
      <sheetName val="Ut 1.2 p3"/>
      <sheetName val="Ut 1.2 p4"/>
      <sheetName val="Ut 1.2 p5"/>
      <sheetName val="Ut 1.2 p6"/>
      <sheetName val="Ut 1.3 Redacted"/>
      <sheetName val="Ut 1.4 p1"/>
      <sheetName val="Ut 1.4 p2"/>
      <sheetName val="Ut 1.4 p3"/>
      <sheetName val="Ut 1.4 p4"/>
      <sheetName val="Ut 1.5 p1"/>
      <sheetName val="Ut 1.5 p2"/>
      <sheetName val="Ut 1.5 p3"/>
      <sheetName val="Ut 1.5 p4"/>
      <sheetName val="Ut 1.5 p5"/>
      <sheetName val="Ut 1.5 p6"/>
      <sheetName val="Ut 1.6 p1"/>
      <sheetName val="Ut 1.6 p2"/>
      <sheetName val="Ut 1.7 Tot"/>
      <sheetName val="Ut 1.7 p1"/>
      <sheetName val="LEG - PR"/>
      <sheetName val="Ut 1.6 Source"/>
      <sheetName val="Ut 1.11"/>
      <sheetName val="Ut 1.8 p1"/>
      <sheetName val="Ut Storage"/>
      <sheetName val="LNG Storage"/>
      <sheetName val="Ex 1.1 Data"/>
      <sheetName val="Expenses"/>
      <sheetName val="Rate Base"/>
      <sheetName val="RevRun Fcst"/>
    </sheetNames>
    <sheetDataSet>
      <sheetData sheetId="0"/>
      <sheetData sheetId="1">
        <row r="128">
          <cell r="K128">
            <v>13</v>
          </cell>
        </row>
        <row r="129">
          <cell r="K129">
            <v>10.9</v>
          </cell>
        </row>
        <row r="130">
          <cell r="K130">
            <v>8.8000000000000007</v>
          </cell>
        </row>
        <row r="131">
          <cell r="K131">
            <v>7.3</v>
          </cell>
        </row>
        <row r="132">
          <cell r="K132">
            <v>3.8</v>
          </cell>
        </row>
        <row r="133">
          <cell r="K133">
            <v>2.7</v>
          </cell>
        </row>
        <row r="134">
          <cell r="K134">
            <v>1.8</v>
          </cell>
        </row>
        <row r="135">
          <cell r="K135">
            <v>1.6</v>
          </cell>
        </row>
        <row r="136">
          <cell r="K136">
            <v>1.8</v>
          </cell>
        </row>
        <row r="137">
          <cell r="K137">
            <v>2.7</v>
          </cell>
        </row>
        <row r="138">
          <cell r="K138">
            <v>5.5</v>
          </cell>
        </row>
        <row r="139">
          <cell r="K139">
            <v>10.1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U62"/>
  <sheetViews>
    <sheetView tabSelected="1" zoomScaleNormal="100" workbookViewId="0">
      <selection activeCell="M19" sqref="M19"/>
    </sheetView>
  </sheetViews>
  <sheetFormatPr defaultColWidth="8.42578125" defaultRowHeight="12.75"/>
  <cols>
    <col min="1" max="1" width="11.7109375" style="7" customWidth="1"/>
    <col min="2" max="2" width="5" style="7" customWidth="1"/>
    <col min="3" max="3" width="10.42578125" style="7" customWidth="1"/>
    <col min="4" max="4" width="9" style="31" customWidth="1"/>
    <col min="5" max="5" width="10.42578125" style="7" customWidth="1"/>
    <col min="6" max="6" width="14.140625" style="7" customWidth="1"/>
    <col min="7" max="7" width="3.5703125" style="7" customWidth="1"/>
    <col min="8" max="8" width="12.7109375" style="7" customWidth="1"/>
    <col min="9" max="9" width="2.85546875" style="7" customWidth="1"/>
    <col min="10" max="10" width="8.7109375" style="7" customWidth="1"/>
    <col min="11" max="11" width="2.85546875" style="7" customWidth="1"/>
    <col min="12" max="12" width="10" style="7" customWidth="1"/>
    <col min="13" max="13" width="7.5703125" style="7" customWidth="1"/>
    <col min="14" max="14" width="17.7109375" style="7" customWidth="1"/>
    <col min="15" max="15" width="12.42578125" style="7" customWidth="1"/>
    <col min="16" max="16" width="8.42578125" style="7"/>
    <col min="17" max="17" width="10" style="7" bestFit="1" customWidth="1"/>
    <col min="18" max="18" width="8.42578125" style="7"/>
    <col min="19" max="19" width="15.7109375" style="7" bestFit="1" customWidth="1"/>
    <col min="20" max="20" width="8.42578125" style="7" customWidth="1"/>
    <col min="21" max="22" width="8.42578125" style="7"/>
    <col min="23" max="23" width="8.7109375" style="7" customWidth="1"/>
    <col min="24" max="16384" width="8.42578125" style="7"/>
  </cols>
  <sheetData>
    <row r="1" spans="1:20">
      <c r="A1" s="5"/>
      <c r="B1" s="5"/>
      <c r="C1" s="5" t="s">
        <v>0</v>
      </c>
      <c r="D1" s="2"/>
      <c r="E1" s="5"/>
      <c r="F1" s="5"/>
      <c r="G1" s="5"/>
      <c r="H1" s="5"/>
      <c r="I1" s="5"/>
      <c r="J1" s="5"/>
      <c r="K1" s="5"/>
      <c r="L1" s="56" t="s">
        <v>43</v>
      </c>
      <c r="M1" s="5"/>
      <c r="N1" s="5"/>
      <c r="O1" s="5"/>
      <c r="P1" s="5"/>
      <c r="Q1" s="5"/>
      <c r="R1" s="5"/>
      <c r="S1" s="5"/>
      <c r="T1" s="5"/>
    </row>
    <row r="2" spans="1:20">
      <c r="A2" s="8"/>
      <c r="B2" s="9"/>
      <c r="C2" s="71" t="s">
        <v>44</v>
      </c>
      <c r="D2" s="72"/>
      <c r="E2" s="72"/>
      <c r="F2" s="72"/>
      <c r="G2" s="72"/>
      <c r="H2" s="72"/>
      <c r="I2" s="72"/>
      <c r="J2" s="72"/>
      <c r="K2" s="72"/>
      <c r="L2" s="72"/>
      <c r="M2" s="5"/>
      <c r="N2" s="5"/>
      <c r="O2" s="5"/>
      <c r="P2" s="5"/>
      <c r="Q2" s="5"/>
      <c r="R2" s="5"/>
      <c r="S2" s="5"/>
      <c r="T2" s="5"/>
    </row>
    <row r="3" spans="1:20">
      <c r="A3" s="5"/>
      <c r="B3" s="5"/>
      <c r="C3" s="1"/>
      <c r="D3" s="1"/>
      <c r="E3" s="1"/>
      <c r="F3" s="1"/>
      <c r="G3" s="1"/>
      <c r="H3" s="1"/>
      <c r="I3" s="1"/>
      <c r="J3" s="1"/>
      <c r="K3" s="1"/>
      <c r="L3" s="49" t="s">
        <v>42</v>
      </c>
      <c r="M3" s="5"/>
      <c r="N3" s="5"/>
      <c r="O3" s="5"/>
      <c r="P3" s="5"/>
      <c r="Q3" s="5"/>
      <c r="R3" s="5"/>
      <c r="S3" s="5"/>
      <c r="T3" s="5"/>
    </row>
    <row r="4" spans="1:20">
      <c r="A4" s="5"/>
      <c r="B4" s="5"/>
      <c r="C4" s="5"/>
      <c r="D4" s="2"/>
      <c r="E4" s="5"/>
      <c r="F4" s="5"/>
      <c r="G4" s="5"/>
      <c r="H4" s="5"/>
      <c r="I4" s="5"/>
      <c r="J4" s="5"/>
      <c r="K4" s="5"/>
      <c r="L4" s="6"/>
      <c r="M4" s="5"/>
      <c r="N4" s="5"/>
      <c r="O4" s="5"/>
      <c r="P4" s="5"/>
      <c r="Q4" s="5"/>
      <c r="R4" s="5"/>
      <c r="S4" s="5"/>
      <c r="T4" s="5"/>
    </row>
    <row r="5" spans="1:20">
      <c r="A5" s="5"/>
      <c r="B5" s="5"/>
      <c r="C5" s="5"/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>
      <c r="A6" s="5"/>
      <c r="B6" s="5"/>
      <c r="C6" s="5"/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5"/>
      <c r="B7" s="5"/>
      <c r="C7" s="73" t="s">
        <v>40</v>
      </c>
      <c r="D7" s="74"/>
      <c r="E7" s="74"/>
      <c r="F7" s="74"/>
      <c r="G7" s="74"/>
      <c r="H7" s="74"/>
      <c r="I7" s="74"/>
      <c r="J7" s="74"/>
      <c r="K7" s="10"/>
      <c r="L7" s="5"/>
      <c r="M7" s="5"/>
      <c r="N7" s="5"/>
      <c r="O7" s="5"/>
      <c r="P7" s="5"/>
      <c r="Q7" s="5"/>
      <c r="R7" s="5"/>
      <c r="S7" s="5"/>
      <c r="T7" s="5"/>
    </row>
    <row r="8" spans="1:20">
      <c r="A8" s="5"/>
      <c r="B8" s="5"/>
      <c r="C8" s="74" t="s">
        <v>0</v>
      </c>
      <c r="D8" s="74"/>
      <c r="E8" s="74"/>
      <c r="F8" s="74"/>
      <c r="G8" s="74"/>
      <c r="H8" s="74"/>
      <c r="I8" s="74"/>
      <c r="J8" s="74"/>
      <c r="K8" s="10"/>
      <c r="L8" s="5"/>
      <c r="M8" s="5"/>
      <c r="N8" s="5"/>
      <c r="O8" s="5"/>
      <c r="P8" s="5"/>
      <c r="Q8" s="5"/>
      <c r="R8" s="5"/>
      <c r="S8" s="5"/>
      <c r="T8" s="5"/>
    </row>
    <row r="9" spans="1:20">
      <c r="A9" s="5"/>
      <c r="B9" s="5"/>
      <c r="C9" s="5"/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5"/>
      <c r="B10" s="5"/>
      <c r="C10" s="5"/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5"/>
      <c r="B11" s="5"/>
      <c r="C11" s="11" t="s">
        <v>11</v>
      </c>
      <c r="D11" s="11" t="s">
        <v>12</v>
      </c>
      <c r="E11" s="12" t="s">
        <v>26</v>
      </c>
      <c r="F11" s="75" t="s">
        <v>27</v>
      </c>
      <c r="G11" s="75"/>
      <c r="H11" s="75" t="s">
        <v>31</v>
      </c>
      <c r="I11" s="75"/>
      <c r="J11" s="75" t="s">
        <v>30</v>
      </c>
      <c r="K11" s="75"/>
      <c r="L11" s="5"/>
      <c r="M11" s="5"/>
      <c r="N11" s="5"/>
      <c r="O11" s="5"/>
      <c r="P11" s="5"/>
      <c r="Q11" s="5"/>
      <c r="R11" s="5"/>
      <c r="S11" s="5"/>
      <c r="T11" s="5"/>
    </row>
    <row r="12" spans="1:20" ht="19.5" customHeight="1">
      <c r="A12" s="5"/>
      <c r="B12" s="5"/>
      <c r="C12" s="32"/>
      <c r="D12" s="10"/>
      <c r="E12" s="32"/>
      <c r="F12" s="73" t="s">
        <v>28</v>
      </c>
      <c r="G12" s="74"/>
      <c r="H12" s="73" t="s">
        <v>32</v>
      </c>
      <c r="I12" s="74"/>
      <c r="J12" s="32"/>
      <c r="K12" s="32"/>
      <c r="L12" s="5"/>
      <c r="M12" s="5"/>
      <c r="N12" s="5"/>
      <c r="O12" s="5"/>
      <c r="P12" s="5"/>
      <c r="Q12" s="5"/>
      <c r="R12" s="5"/>
      <c r="S12" s="5"/>
      <c r="T12" s="5"/>
    </row>
    <row r="13" spans="1:20" s="14" customFormat="1">
      <c r="A13" s="13"/>
      <c r="B13" s="13"/>
      <c r="C13" s="33" t="s">
        <v>1</v>
      </c>
      <c r="D13" s="33"/>
      <c r="E13" s="34" t="s">
        <v>13</v>
      </c>
      <c r="F13" s="76" t="s">
        <v>29</v>
      </c>
      <c r="G13" s="77"/>
      <c r="H13" s="79" t="s">
        <v>33</v>
      </c>
      <c r="I13" s="80"/>
      <c r="J13" s="35"/>
      <c r="K13" s="35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5.75" customHeight="1" thickBot="1">
      <c r="A14" s="15"/>
      <c r="B14" s="15"/>
      <c r="C14" s="36" t="s">
        <v>2</v>
      </c>
      <c r="D14" s="36" t="s">
        <v>3</v>
      </c>
      <c r="E14" s="37" t="s">
        <v>14</v>
      </c>
      <c r="F14" s="78" t="str">
        <f>A45</f>
        <v>10/01/2022</v>
      </c>
      <c r="G14" s="78"/>
      <c r="H14" s="81" t="s">
        <v>34</v>
      </c>
      <c r="I14" s="82"/>
      <c r="J14" s="38" t="s">
        <v>4</v>
      </c>
      <c r="K14" s="36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8.25" customHeight="1">
      <c r="A15" s="5"/>
      <c r="B15" s="5"/>
      <c r="C15" s="5"/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A16" s="5"/>
      <c r="B16" s="2">
        <v>1</v>
      </c>
      <c r="C16" s="2" t="s">
        <v>39</v>
      </c>
      <c r="D16" s="2" t="s">
        <v>15</v>
      </c>
      <c r="E16" s="70">
        <f>'[1]Monthly Inputs'!K128</f>
        <v>13</v>
      </c>
      <c r="F16" s="3">
        <f>ROUND((+'Exhibit 1.4'!E16*'Exhibit 1.4'!D$45)+$B$45,2)</f>
        <v>138.03</v>
      </c>
      <c r="G16" s="3"/>
      <c r="H16" s="3">
        <f>ROUND((+'Exhibit 1.4'!E16*'Exhibit 1.4'!D$42)+$B$42,2)</f>
        <v>138.04</v>
      </c>
      <c r="I16" s="3"/>
      <c r="J16" s="3">
        <f>H16-F16</f>
        <v>9.9999999999909051E-3</v>
      </c>
      <c r="K16" s="3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5"/>
      <c r="B17" s="2">
        <f t="shared" ref="B17:B27" si="0">B16+1</f>
        <v>2</v>
      </c>
      <c r="C17" s="5"/>
      <c r="D17" s="2" t="s">
        <v>16</v>
      </c>
      <c r="E17" s="70">
        <f>'[1]Monthly Inputs'!K129</f>
        <v>10.9</v>
      </c>
      <c r="F17" s="4">
        <f>ROUND((+'Exhibit 1.4'!E17*'Exhibit 1.4'!D$45)+$B$45,2)</f>
        <v>116.83</v>
      </c>
      <c r="G17" s="4"/>
      <c r="H17" s="4">
        <f>ROUND((+'Exhibit 1.4'!E17*'Exhibit 1.4'!D$42)+$B$42,2)</f>
        <v>116.83</v>
      </c>
      <c r="I17" s="4"/>
      <c r="J17" s="4">
        <f t="shared" ref="J17:J27" si="1">H17-F17</f>
        <v>0</v>
      </c>
      <c r="K17" s="4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5"/>
      <c r="B18" s="2">
        <f t="shared" si="0"/>
        <v>3</v>
      </c>
      <c r="C18" s="5"/>
      <c r="D18" s="2" t="s">
        <v>17</v>
      </c>
      <c r="E18" s="70">
        <f>'[1]Monthly Inputs'!K130</f>
        <v>8.8000000000000007</v>
      </c>
      <c r="F18" s="4">
        <f>ROUND((+'Exhibit 1.4'!E18*'Exhibit 1.4'!D$45)+$B$45,2)</f>
        <v>95.62</v>
      </c>
      <c r="G18" s="4"/>
      <c r="H18" s="4">
        <f>ROUND((+'Exhibit 1.4'!E18*'Exhibit 1.4'!D$42)+$B$42,2)</f>
        <v>95.62</v>
      </c>
      <c r="I18" s="4"/>
      <c r="J18" s="4">
        <f t="shared" si="1"/>
        <v>0</v>
      </c>
      <c r="K18" s="4"/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5"/>
      <c r="B19" s="2">
        <f t="shared" si="0"/>
        <v>4</v>
      </c>
      <c r="C19" s="5"/>
      <c r="D19" s="2" t="s">
        <v>18</v>
      </c>
      <c r="E19" s="70">
        <f>'[1]Monthly Inputs'!K131</f>
        <v>7.3</v>
      </c>
      <c r="F19" s="4">
        <f>ROUND((+'Exhibit 1.4'!E19*'Exhibit 1.4'!C$45)+$B$45,2)</f>
        <v>70.94</v>
      </c>
      <c r="G19" s="4"/>
      <c r="H19" s="4">
        <f>ROUND((+'Exhibit 1.4'!E19*'Exhibit 1.4'!C$42)+$B$42,2)</f>
        <v>70.94</v>
      </c>
      <c r="I19" s="4"/>
      <c r="J19" s="4">
        <f t="shared" si="1"/>
        <v>0</v>
      </c>
      <c r="K19" s="4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5"/>
      <c r="B20" s="2">
        <f t="shared" si="0"/>
        <v>5</v>
      </c>
      <c r="C20" s="5"/>
      <c r="D20" s="2" t="s">
        <v>5</v>
      </c>
      <c r="E20" s="70">
        <f>'[1]Monthly Inputs'!K132</f>
        <v>3.8</v>
      </c>
      <c r="F20" s="4">
        <f>ROUND((+'Exhibit 1.4'!E20*'Exhibit 1.4'!C$45)+$B$45,2)</f>
        <v>40.159999999999997</v>
      </c>
      <c r="G20" s="4"/>
      <c r="H20" s="4">
        <f>ROUND((+'Exhibit 1.4'!E20*'Exhibit 1.4'!C$42)+$B$42,2)</f>
        <v>40.159999999999997</v>
      </c>
      <c r="I20" s="4"/>
      <c r="J20" s="4">
        <f t="shared" si="1"/>
        <v>0</v>
      </c>
      <c r="K20" s="4"/>
      <c r="L20" s="5"/>
      <c r="M20" s="5"/>
      <c r="N20" s="5"/>
      <c r="O20" s="5"/>
      <c r="P20" s="5"/>
      <c r="Q20" s="5"/>
      <c r="R20" s="5"/>
      <c r="S20" s="5"/>
      <c r="T20" s="5"/>
    </row>
    <row r="21" spans="1:20">
      <c r="A21" s="5"/>
      <c r="B21" s="2">
        <f t="shared" si="0"/>
        <v>6</v>
      </c>
      <c r="C21" s="5"/>
      <c r="D21" s="2" t="s">
        <v>19</v>
      </c>
      <c r="E21" s="70">
        <f>'[1]Monthly Inputs'!K133</f>
        <v>2.7</v>
      </c>
      <c r="F21" s="4">
        <f>ROUND((+'Exhibit 1.4'!E21*'Exhibit 1.4'!C$45)+$B$45,2)</f>
        <v>30.49</v>
      </c>
      <c r="G21" s="4"/>
      <c r="H21" s="4">
        <f>ROUND((+'Exhibit 1.4'!E21*'Exhibit 1.4'!C$42)+$B$42,2)</f>
        <v>30.49</v>
      </c>
      <c r="I21" s="4"/>
      <c r="J21" s="4">
        <f t="shared" si="1"/>
        <v>0</v>
      </c>
      <c r="K21" s="4"/>
      <c r="L21" s="5"/>
      <c r="M21" s="5"/>
      <c r="N21" s="5"/>
      <c r="O21" s="5"/>
      <c r="P21" s="5"/>
      <c r="Q21" s="5"/>
      <c r="R21" s="5"/>
      <c r="S21" s="5"/>
      <c r="T21" s="5"/>
    </row>
    <row r="22" spans="1:20">
      <c r="A22" s="5"/>
      <c r="B22" s="2">
        <f t="shared" si="0"/>
        <v>7</v>
      </c>
      <c r="C22" s="5"/>
      <c r="D22" s="2" t="s">
        <v>20</v>
      </c>
      <c r="E22" s="70">
        <f>'[1]Monthly Inputs'!K134</f>
        <v>1.8</v>
      </c>
      <c r="F22" s="4">
        <f>ROUND((+'Exhibit 1.4'!E22*'Exhibit 1.4'!C$45)+$B$45,2)</f>
        <v>22.58</v>
      </c>
      <c r="G22" s="4"/>
      <c r="H22" s="4">
        <f>ROUND((+'Exhibit 1.4'!E22*'Exhibit 1.4'!C$42)+$B$42,2)</f>
        <v>22.58</v>
      </c>
      <c r="I22" s="4"/>
      <c r="J22" s="4">
        <f t="shared" si="1"/>
        <v>0</v>
      </c>
      <c r="K22" s="4"/>
      <c r="L22" s="5"/>
      <c r="M22" s="5"/>
      <c r="N22" s="5"/>
      <c r="O22" s="5"/>
      <c r="P22" s="5"/>
      <c r="Q22" s="5"/>
      <c r="R22" s="5"/>
      <c r="S22" s="5"/>
      <c r="T22" s="5"/>
    </row>
    <row r="23" spans="1:20">
      <c r="A23" s="5"/>
      <c r="B23" s="2">
        <f t="shared" si="0"/>
        <v>8</v>
      </c>
      <c r="C23" s="5"/>
      <c r="D23" s="2" t="s">
        <v>21</v>
      </c>
      <c r="E23" s="70">
        <f>'[1]Monthly Inputs'!K135</f>
        <v>1.6</v>
      </c>
      <c r="F23" s="4">
        <f>ROUND((+'Exhibit 1.4'!E23*'Exhibit 1.4'!C$45)+$B$45,2)</f>
        <v>20.82</v>
      </c>
      <c r="G23" s="4"/>
      <c r="H23" s="4">
        <f>ROUND((+'Exhibit 1.4'!E23*'Exhibit 1.4'!C$42)+$B$42,2)</f>
        <v>20.82</v>
      </c>
      <c r="I23" s="4"/>
      <c r="J23" s="4">
        <f t="shared" si="1"/>
        <v>0</v>
      </c>
      <c r="K23" s="4"/>
      <c r="L23" s="5"/>
      <c r="M23" s="5"/>
      <c r="N23" s="5"/>
      <c r="O23" s="5"/>
      <c r="P23" s="5"/>
      <c r="Q23" s="5"/>
      <c r="R23" s="5"/>
      <c r="S23" s="5"/>
      <c r="T23" s="5"/>
    </row>
    <row r="24" spans="1:20">
      <c r="A24" s="5"/>
      <c r="B24" s="2">
        <f t="shared" si="0"/>
        <v>9</v>
      </c>
      <c r="C24" s="5"/>
      <c r="D24" s="2" t="s">
        <v>22</v>
      </c>
      <c r="E24" s="70">
        <f>'[1]Monthly Inputs'!K136</f>
        <v>1.8</v>
      </c>
      <c r="F24" s="4">
        <f>ROUND((+'Exhibit 1.4'!E24*'Exhibit 1.4'!C$45)+$B$45,2)</f>
        <v>22.58</v>
      </c>
      <c r="G24" s="4"/>
      <c r="H24" s="4">
        <f>ROUND((+'Exhibit 1.4'!E24*'Exhibit 1.4'!C$42)+$B$42,2)</f>
        <v>22.58</v>
      </c>
      <c r="I24" s="4"/>
      <c r="J24" s="4">
        <f t="shared" si="1"/>
        <v>0</v>
      </c>
      <c r="K24" s="4"/>
      <c r="L24" s="5"/>
      <c r="M24" s="5"/>
      <c r="N24" s="5"/>
      <c r="O24" s="5"/>
      <c r="P24" s="5"/>
      <c r="Q24" s="5"/>
      <c r="R24" s="5"/>
      <c r="S24" s="5"/>
      <c r="T24" s="5"/>
    </row>
    <row r="25" spans="1:20">
      <c r="A25" s="5"/>
      <c r="B25" s="2">
        <f t="shared" si="0"/>
        <v>10</v>
      </c>
      <c r="C25" s="5"/>
      <c r="D25" s="2" t="s">
        <v>23</v>
      </c>
      <c r="E25" s="70">
        <f>'[1]Monthly Inputs'!K137</f>
        <v>2.7</v>
      </c>
      <c r="F25" s="4">
        <f>ROUND((+'Exhibit 1.4'!E25*'Exhibit 1.4'!C$45)+$B$45,2)</f>
        <v>30.49</v>
      </c>
      <c r="G25" s="4"/>
      <c r="H25" s="4">
        <f>ROUND((+'Exhibit 1.4'!E25*'Exhibit 1.4'!C$42)+$B$42,2)</f>
        <v>30.49</v>
      </c>
      <c r="I25" s="4"/>
      <c r="J25" s="4">
        <f t="shared" si="1"/>
        <v>0</v>
      </c>
      <c r="K25" s="4"/>
      <c r="L25" s="5"/>
      <c r="M25" s="5"/>
      <c r="N25" s="5"/>
      <c r="O25" s="5"/>
      <c r="P25" s="5"/>
      <c r="Q25" s="5"/>
      <c r="R25" s="5"/>
      <c r="S25" s="5"/>
      <c r="T25" s="5"/>
    </row>
    <row r="26" spans="1:20">
      <c r="A26" s="5"/>
      <c r="B26" s="2">
        <f t="shared" si="0"/>
        <v>11</v>
      </c>
      <c r="C26" s="5"/>
      <c r="D26" s="2" t="s">
        <v>24</v>
      </c>
      <c r="E26" s="70">
        <f>'[1]Monthly Inputs'!K138</f>
        <v>5.5</v>
      </c>
      <c r="F26" s="4">
        <f>ROUND((+'Exhibit 1.4'!E26*'Exhibit 1.4'!D$45)+$B$45,2)</f>
        <v>62.29</v>
      </c>
      <c r="G26" s="4"/>
      <c r="H26" s="4">
        <f>ROUND((+'Exhibit 1.4'!E26*'Exhibit 1.4'!D$42)+$B$42,2)</f>
        <v>62.3</v>
      </c>
      <c r="I26" s="4"/>
      <c r="J26" s="4">
        <f t="shared" si="1"/>
        <v>9.9999999999980105E-3</v>
      </c>
      <c r="K26" s="4"/>
      <c r="L26" s="5"/>
      <c r="M26" s="18"/>
      <c r="N26" s="18"/>
      <c r="O26" s="5"/>
      <c r="P26" s="5"/>
      <c r="Q26" s="5"/>
      <c r="R26" s="5"/>
      <c r="S26" s="5"/>
      <c r="T26" s="5"/>
    </row>
    <row r="27" spans="1:20">
      <c r="A27" s="5"/>
      <c r="B27" s="2">
        <f t="shared" si="0"/>
        <v>12</v>
      </c>
      <c r="C27" s="5"/>
      <c r="D27" s="2" t="s">
        <v>25</v>
      </c>
      <c r="E27" s="70">
        <f>'[1]Monthly Inputs'!K139</f>
        <v>10.1</v>
      </c>
      <c r="F27" s="4">
        <f>ROUND((+'Exhibit 1.4'!E27*'Exhibit 1.4'!D$45)+$B$45,2)</f>
        <v>108.75</v>
      </c>
      <c r="G27" s="4"/>
      <c r="H27" s="4">
        <f>ROUND((+'Exhibit 1.4'!E27*'Exhibit 1.4'!D$42)+$B$42,2)</f>
        <v>108.75</v>
      </c>
      <c r="I27" s="4"/>
      <c r="J27" s="4">
        <f t="shared" si="1"/>
        <v>0</v>
      </c>
      <c r="K27" s="4"/>
      <c r="L27" s="5"/>
      <c r="M27" s="18"/>
      <c r="N27" s="18"/>
      <c r="O27" s="5"/>
      <c r="P27" s="5"/>
      <c r="Q27" s="5"/>
      <c r="R27" s="5"/>
      <c r="S27" s="5"/>
      <c r="T27" s="5"/>
    </row>
    <row r="28" spans="1:20" ht="7.5" customHeight="1" thickBot="1">
      <c r="A28" s="5"/>
      <c r="B28" s="2"/>
      <c r="C28" s="5"/>
      <c r="D28" s="2"/>
      <c r="E28" s="19"/>
      <c r="F28" s="20"/>
      <c r="G28" s="20"/>
      <c r="H28" s="20"/>
      <c r="I28" s="20"/>
      <c r="J28" s="21"/>
      <c r="K28" s="22"/>
      <c r="L28" s="5"/>
      <c r="M28" s="5"/>
      <c r="N28" s="5"/>
      <c r="O28" s="5"/>
      <c r="P28" s="5"/>
      <c r="Q28" s="5"/>
      <c r="R28" s="5"/>
      <c r="S28" s="5"/>
      <c r="T28" s="5"/>
    </row>
    <row r="29" spans="1:20" ht="7.5" customHeight="1" thickTop="1">
      <c r="A29" s="5"/>
      <c r="B29" s="2"/>
      <c r="C29" s="5"/>
      <c r="D29" s="2"/>
      <c r="E29" s="23"/>
      <c r="F29" s="24"/>
      <c r="G29" s="24"/>
      <c r="H29" s="2"/>
      <c r="I29" s="2"/>
      <c r="J29" s="24" t="s">
        <v>0</v>
      </c>
      <c r="K29" s="24"/>
      <c r="L29" s="5"/>
      <c r="M29" s="18"/>
      <c r="N29" s="18"/>
      <c r="O29" s="18"/>
      <c r="P29" s="18"/>
      <c r="Q29" s="5"/>
      <c r="R29" s="5"/>
      <c r="S29" s="5"/>
      <c r="T29" s="5"/>
    </row>
    <row r="30" spans="1:20">
      <c r="A30" s="5"/>
      <c r="B30" s="2">
        <f>B27+1</f>
        <v>13</v>
      </c>
      <c r="C30" s="5"/>
      <c r="D30" s="25" t="s">
        <v>6</v>
      </c>
      <c r="E30" s="17">
        <f>SUM(E16:E29)</f>
        <v>70</v>
      </c>
      <c r="F30" s="3">
        <f>SUM(F16:F27)</f>
        <v>759.58000000000015</v>
      </c>
      <c r="G30" s="3"/>
      <c r="H30" s="3">
        <f>SUM(H16:H27)</f>
        <v>759.60000000000014</v>
      </c>
      <c r="I30" s="3"/>
      <c r="J30" s="3">
        <f>SUM(J16:J27)</f>
        <v>1.9999999999988916E-2</v>
      </c>
      <c r="K30" s="3"/>
      <c r="L30" s="5"/>
      <c r="M30" s="5"/>
      <c r="N30" s="60"/>
      <c r="O30" s="5"/>
      <c r="P30" s="5"/>
      <c r="Q30" s="5"/>
      <c r="R30" s="5"/>
      <c r="S30" s="5"/>
      <c r="T30" s="5"/>
    </row>
    <row r="31" spans="1:20">
      <c r="A31" s="5"/>
      <c r="B31" s="5"/>
      <c r="C31" s="5"/>
      <c r="D31" s="2"/>
      <c r="E31" s="5"/>
      <c r="F31" s="26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>
      <c r="A32" s="5"/>
      <c r="B32" s="5"/>
      <c r="C32" s="5" t="s">
        <v>0</v>
      </c>
      <c r="D32" s="2"/>
      <c r="E32" s="5"/>
      <c r="F32" s="5"/>
      <c r="G32" s="5"/>
      <c r="H32" s="6" t="s">
        <v>7</v>
      </c>
      <c r="I32" s="6"/>
      <c r="J32" s="59">
        <f>ROUND(J30/F30,4)*100</f>
        <v>0</v>
      </c>
      <c r="K32" s="27" t="s">
        <v>8</v>
      </c>
      <c r="M32" s="5"/>
      <c r="N32" s="5"/>
      <c r="O32" s="5"/>
      <c r="P32" s="5"/>
      <c r="Q32" s="5"/>
      <c r="R32" s="5"/>
      <c r="S32" s="5"/>
      <c r="T32" s="5"/>
    </row>
    <row r="33" spans="1:21">
      <c r="A33" s="5"/>
      <c r="B33" s="5"/>
      <c r="C33" s="5"/>
      <c r="D33" s="2"/>
      <c r="E33" s="5"/>
      <c r="F33" s="5"/>
      <c r="G33" s="5"/>
      <c r="H33" s="5"/>
      <c r="I33" s="5"/>
      <c r="J33" s="28"/>
      <c r="K33" s="28"/>
      <c r="L33" s="5"/>
      <c r="M33" s="5"/>
      <c r="N33" s="5"/>
      <c r="O33" s="5"/>
      <c r="P33" s="5"/>
      <c r="Q33" s="5"/>
      <c r="R33" s="5"/>
      <c r="S33" s="5"/>
      <c r="T33" s="5"/>
    </row>
    <row r="34" spans="1:21">
      <c r="A34" s="5"/>
      <c r="B34" s="5"/>
      <c r="C34" s="5"/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>
      <c r="A35" s="5"/>
      <c r="B35" s="5"/>
      <c r="C35" s="5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1">
      <c r="A36" s="5"/>
      <c r="B36" s="5"/>
      <c r="C36" s="5"/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1">
      <c r="A37" s="5"/>
      <c r="B37" s="5"/>
      <c r="C37" s="5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1">
      <c r="A38" s="5"/>
      <c r="B38" s="5"/>
      <c r="C38" s="5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1">
      <c r="A39" s="5"/>
      <c r="B39" s="5"/>
      <c r="C39" s="5"/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1">
      <c r="A40" s="40"/>
      <c r="B40" s="39"/>
      <c r="C40" s="42" t="s">
        <v>36</v>
      </c>
      <c r="D40" s="42" t="s">
        <v>37</v>
      </c>
      <c r="E40" s="2"/>
      <c r="F40" s="2"/>
      <c r="G40" s="2"/>
      <c r="H40" s="2"/>
      <c r="I40" s="2"/>
      <c r="J40" s="5"/>
      <c r="K40" s="5"/>
      <c r="L40" s="5"/>
      <c r="M40" s="5"/>
      <c r="N40" s="5"/>
      <c r="O40" s="5"/>
      <c r="P40" s="5"/>
      <c r="Q40" s="5"/>
      <c r="R40" s="5"/>
    </row>
    <row r="41" spans="1:21" ht="13.5" thickBot="1">
      <c r="A41" s="39"/>
      <c r="B41" s="45" t="s">
        <v>35</v>
      </c>
      <c r="C41" s="46" t="s">
        <v>38</v>
      </c>
      <c r="D41" s="46" t="s">
        <v>38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7" t="s">
        <v>9</v>
      </c>
      <c r="Q41" s="5"/>
      <c r="R41" s="5"/>
      <c r="T41" s="61" t="s">
        <v>10</v>
      </c>
    </row>
    <row r="42" spans="1:21">
      <c r="A42" s="43" t="s">
        <v>9</v>
      </c>
      <c r="B42" s="41">
        <v>6.75</v>
      </c>
      <c r="C42" s="57">
        <f>O61</f>
        <v>8.7929300000000001</v>
      </c>
      <c r="D42" s="55">
        <f>Q61</f>
        <v>10.099120000000001</v>
      </c>
      <c r="E42" s="24"/>
      <c r="F42" s="48"/>
      <c r="G42" s="24"/>
      <c r="H42" s="24"/>
      <c r="I42" s="24"/>
      <c r="J42" s="5"/>
      <c r="K42" s="5"/>
      <c r="L42" s="5"/>
      <c r="M42" s="5"/>
      <c r="N42" s="5"/>
      <c r="O42" s="5"/>
      <c r="P42" s="5"/>
      <c r="Q42" s="5"/>
      <c r="R42" s="5"/>
    </row>
    <row r="43" spans="1:21">
      <c r="A43" s="47" t="s">
        <v>45</v>
      </c>
      <c r="B43" s="41"/>
      <c r="C43" s="44"/>
      <c r="D43" s="44"/>
      <c r="E43" s="24"/>
      <c r="F43" s="48"/>
      <c r="G43" s="24"/>
      <c r="H43" s="24"/>
      <c r="I43" s="24"/>
      <c r="J43" s="5"/>
      <c r="K43" s="5"/>
      <c r="L43" s="5"/>
      <c r="M43" s="5"/>
      <c r="N43" s="5"/>
      <c r="O43" s="63">
        <v>1.94617</v>
      </c>
      <c r="P43" s="5"/>
      <c r="Q43" s="44">
        <v>2.6480100000000002</v>
      </c>
      <c r="R43" s="5"/>
      <c r="S43" s="63">
        <v>1.94617</v>
      </c>
      <c r="T43" s="5"/>
      <c r="U43" s="44">
        <v>2.6480100000000002</v>
      </c>
    </row>
    <row r="44" spans="1:21">
      <c r="A44" s="39" t="s">
        <v>10</v>
      </c>
      <c r="B44" s="41"/>
      <c r="C44" s="53"/>
      <c r="D44" s="53"/>
      <c r="E44" s="24"/>
      <c r="F44" s="24"/>
      <c r="G44" s="24"/>
      <c r="H44" s="48"/>
      <c r="I44" s="24"/>
      <c r="J44" s="5"/>
      <c r="K44" s="5"/>
      <c r="L44" s="5"/>
      <c r="M44" s="5"/>
      <c r="N44" s="5"/>
      <c r="O44" s="63">
        <v>2.274E-2</v>
      </c>
      <c r="P44" s="5"/>
      <c r="Q44" s="44">
        <v>3.083E-2</v>
      </c>
      <c r="R44" s="5"/>
      <c r="S44" s="63">
        <v>2.274E-2</v>
      </c>
      <c r="T44" s="5"/>
      <c r="U44" s="44">
        <v>3.083E-2</v>
      </c>
    </row>
    <row r="45" spans="1:21">
      <c r="A45" s="47" t="s">
        <v>46</v>
      </c>
      <c r="B45" s="41">
        <v>6.75</v>
      </c>
      <c r="C45" s="44">
        <f>S61</f>
        <v>8.7925299999999993</v>
      </c>
      <c r="D45" s="44">
        <f>U61</f>
        <v>10.09872</v>
      </c>
      <c r="E45" s="24"/>
      <c r="F45" s="24"/>
      <c r="G45" s="24"/>
      <c r="H45" s="48"/>
      <c r="I45" s="24"/>
      <c r="J45" s="5"/>
      <c r="K45" s="5"/>
      <c r="L45" s="5"/>
      <c r="M45" s="5"/>
      <c r="N45" s="5"/>
      <c r="O45" s="63">
        <v>0.27766999999999997</v>
      </c>
      <c r="P45" s="5"/>
      <c r="Q45" s="44">
        <v>0.27766999999999997</v>
      </c>
      <c r="R45" s="5"/>
      <c r="S45" s="63">
        <v>0.27766999999999997</v>
      </c>
      <c r="T45" s="5"/>
      <c r="U45" s="44">
        <v>0.27766999999999997</v>
      </c>
    </row>
    <row r="46" spans="1:21">
      <c r="A46" s="52" t="s">
        <v>41</v>
      </c>
      <c r="B46" s="5"/>
      <c r="C46" s="54">
        <f>C42-C45</f>
        <v>4.0000000000084412E-4</v>
      </c>
      <c r="D46" s="54">
        <f>D42-D45</f>
        <v>4.0000000000084412E-4</v>
      </c>
      <c r="E46" s="2"/>
      <c r="F46" s="24"/>
      <c r="G46" s="24"/>
      <c r="H46" s="24"/>
      <c r="I46" s="24"/>
      <c r="J46" s="5"/>
      <c r="K46" s="5"/>
      <c r="L46" s="5"/>
      <c r="M46" s="5"/>
      <c r="N46" s="5"/>
      <c r="O46" s="64">
        <v>1.3480000000000001E-2</v>
      </c>
      <c r="P46" s="62"/>
      <c r="Q46" s="68">
        <v>1.3480000000000001E-2</v>
      </c>
      <c r="R46" s="62"/>
      <c r="S46" s="64">
        <v>1.308E-2</v>
      </c>
      <c r="T46" s="62"/>
      <c r="U46" s="66">
        <v>1.308E-2</v>
      </c>
    </row>
    <row r="47" spans="1:21">
      <c r="A47" s="29"/>
      <c r="B47" s="5"/>
      <c r="C47" s="50" t="s">
        <v>0</v>
      </c>
      <c r="D47" s="50" t="s">
        <v>0</v>
      </c>
      <c r="E47" s="30"/>
      <c r="F47" s="24"/>
      <c r="G47" s="24"/>
      <c r="H47" s="24"/>
      <c r="I47" s="24"/>
      <c r="J47" s="24"/>
      <c r="K47" s="24"/>
      <c r="L47" s="5"/>
      <c r="M47" s="5"/>
      <c r="N47" s="5"/>
      <c r="O47" s="69">
        <v>0.10978</v>
      </c>
      <c r="P47" s="5"/>
      <c r="Q47" s="55">
        <v>0.14935999999999999</v>
      </c>
      <c r="R47" s="5"/>
      <c r="S47" s="69">
        <v>0.10978</v>
      </c>
      <c r="T47" s="5"/>
      <c r="U47" s="55">
        <v>0.14935999999999999</v>
      </c>
    </row>
    <row r="48" spans="1:21">
      <c r="A48" s="5"/>
      <c r="B48" s="5"/>
      <c r="C48" s="50" t="s">
        <v>0</v>
      </c>
      <c r="D48" s="50" t="s"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63">
        <v>1.6910000000000001E-2</v>
      </c>
      <c r="P48" s="5"/>
      <c r="Q48" s="44">
        <v>2.3009999999999999E-2</v>
      </c>
      <c r="R48" s="5"/>
      <c r="S48" s="63">
        <v>1.6910000000000001E-2</v>
      </c>
      <c r="T48" s="5"/>
      <c r="U48" s="44">
        <v>2.3009999999999999E-2</v>
      </c>
    </row>
    <row r="49" spans="1:21">
      <c r="A49" s="5"/>
      <c r="B49" s="5"/>
      <c r="C49" s="51"/>
      <c r="D49" s="51"/>
      <c r="E49" s="58"/>
      <c r="F49" s="5"/>
      <c r="G49" s="5"/>
      <c r="H49" s="5"/>
      <c r="I49" s="5"/>
      <c r="J49" s="5"/>
      <c r="K49" s="5"/>
      <c r="L49" s="5"/>
      <c r="M49" s="5"/>
      <c r="N49" s="5"/>
      <c r="O49" s="63">
        <v>0</v>
      </c>
      <c r="P49" s="5"/>
      <c r="Q49" s="63">
        <v>0</v>
      </c>
      <c r="R49" s="5"/>
      <c r="S49" s="63">
        <v>0</v>
      </c>
      <c r="T49" s="5"/>
      <c r="U49" s="63">
        <v>0</v>
      </c>
    </row>
    <row r="50" spans="1:21">
      <c r="A50" s="5"/>
      <c r="B50" s="5"/>
      <c r="C50" s="5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67">
        <v>3.46E-3</v>
      </c>
      <c r="P50" s="5"/>
      <c r="Q50" s="67">
        <v>4.7099999999999998E-3</v>
      </c>
      <c r="R50" s="5"/>
      <c r="S50" s="67">
        <v>3.46E-3</v>
      </c>
      <c r="T50" s="5"/>
      <c r="U50" s="67">
        <v>4.7099999999999998E-3</v>
      </c>
    </row>
    <row r="51" spans="1:21">
      <c r="A51" s="5"/>
      <c r="B51" s="5"/>
      <c r="C51" s="5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63">
        <f t="shared" ref="O51:U51" si="2">ROUND(SUM(O43:O50),5)</f>
        <v>2.3902100000000002</v>
      </c>
      <c r="P51" s="5"/>
      <c r="Q51" s="63">
        <f t="shared" si="2"/>
        <v>3.1470699999999998</v>
      </c>
      <c r="R51" s="5"/>
      <c r="S51" s="63">
        <f t="shared" si="2"/>
        <v>2.3898100000000002</v>
      </c>
      <c r="T51" s="5"/>
      <c r="U51" s="63">
        <f t="shared" si="2"/>
        <v>3.1466699999999999</v>
      </c>
    </row>
    <row r="52" spans="1:21">
      <c r="A52" s="5"/>
      <c r="B52" s="5"/>
      <c r="C52" s="5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63"/>
      <c r="P52" s="5"/>
      <c r="Q52" s="63"/>
      <c r="R52" s="5"/>
      <c r="S52" s="63"/>
      <c r="T52" s="5"/>
      <c r="U52" s="63"/>
    </row>
    <row r="53" spans="1:21">
      <c r="A53" s="5"/>
      <c r="B53" s="5"/>
      <c r="C53" s="5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63">
        <v>0.38263000000000003</v>
      </c>
      <c r="P53" s="5"/>
      <c r="Q53" s="63">
        <v>0.91266999999999998</v>
      </c>
      <c r="R53" s="5"/>
      <c r="S53" s="63">
        <v>0.38263000000000003</v>
      </c>
      <c r="T53" s="5"/>
      <c r="U53" s="63">
        <v>0.91266999999999998</v>
      </c>
    </row>
    <row r="54" spans="1:21">
      <c r="A54" s="5"/>
      <c r="B54" s="5"/>
      <c r="C54" s="5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67">
        <v>1.392E-2</v>
      </c>
      <c r="P54" s="5"/>
      <c r="Q54" s="67">
        <v>3.3210000000000003E-2</v>
      </c>
      <c r="R54" s="5"/>
      <c r="S54" s="67">
        <v>1.392E-2</v>
      </c>
      <c r="T54" s="5"/>
      <c r="U54" s="67">
        <v>3.3210000000000003E-2</v>
      </c>
    </row>
    <row r="55" spans="1:21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63">
        <f t="shared" ref="O55:U55" si="3">SUM(O53:O54)</f>
        <v>0.39655000000000001</v>
      </c>
      <c r="P55" s="5"/>
      <c r="Q55" s="63">
        <f t="shared" si="3"/>
        <v>0.94587999999999994</v>
      </c>
      <c r="R55" s="5"/>
      <c r="S55" s="63">
        <f t="shared" si="3"/>
        <v>0.39655000000000001</v>
      </c>
      <c r="T55" s="5"/>
      <c r="U55" s="63">
        <f t="shared" si="3"/>
        <v>0.94587999999999994</v>
      </c>
    </row>
    <row r="56" spans="1:21">
      <c r="A56" s="5"/>
      <c r="B56" s="5"/>
      <c r="C56" s="5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63"/>
      <c r="P56" s="5"/>
      <c r="Q56" s="63"/>
      <c r="R56" s="5"/>
      <c r="S56" s="63"/>
      <c r="T56" s="5"/>
      <c r="U56" s="63"/>
    </row>
    <row r="57" spans="1:21">
      <c r="A57" s="5"/>
      <c r="B57" s="5"/>
      <c r="C57" s="5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63">
        <v>5.4359700000000002</v>
      </c>
      <c r="P57" s="5"/>
      <c r="Q57" s="63">
        <v>5.4359700000000002</v>
      </c>
      <c r="R57" s="5"/>
      <c r="S57" s="63">
        <v>5.4359700000000002</v>
      </c>
      <c r="T57" s="5"/>
      <c r="U57" s="63">
        <v>5.4359700000000002</v>
      </c>
    </row>
    <row r="58" spans="1:21">
      <c r="A58" s="5"/>
      <c r="B58" s="5"/>
      <c r="C58" s="5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67">
        <v>0.57020000000000004</v>
      </c>
      <c r="P58" s="5"/>
      <c r="Q58" s="67">
        <v>0.57020000000000004</v>
      </c>
      <c r="R58" s="5"/>
      <c r="S58" s="67">
        <v>0.57020000000000004</v>
      </c>
      <c r="T58" s="5"/>
      <c r="U58" s="67">
        <v>0.57020000000000004</v>
      </c>
    </row>
    <row r="59" spans="1:21">
      <c r="A59" s="5"/>
      <c r="B59" s="5"/>
      <c r="C59" s="5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63">
        <f t="shared" ref="O59:U59" si="4">SUM(O57:O58)</f>
        <v>6.00617</v>
      </c>
      <c r="P59" s="63"/>
      <c r="Q59" s="63">
        <f t="shared" si="4"/>
        <v>6.00617</v>
      </c>
      <c r="R59" s="63"/>
      <c r="S59" s="63">
        <f t="shared" si="4"/>
        <v>6.00617</v>
      </c>
      <c r="T59" s="63"/>
      <c r="U59" s="63">
        <f t="shared" si="4"/>
        <v>6.00617</v>
      </c>
    </row>
    <row r="60" spans="1:21">
      <c r="A60" s="5"/>
      <c r="B60" s="5"/>
      <c r="C60" s="5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63"/>
      <c r="P60" s="5"/>
      <c r="Q60" s="63"/>
      <c r="R60" s="5"/>
      <c r="S60" s="63"/>
      <c r="T60" s="5"/>
      <c r="U60" s="63"/>
    </row>
    <row r="61" spans="1:21">
      <c r="A61" s="5"/>
      <c r="B61" s="5"/>
      <c r="C61" s="5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63">
        <f t="shared" ref="O61:S61" si="5">+O51+O59+O55</f>
        <v>8.7929300000000001</v>
      </c>
      <c r="P61" s="63"/>
      <c r="Q61" s="63">
        <f t="shared" si="5"/>
        <v>10.099120000000001</v>
      </c>
      <c r="R61" s="63"/>
      <c r="S61" s="63">
        <f t="shared" si="5"/>
        <v>8.7925299999999993</v>
      </c>
      <c r="T61" s="63"/>
      <c r="U61" s="63">
        <f>+U51+U59+U55</f>
        <v>10.09872</v>
      </c>
    </row>
    <row r="62" spans="1:21">
      <c r="A62" s="5"/>
      <c r="B62" s="5"/>
      <c r="C62" s="5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5"/>
      <c r="T62" s="5"/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Backup</Data>
    <V_x002d_Type xmlns="eb141065-81b4-4018-8894-ac28303ff9c0" xsi:nil="true"/>
    <FROM xmlns="eb141065-81b4-4018-8894-ac28303ff9c0" xsi:nil="true"/>
    <Year xmlns="eb141065-81b4-4018-8894-ac28303ff9c0">2016</Yea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5C4F8-CC31-4D11-AA8F-E7F3811E5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51C18-4449-49A0-ABB7-D6E7A50D8D2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6D993B1-5708-41E3-AA4B-4CE8384E970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E6A29C2-3338-470D-B2F3-38CB9C24C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2019-08-21T20:12:09Z</cp:lastPrinted>
  <dcterms:created xsi:type="dcterms:W3CDTF">2007-05-04T18:42:28Z</dcterms:created>
  <dcterms:modified xsi:type="dcterms:W3CDTF">2022-09-30T20:39:12Z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