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3docs\2305701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43" i="1"/>
  <c r="H24" i="1"/>
  <c r="I24" i="1" s="1"/>
  <c r="G41" i="1"/>
  <c r="I40" i="1"/>
  <c r="I39" i="1"/>
  <c r="I38" i="1"/>
  <c r="I37" i="1"/>
  <c r="I36" i="1"/>
  <c r="G32" i="1"/>
  <c r="I31" i="1"/>
  <c r="I30" i="1"/>
  <c r="I29" i="1"/>
  <c r="I23" i="1"/>
  <c r="G25" i="1"/>
  <c r="I22" i="1"/>
  <c r="I21" i="1"/>
  <c r="I41" i="1" l="1"/>
  <c r="I32" i="1"/>
  <c r="I25" i="1"/>
  <c r="I43" i="1" l="1"/>
  <c r="K32" i="1" l="1"/>
  <c r="K39" i="1"/>
  <c r="L39" i="1" s="1"/>
  <c r="K23" i="1"/>
  <c r="L23" i="1" s="1"/>
  <c r="K38" i="1"/>
  <c r="L38" i="1" s="1"/>
  <c r="K30" i="1"/>
  <c r="L30" i="1" s="1"/>
  <c r="K37" i="1"/>
  <c r="L37" i="1" s="1"/>
  <c r="K36" i="1"/>
  <c r="L36" i="1" s="1"/>
  <c r="K40" i="1"/>
  <c r="L40" i="1" s="1"/>
  <c r="K22" i="1"/>
  <c r="L22" i="1" s="1"/>
  <c r="K31" i="1"/>
  <c r="L31" i="1" s="1"/>
  <c r="K21" i="1"/>
  <c r="L21" i="1" s="1"/>
  <c r="K29" i="1"/>
  <c r="L29" i="1" s="1"/>
  <c r="K24" i="1"/>
  <c r="L24" i="1" s="1"/>
  <c r="K41" i="1"/>
  <c r="K25" i="1"/>
  <c r="H14" i="1" l="1"/>
  <c r="I14" i="1" s="1"/>
  <c r="G15" i="1" l="1"/>
  <c r="I10" i="1"/>
  <c r="I13" i="1"/>
  <c r="I12" i="1"/>
  <c r="I11" i="1"/>
  <c r="I15" i="1" l="1"/>
</calcChain>
</file>

<file path=xl/sharedStrings.xml><?xml version="1.0" encoding="utf-8"?>
<sst xmlns="http://schemas.openxmlformats.org/spreadsheetml/2006/main" count="87" uniqueCount="35">
  <si>
    <t>Utah TSF &amp; TSI</t>
  </si>
  <si>
    <t xml:space="preserve">Base DNG Rates </t>
  </si>
  <si>
    <t>STEP</t>
  </si>
  <si>
    <t>Volumetric Rates</t>
  </si>
  <si>
    <t>Dth</t>
  </si>
  <si>
    <t>Base Rate</t>
  </si>
  <si>
    <t>Revenues</t>
  </si>
  <si>
    <t>Revenue</t>
  </si>
  <si>
    <t>Surcharge</t>
  </si>
  <si>
    <t>Block 1</t>
  </si>
  <si>
    <t>First</t>
  </si>
  <si>
    <t>Block 2</t>
  </si>
  <si>
    <t>Next</t>
  </si>
  <si>
    <t>Block 3</t>
  </si>
  <si>
    <t>Block 4</t>
  </si>
  <si>
    <t>All Over</t>
  </si>
  <si>
    <t xml:space="preserve">Annual Demand Charges per Dth of </t>
  </si>
  <si>
    <t>Contract Firm Transportation</t>
  </si>
  <si>
    <t>TSS</t>
  </si>
  <si>
    <t>Over</t>
  </si>
  <si>
    <t>TSM</t>
  </si>
  <si>
    <t>TSL</t>
  </si>
  <si>
    <t>Transportation Service Step Surcharge Calculation</t>
  </si>
  <si>
    <t>Base DNG Rates 1/</t>
  </si>
  <si>
    <t>2/</t>
  </si>
  <si>
    <t>1/ As ordered in Docket No. 22-057-03</t>
  </si>
  <si>
    <t>2/ Total annual amount collection approved for TS class in Docket No. 21-057-22 Exhibit 1.2</t>
  </si>
  <si>
    <t>Total</t>
  </si>
  <si>
    <t>A</t>
  </si>
  <si>
    <t>B</t>
  </si>
  <si>
    <t>C</t>
  </si>
  <si>
    <t>D</t>
  </si>
  <si>
    <t>E</t>
  </si>
  <si>
    <t>RECALCULATED SURCHARGE FOR TSS, TSM, TSL CLASSES</t>
  </si>
  <si>
    <t>CURRENT SURCHARGE FOR TS CLASS (From Docket No. 21-057-22, Exhibit No. 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</si>
</sst>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000000_)"/>
    <numFmt numFmtId="165" formatCode="#,##0.00000_);\(#,##0.00000\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quotePrefix="1" applyFont="1" applyAlignment="1">
      <alignment horizontal="left"/>
    </xf>
    <xf numFmtId="0" fontId="2" fillId="0" borderId="0" xfId="1"/>
    <xf numFmtId="0" fontId="3" fillId="0" borderId="0" xfId="1" applyFont="1"/>
    <xf numFmtId="3" fontId="4" fillId="0" borderId="0" xfId="1" applyNumberFormat="1" applyFont="1" applyAlignment="1">
      <alignment horizontal="center"/>
    </xf>
    <xf numFmtId="164" fontId="2" fillId="0" borderId="0" xfId="1" applyNumberFormat="1"/>
    <xf numFmtId="0" fontId="3" fillId="0" borderId="0" xfId="1" applyFont="1" applyAlignment="1">
      <alignment horizontal="center"/>
    </xf>
    <xf numFmtId="0" fontId="3" fillId="0" borderId="1" xfId="1" applyFont="1" applyBorder="1"/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5" fillId="0" borderId="0" xfId="1" quotePrefix="1" applyFont="1" applyAlignment="1">
      <alignment horizontal="left"/>
    </xf>
    <xf numFmtId="3" fontId="5" fillId="0" borderId="0" xfId="1" quotePrefix="1" applyNumberFormat="1" applyFont="1" applyAlignment="1">
      <alignment horizontal="center"/>
    </xf>
    <xf numFmtId="37" fontId="5" fillId="0" borderId="0" xfId="1" applyNumberFormat="1" applyFont="1"/>
    <xf numFmtId="165" fontId="5" fillId="0" borderId="0" xfId="1" applyNumberFormat="1" applyFont="1"/>
    <xf numFmtId="0" fontId="5" fillId="0" borderId="0" xfId="1" applyFont="1"/>
    <xf numFmtId="0" fontId="2" fillId="0" borderId="0" xfId="1" applyAlignment="1">
      <alignment horizontal="left"/>
    </xf>
    <xf numFmtId="0" fontId="4" fillId="0" borderId="0" xfId="1" applyFont="1"/>
    <xf numFmtId="37" fontId="5" fillId="0" borderId="2" xfId="1" applyNumberFormat="1" applyFont="1" applyBorder="1"/>
    <xf numFmtId="165" fontId="5" fillId="0" borderId="2" xfId="1" applyNumberFormat="1" applyFont="1" applyBorder="1"/>
    <xf numFmtId="165" fontId="5" fillId="0" borderId="3" xfId="1" applyNumberFormat="1" applyFont="1" applyBorder="1"/>
    <xf numFmtId="7" fontId="2" fillId="0" borderId="0" xfId="1" applyNumberFormat="1"/>
    <xf numFmtId="3" fontId="2" fillId="0" borderId="0" xfId="0" quotePrefix="1" applyNumberFormat="1" applyFont="1" applyAlignment="1">
      <alignment horizontal="center"/>
    </xf>
    <xf numFmtId="0" fontId="1" fillId="0" borderId="0" xfId="0" applyFont="1"/>
    <xf numFmtId="166" fontId="0" fillId="0" borderId="0" xfId="0" applyNumberFormat="1"/>
    <xf numFmtId="166" fontId="5" fillId="0" borderId="0" xfId="1" applyNumberFormat="1" applyFont="1"/>
    <xf numFmtId="166" fontId="5" fillId="0" borderId="2" xfId="1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</cellXfs>
  <cellStyles count="3">
    <cellStyle name="Normal" xfId="0" builtinId="0"/>
    <cellStyle name="Normal 4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2021\DS\Rate%20Adjustment%20Changes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ah"/>
      <sheetName val="Wyoming"/>
      <sheetName val="Utah updated 07-11-18"/>
      <sheetName val="Tracker 09-1-18"/>
      <sheetName val="Tar Reform 3 4-1-19"/>
      <sheetName val="Tar Reform 3 Updated 4-9-19 "/>
      <sheetName val="Combined Tracker 9-1-19"/>
      <sheetName val="Tracker 9-1-19"/>
      <sheetName val="Tracker 11-1-19 "/>
      <sheetName val="Tracker Combined 11-1-19 "/>
      <sheetName val="March 1 Effective Rates"/>
      <sheetName val="Tax Surcredit 3 Ext Eff Rates"/>
      <sheetName val="PT, TIC, Tax Combined 5-1-20"/>
      <sheetName val="WY Tax Surcredit 3 05-05-20"/>
      <sheetName val="STEP Update 09-03-20"/>
      <sheetName val="TIC Combined 09-30-20"/>
      <sheetName val="WY Pass-On 10-01-20"/>
      <sheetName val="TIC Combined 04-30-21"/>
      <sheetName val="Rate Case Step 3 Rate Change"/>
      <sheetName val="Fall 2021 Tracker Rate Change"/>
      <sheetName val="Fall 2021 Combined Rate Changes"/>
      <sheetName val="Fall '21 Tracker #2 Rate 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16">
          <cell r="H116">
            <v>25.39067</v>
          </cell>
        </row>
        <row r="134">
          <cell r="H134">
            <v>50.574929999999995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view="pageLayout" zoomScaleNormal="100" workbookViewId="0">
      <selection activeCell="K3" sqref="K3"/>
    </sheetView>
  </sheetViews>
  <sheetFormatPr defaultRowHeight="15" x14ac:dyDescent="0.25"/>
  <cols>
    <col min="1" max="1" width="4.7109375" customWidth="1"/>
    <col min="6" max="6" width="3.7109375" customWidth="1"/>
    <col min="7" max="7" width="10.7109375" bestFit="1" customWidth="1"/>
    <col min="8" max="8" width="10.140625" bestFit="1" customWidth="1"/>
    <col min="9" max="9" width="13.85546875" bestFit="1" customWidth="1"/>
    <col min="10" max="10" width="3.5703125" customWidth="1"/>
    <col min="11" max="11" width="10.140625" bestFit="1" customWidth="1"/>
    <col min="12" max="12" width="10.42578125" bestFit="1" customWidth="1"/>
  </cols>
  <sheetData>
    <row r="2" spans="1:12" x14ac:dyDescent="0.25">
      <c r="B2" s="23" t="s">
        <v>22</v>
      </c>
    </row>
    <row r="4" spans="1:12" x14ac:dyDescent="0.25">
      <c r="G4" s="28" t="s">
        <v>28</v>
      </c>
      <c r="H4" s="28" t="s">
        <v>29</v>
      </c>
      <c r="I4" s="28" t="s">
        <v>30</v>
      </c>
      <c r="J4" s="28"/>
      <c r="K4" s="28" t="s">
        <v>31</v>
      </c>
      <c r="L4" s="28" t="s">
        <v>32</v>
      </c>
    </row>
    <row r="6" spans="1:12" x14ac:dyDescent="0.25">
      <c r="A6" s="27">
        <v>1</v>
      </c>
      <c r="B6" s="23" t="s">
        <v>34</v>
      </c>
    </row>
    <row r="7" spans="1:12" x14ac:dyDescent="0.25">
      <c r="A7" s="27"/>
      <c r="B7" s="23"/>
    </row>
    <row r="8" spans="1:12" x14ac:dyDescent="0.25">
      <c r="A8" s="27">
        <v>2</v>
      </c>
      <c r="B8" s="1" t="s">
        <v>0</v>
      </c>
      <c r="C8" s="2"/>
      <c r="D8" s="2"/>
      <c r="E8" s="3"/>
      <c r="F8" s="4"/>
      <c r="G8" s="29" t="s">
        <v>1</v>
      </c>
      <c r="H8" s="29"/>
      <c r="I8" s="29"/>
      <c r="J8" s="5"/>
      <c r="K8" s="6" t="s">
        <v>2</v>
      </c>
      <c r="L8" s="6" t="s">
        <v>2</v>
      </c>
    </row>
    <row r="9" spans="1:12" ht="15.75" thickBot="1" x14ac:dyDescent="0.3">
      <c r="A9" s="27">
        <v>3</v>
      </c>
      <c r="B9" s="7" t="s">
        <v>3</v>
      </c>
      <c r="C9" s="7"/>
      <c r="D9" s="7"/>
      <c r="E9" s="8" t="s">
        <v>4</v>
      </c>
      <c r="F9" s="4"/>
      <c r="G9" s="9" t="s">
        <v>4</v>
      </c>
      <c r="H9" s="9" t="s">
        <v>5</v>
      </c>
      <c r="I9" s="10" t="s">
        <v>6</v>
      </c>
      <c r="J9" s="5"/>
      <c r="K9" s="9" t="s">
        <v>7</v>
      </c>
      <c r="L9" s="9" t="s">
        <v>8</v>
      </c>
    </row>
    <row r="10" spans="1:12" x14ac:dyDescent="0.25">
      <c r="A10" s="27">
        <v>4</v>
      </c>
      <c r="B10" s="11"/>
      <c r="C10" s="11" t="s">
        <v>9</v>
      </c>
      <c r="D10" s="11" t="s">
        <v>10</v>
      </c>
      <c r="E10" s="12">
        <v>200</v>
      </c>
      <c r="F10" s="4"/>
      <c r="G10" s="13">
        <v>2684263</v>
      </c>
      <c r="H10" s="14">
        <v>1.17191</v>
      </c>
      <c r="I10" s="25">
        <f>ROUND(G10*SUM(H10:H10),0)</f>
        <v>3145715</v>
      </c>
      <c r="J10" s="5"/>
      <c r="K10" s="25">
        <v>4939.0439200000001</v>
      </c>
      <c r="L10" s="14">
        <v>1.8400000000000001E-3</v>
      </c>
    </row>
    <row r="11" spans="1:12" x14ac:dyDescent="0.25">
      <c r="A11" s="27">
        <v>5</v>
      </c>
      <c r="B11" s="15"/>
      <c r="C11" s="11" t="s">
        <v>11</v>
      </c>
      <c r="D11" s="11" t="s">
        <v>12</v>
      </c>
      <c r="E11" s="12">
        <v>1800</v>
      </c>
      <c r="F11" s="4"/>
      <c r="G11" s="13">
        <v>10788532</v>
      </c>
      <c r="H11" s="14">
        <v>0.76607999999999998</v>
      </c>
      <c r="I11" s="25">
        <f>ROUND(G11*SUM(H11:H11),0)</f>
        <v>8264879</v>
      </c>
      <c r="J11" s="5"/>
      <c r="K11" s="25">
        <v>12946.238399999998</v>
      </c>
      <c r="L11" s="14">
        <v>1.1999999999999999E-3</v>
      </c>
    </row>
    <row r="12" spans="1:12" x14ac:dyDescent="0.25">
      <c r="A12" s="27">
        <v>6</v>
      </c>
      <c r="B12" s="15"/>
      <c r="C12" s="11" t="s">
        <v>13</v>
      </c>
      <c r="D12" s="11" t="s">
        <v>12</v>
      </c>
      <c r="E12" s="12">
        <v>98000</v>
      </c>
      <c r="F12" s="4"/>
      <c r="G12" s="13">
        <v>30299860</v>
      </c>
      <c r="H12" s="14">
        <v>0.31328</v>
      </c>
      <c r="I12" s="25">
        <f>ROUND(G12*SUM(H12:H12),0)</f>
        <v>9492340</v>
      </c>
      <c r="J12" s="5"/>
      <c r="K12" s="25">
        <v>14846.931399999999</v>
      </c>
      <c r="L12" s="14">
        <v>4.8999999999999998E-4</v>
      </c>
    </row>
    <row r="13" spans="1:12" x14ac:dyDescent="0.25">
      <c r="A13" s="27">
        <v>7</v>
      </c>
      <c r="B13" s="15"/>
      <c r="C13" s="11" t="s">
        <v>14</v>
      </c>
      <c r="D13" s="11" t="s">
        <v>15</v>
      </c>
      <c r="E13" s="12">
        <v>100000</v>
      </c>
      <c r="F13" s="4"/>
      <c r="G13" s="13">
        <v>10713267</v>
      </c>
      <c r="H13" s="14">
        <v>0.11595</v>
      </c>
      <c r="I13" s="25">
        <f>ROUND(G13*SUM(H13:H13),0)</f>
        <v>1242203</v>
      </c>
      <c r="J13" s="5"/>
      <c r="K13" s="25">
        <v>1928.3880600000002</v>
      </c>
      <c r="L13" s="14">
        <v>1.8000000000000001E-4</v>
      </c>
    </row>
    <row r="14" spans="1:12" x14ac:dyDescent="0.25">
      <c r="A14" s="27">
        <v>8</v>
      </c>
      <c r="B14" s="16" t="s">
        <v>16</v>
      </c>
      <c r="C14" s="15"/>
      <c r="D14" s="17"/>
      <c r="E14" s="4"/>
      <c r="F14" s="4"/>
      <c r="G14" s="18">
        <v>206313.33333333334</v>
      </c>
      <c r="H14" s="14">
        <f>'[1]Rate Case Step 3 Rate Change'!$H$134</f>
        <v>50.574929999999995</v>
      </c>
      <c r="I14" s="26">
        <f>ROUND(G14*SUM(H14:H14),0)</f>
        <v>10434282</v>
      </c>
      <c r="J14" s="5"/>
      <c r="K14" s="26">
        <v>16389.531200000001</v>
      </c>
      <c r="L14" s="19">
        <v>7.9439999999999997E-2</v>
      </c>
    </row>
    <row r="15" spans="1:12" x14ac:dyDescent="0.25">
      <c r="A15" s="27">
        <v>9</v>
      </c>
      <c r="B15" s="16" t="s">
        <v>17</v>
      </c>
      <c r="C15" s="15"/>
      <c r="D15" s="17"/>
      <c r="E15" s="4"/>
      <c r="F15" s="4"/>
      <c r="G15" s="13">
        <f>SUM(G10:G14)</f>
        <v>54692235.333333336</v>
      </c>
      <c r="H15" s="20"/>
      <c r="I15" s="25">
        <f>SUM(I10:I14)</f>
        <v>32579419</v>
      </c>
      <c r="J15" s="5"/>
      <c r="K15" s="25">
        <f>SUM(K10:K14)</f>
        <v>51050.132979999995</v>
      </c>
      <c r="L15" s="21"/>
    </row>
    <row r="16" spans="1:12" x14ac:dyDescent="0.25">
      <c r="A16" s="27"/>
    </row>
    <row r="17" spans="1:12" x14ac:dyDescent="0.25">
      <c r="A17" s="27">
        <v>10</v>
      </c>
      <c r="B17" s="23" t="s">
        <v>33</v>
      </c>
    </row>
    <row r="18" spans="1:12" x14ac:dyDescent="0.25">
      <c r="A18" s="27"/>
      <c r="B18" s="23"/>
    </row>
    <row r="19" spans="1:12" x14ac:dyDescent="0.25">
      <c r="A19" s="27">
        <v>11</v>
      </c>
      <c r="B19" s="1" t="s">
        <v>18</v>
      </c>
      <c r="C19" s="2"/>
      <c r="D19" s="2"/>
      <c r="E19" s="3"/>
      <c r="F19" s="4"/>
      <c r="G19" s="29" t="s">
        <v>23</v>
      </c>
      <c r="H19" s="29"/>
      <c r="I19" s="29"/>
      <c r="J19" s="5"/>
      <c r="K19" s="6" t="s">
        <v>2</v>
      </c>
      <c r="L19" s="6" t="s">
        <v>2</v>
      </c>
    </row>
    <row r="20" spans="1:12" ht="15.75" thickBot="1" x14ac:dyDescent="0.3">
      <c r="A20" s="27">
        <v>12</v>
      </c>
      <c r="B20" s="7" t="s">
        <v>3</v>
      </c>
      <c r="C20" s="7"/>
      <c r="D20" s="7"/>
      <c r="E20" s="8" t="s">
        <v>4</v>
      </c>
      <c r="F20" s="4"/>
      <c r="G20" s="9" t="s">
        <v>4</v>
      </c>
      <c r="H20" s="9" t="s">
        <v>5</v>
      </c>
      <c r="I20" s="10" t="s">
        <v>6</v>
      </c>
      <c r="J20" s="5"/>
      <c r="K20" s="9" t="s">
        <v>7</v>
      </c>
      <c r="L20" s="9" t="s">
        <v>8</v>
      </c>
    </row>
    <row r="21" spans="1:12" x14ac:dyDescent="0.25">
      <c r="A21" s="27">
        <v>13</v>
      </c>
      <c r="B21" s="11"/>
      <c r="C21" s="11" t="s">
        <v>9</v>
      </c>
      <c r="D21" s="11" t="s">
        <v>10</v>
      </c>
      <c r="E21" s="12">
        <v>200</v>
      </c>
      <c r="F21" s="4"/>
      <c r="G21" s="13">
        <v>1822018</v>
      </c>
      <c r="H21" s="14">
        <v>1.83358</v>
      </c>
      <c r="I21" s="25">
        <f>ROUND(G21*SUM(H21:H21),0)</f>
        <v>3340816</v>
      </c>
      <c r="J21" s="5"/>
      <c r="K21" s="25">
        <f t="shared" ref="K21:K24" si="0">$K$43*I21/$I$43</f>
        <v>4753.9744606161048</v>
      </c>
      <c r="L21" s="14">
        <f>K21/G21</f>
        <v>2.6091808426788893E-3</v>
      </c>
    </row>
    <row r="22" spans="1:12" x14ac:dyDescent="0.25">
      <c r="A22" s="27">
        <v>14</v>
      </c>
      <c r="B22" s="15"/>
      <c r="C22" s="11" t="s">
        <v>11</v>
      </c>
      <c r="D22" s="11" t="s">
        <v>12</v>
      </c>
      <c r="E22" s="12">
        <v>1800</v>
      </c>
      <c r="F22" s="4"/>
      <c r="G22" s="13">
        <v>5547024</v>
      </c>
      <c r="H22" s="14">
        <v>1.0868800000000001</v>
      </c>
      <c r="I22" s="25">
        <f>ROUND(G22*SUM(H22:H22),0)</f>
        <v>6028949</v>
      </c>
      <c r="J22" s="5"/>
      <c r="K22" s="25">
        <f t="shared" si="0"/>
        <v>8579.1823226292636</v>
      </c>
      <c r="L22" s="14">
        <f t="shared" ref="L22:L24" si="1">K22/G22</f>
        <v>1.5466279436738084E-3</v>
      </c>
    </row>
    <row r="23" spans="1:12" x14ac:dyDescent="0.25">
      <c r="A23" s="27">
        <v>15</v>
      </c>
      <c r="B23" s="15"/>
      <c r="C23" s="11" t="s">
        <v>13</v>
      </c>
      <c r="D23" s="11" t="s">
        <v>19</v>
      </c>
      <c r="E23" s="12">
        <v>2000</v>
      </c>
      <c r="F23" s="4"/>
      <c r="G23" s="13">
        <v>368347</v>
      </c>
      <c r="H23" s="14">
        <v>0.30085000000000001</v>
      </c>
      <c r="I23" s="25">
        <f>ROUND(G23*SUM(H23:H23),0)</f>
        <v>110817</v>
      </c>
      <c r="J23" s="5"/>
      <c r="K23" s="25">
        <f t="shared" si="0"/>
        <v>157.69236851179321</v>
      </c>
      <c r="L23" s="14">
        <f t="shared" si="1"/>
        <v>4.2810819285020159E-4</v>
      </c>
    </row>
    <row r="24" spans="1:12" x14ac:dyDescent="0.25">
      <c r="A24" s="27">
        <v>16</v>
      </c>
      <c r="B24" s="16" t="s">
        <v>16</v>
      </c>
      <c r="C24" s="15"/>
      <c r="D24" s="17"/>
      <c r="E24" s="4"/>
      <c r="F24" s="4"/>
      <c r="G24" s="18">
        <v>801984</v>
      </c>
      <c r="H24" s="14">
        <f>3.2316</f>
        <v>3.2315999999999998</v>
      </c>
      <c r="I24" s="26">
        <f>ROUND(G24*SUM(H24:H24),0)</f>
        <v>2591691</v>
      </c>
      <c r="J24" s="5"/>
      <c r="K24" s="26">
        <f t="shared" si="0"/>
        <v>3687.9710896405591</v>
      </c>
      <c r="L24" s="14">
        <f t="shared" si="1"/>
        <v>4.5985594346527603E-3</v>
      </c>
    </row>
    <row r="25" spans="1:12" x14ac:dyDescent="0.25">
      <c r="A25" s="27">
        <v>17</v>
      </c>
      <c r="B25" s="16" t="s">
        <v>17</v>
      </c>
      <c r="C25" s="15"/>
      <c r="D25" s="17"/>
      <c r="E25" s="4"/>
      <c r="F25" s="4"/>
      <c r="G25" s="13">
        <f>SUM(G21:G24)</f>
        <v>8539373</v>
      </c>
      <c r="H25" s="20"/>
      <c r="I25" s="25">
        <f>SUM(I21:I24)</f>
        <v>12072273</v>
      </c>
      <c r="J25" s="5"/>
      <c r="K25" s="25">
        <f>$K$43*I25/$I$43</f>
        <v>17178.82024139772</v>
      </c>
      <c r="L25" s="21"/>
    </row>
    <row r="26" spans="1:12" x14ac:dyDescent="0.25">
      <c r="A26" s="27"/>
    </row>
    <row r="27" spans="1:12" x14ac:dyDescent="0.25">
      <c r="A27" s="27">
        <v>18</v>
      </c>
      <c r="B27" s="1" t="s">
        <v>20</v>
      </c>
      <c r="C27" s="2"/>
      <c r="D27" s="2"/>
      <c r="E27" s="3"/>
      <c r="F27" s="4"/>
      <c r="G27" s="29" t="s">
        <v>1</v>
      </c>
      <c r="H27" s="29"/>
      <c r="I27" s="29"/>
      <c r="J27" s="5"/>
      <c r="K27" s="6" t="s">
        <v>2</v>
      </c>
      <c r="L27" s="6" t="s">
        <v>2</v>
      </c>
    </row>
    <row r="28" spans="1:12" ht="15.75" thickBot="1" x14ac:dyDescent="0.3">
      <c r="A28" s="27">
        <v>19</v>
      </c>
      <c r="B28" s="7" t="s">
        <v>3</v>
      </c>
      <c r="C28" s="7"/>
      <c r="D28" s="7"/>
      <c r="E28" s="8" t="s">
        <v>4</v>
      </c>
      <c r="F28" s="4"/>
      <c r="G28" s="9" t="s">
        <v>4</v>
      </c>
      <c r="H28" s="9" t="s">
        <v>5</v>
      </c>
      <c r="I28" s="10" t="s">
        <v>6</v>
      </c>
      <c r="J28" s="5"/>
      <c r="K28" s="9" t="s">
        <v>7</v>
      </c>
      <c r="L28" s="9" t="s">
        <v>8</v>
      </c>
    </row>
    <row r="29" spans="1:12" x14ac:dyDescent="0.25">
      <c r="A29" s="27">
        <v>20</v>
      </c>
      <c r="B29" s="11"/>
      <c r="C29" s="11" t="s">
        <v>9</v>
      </c>
      <c r="D29" s="11" t="s">
        <v>10</v>
      </c>
      <c r="E29" s="12">
        <v>2000</v>
      </c>
      <c r="F29" s="4"/>
      <c r="G29" s="13">
        <v>4945598</v>
      </c>
      <c r="H29" s="14">
        <v>1.05881</v>
      </c>
      <c r="I29" s="25">
        <f>ROUND(G29*SUM(H29:H29),0)</f>
        <v>5236449</v>
      </c>
      <c r="J29" s="5"/>
      <c r="K29" s="25">
        <f t="shared" ref="K29:K31" si="2">$K$43*I29/$I$43</f>
        <v>7451.4564137380639</v>
      </c>
      <c r="L29" s="14">
        <f t="shared" ref="L29:L31" si="3">K29/G29</f>
        <v>1.506684614022018E-3</v>
      </c>
    </row>
    <row r="30" spans="1:12" x14ac:dyDescent="0.25">
      <c r="A30" s="27">
        <v>21</v>
      </c>
      <c r="B30" s="15"/>
      <c r="C30" s="11" t="s">
        <v>11</v>
      </c>
      <c r="D30" s="11" t="s">
        <v>19</v>
      </c>
      <c r="E30" s="12">
        <v>2000</v>
      </c>
      <c r="F30" s="4"/>
      <c r="G30" s="13">
        <v>10359518</v>
      </c>
      <c r="H30" s="14">
        <v>0.50973999999999997</v>
      </c>
      <c r="I30" s="25">
        <f>ROUND(G30*SUM(H30:H30),0)</f>
        <v>5280661</v>
      </c>
      <c r="J30" s="5"/>
      <c r="K30" s="25">
        <f t="shared" si="2"/>
        <v>7514.3700009732656</v>
      </c>
      <c r="L30" s="14">
        <f t="shared" si="3"/>
        <v>7.2535903706844908E-4</v>
      </c>
    </row>
    <row r="31" spans="1:12" x14ac:dyDescent="0.25">
      <c r="A31" s="27">
        <v>22</v>
      </c>
      <c r="B31" s="16" t="s">
        <v>16</v>
      </c>
      <c r="C31" s="15"/>
      <c r="D31" s="17"/>
      <c r="E31" s="4"/>
      <c r="F31" s="4"/>
      <c r="G31" s="18">
        <v>850596</v>
      </c>
      <c r="H31" s="14">
        <v>3.2315999999999998</v>
      </c>
      <c r="I31" s="26">
        <f>ROUND(G31*SUM(H31:H31),0)</f>
        <v>2748786</v>
      </c>
      <c r="J31" s="5"/>
      <c r="K31" s="26">
        <f t="shared" si="2"/>
        <v>3911.5169592396292</v>
      </c>
      <c r="L31" s="14">
        <f t="shared" si="3"/>
        <v>4.5985602556791114E-3</v>
      </c>
    </row>
    <row r="32" spans="1:12" x14ac:dyDescent="0.25">
      <c r="A32" s="27">
        <v>23</v>
      </c>
      <c r="B32" s="16" t="s">
        <v>17</v>
      </c>
      <c r="C32" s="15"/>
      <c r="D32" s="17"/>
      <c r="E32" s="4"/>
      <c r="F32" s="4"/>
      <c r="G32" s="13">
        <f>SUM(G29:G31)</f>
        <v>16155712</v>
      </c>
      <c r="H32" s="20"/>
      <c r="I32" s="25">
        <f>SUM(I29:I31)</f>
        <v>13265896</v>
      </c>
      <c r="J32" s="5"/>
      <c r="K32" s="25">
        <f>$K$43*I32/$I$43</f>
        <v>18877.34337395096</v>
      </c>
      <c r="L32" s="21"/>
    </row>
    <row r="33" spans="1:12" x14ac:dyDescent="0.25">
      <c r="A33" s="27"/>
    </row>
    <row r="34" spans="1:12" x14ac:dyDescent="0.25">
      <c r="A34" s="27">
        <v>24</v>
      </c>
      <c r="B34" s="23" t="s">
        <v>21</v>
      </c>
    </row>
    <row r="35" spans="1:12" ht="15.75" thickBot="1" x14ac:dyDescent="0.3">
      <c r="A35" s="27">
        <v>25</v>
      </c>
      <c r="B35" s="7" t="s">
        <v>3</v>
      </c>
      <c r="C35" s="7"/>
      <c r="D35" s="7"/>
      <c r="E35" s="8" t="s">
        <v>4</v>
      </c>
      <c r="F35" s="4"/>
      <c r="G35" s="9" t="s">
        <v>4</v>
      </c>
      <c r="H35" s="9" t="s">
        <v>5</v>
      </c>
      <c r="I35" s="10" t="s">
        <v>6</v>
      </c>
      <c r="J35" s="5"/>
      <c r="K35" s="9" t="s">
        <v>7</v>
      </c>
      <c r="L35" s="9" t="s">
        <v>8</v>
      </c>
    </row>
    <row r="36" spans="1:12" x14ac:dyDescent="0.25">
      <c r="A36" s="27">
        <v>26</v>
      </c>
      <c r="B36" s="11"/>
      <c r="C36" s="11" t="s">
        <v>9</v>
      </c>
      <c r="D36" s="11" t="s">
        <v>10</v>
      </c>
      <c r="E36" s="22">
        <v>10000</v>
      </c>
      <c r="F36" s="4"/>
      <c r="G36" s="13">
        <v>72871</v>
      </c>
      <c r="H36" s="14">
        <v>0.53849000000000002</v>
      </c>
      <c r="I36" s="25">
        <f>ROUND(G36*SUM(H36:H36),0)</f>
        <v>39240</v>
      </c>
      <c r="J36" s="5"/>
      <c r="K36" s="25">
        <f t="shared" ref="K36:K40" si="4">$K$43*I36/$I$43</f>
        <v>55.838441217527681</v>
      </c>
      <c r="L36" s="14">
        <f t="shared" ref="L36:L40" si="5">K36/G36</f>
        <v>7.6626423704255031E-4</v>
      </c>
    </row>
    <row r="37" spans="1:12" x14ac:dyDescent="0.25">
      <c r="A37" s="27">
        <v>27</v>
      </c>
      <c r="B37" s="15"/>
      <c r="C37" s="11" t="s">
        <v>11</v>
      </c>
      <c r="D37" s="11" t="s">
        <v>12</v>
      </c>
      <c r="E37" s="22">
        <v>112500</v>
      </c>
      <c r="F37" s="4"/>
      <c r="G37" s="13">
        <v>649302</v>
      </c>
      <c r="H37" s="14">
        <v>0.51129000000000002</v>
      </c>
      <c r="I37" s="25">
        <f>ROUND(G37*SUM(H37:H37),0)</f>
        <v>331982</v>
      </c>
      <c r="J37" s="5"/>
      <c r="K37" s="25">
        <f t="shared" si="4"/>
        <v>472.40971947699478</v>
      </c>
      <c r="L37" s="14">
        <f t="shared" si="5"/>
        <v>7.2756547720012382E-4</v>
      </c>
    </row>
    <row r="38" spans="1:12" x14ac:dyDescent="0.25">
      <c r="A38" s="27">
        <v>28</v>
      </c>
      <c r="B38" s="15"/>
      <c r="C38" s="11" t="s">
        <v>13</v>
      </c>
      <c r="D38" s="11" t="s">
        <v>12</v>
      </c>
      <c r="E38" s="22">
        <v>477500</v>
      </c>
      <c r="F38" s="4"/>
      <c r="G38" s="13">
        <v>16582421</v>
      </c>
      <c r="H38" s="14">
        <v>0.39034000000000002</v>
      </c>
      <c r="I38" s="25">
        <f>ROUND(G38*SUM(H38:H38),0)</f>
        <v>6472782</v>
      </c>
      <c r="J38" s="5"/>
      <c r="K38" s="25">
        <f t="shared" si="4"/>
        <v>9210.7557905420817</v>
      </c>
      <c r="L38" s="14">
        <f t="shared" si="5"/>
        <v>5.554530180208355E-4</v>
      </c>
    </row>
    <row r="39" spans="1:12" x14ac:dyDescent="0.25">
      <c r="A39" s="27">
        <v>29</v>
      </c>
      <c r="B39" s="15"/>
      <c r="C39" s="11" t="s">
        <v>14</v>
      </c>
      <c r="D39" s="11" t="s">
        <v>15</v>
      </c>
      <c r="E39" s="22">
        <v>600000</v>
      </c>
      <c r="F39" s="4"/>
      <c r="G39" s="13">
        <v>7594858</v>
      </c>
      <c r="H39" s="14">
        <v>0.16669999999999999</v>
      </c>
      <c r="I39" s="25">
        <f>ROUND(G39*SUM(H39:H39),0)</f>
        <v>1266063</v>
      </c>
      <c r="J39" s="5"/>
      <c r="K39" s="25">
        <f t="shared" si="4"/>
        <v>1801.6051071148509</v>
      </c>
      <c r="L39" s="14">
        <f t="shared" si="5"/>
        <v>2.3721379742910938E-4</v>
      </c>
    </row>
    <row r="40" spans="1:12" x14ac:dyDescent="0.25">
      <c r="A40" s="27">
        <v>30</v>
      </c>
      <c r="B40" s="16" t="s">
        <v>16</v>
      </c>
      <c r="C40" s="15"/>
      <c r="D40" s="17"/>
      <c r="E40" s="4"/>
      <c r="F40" s="4"/>
      <c r="G40" s="18">
        <v>777684</v>
      </c>
      <c r="H40" s="14">
        <v>3.2315999999999998</v>
      </c>
      <c r="I40" s="26">
        <f>ROUND(G40*SUM(H40:H40),0)</f>
        <v>2513164</v>
      </c>
      <c r="J40" s="5"/>
      <c r="K40" s="26">
        <f t="shared" si="4"/>
        <v>3576.227326299866</v>
      </c>
      <c r="L40" s="14">
        <f t="shared" si="5"/>
        <v>4.5985610174567896E-3</v>
      </c>
    </row>
    <row r="41" spans="1:12" x14ac:dyDescent="0.25">
      <c r="A41" s="27">
        <v>31</v>
      </c>
      <c r="B41" s="16" t="s">
        <v>17</v>
      </c>
      <c r="C41" s="15"/>
      <c r="D41" s="17"/>
      <c r="E41" s="4"/>
      <c r="F41" s="4"/>
      <c r="G41" s="13">
        <f>SUM(G36:G40)</f>
        <v>25677136</v>
      </c>
      <c r="H41" s="20"/>
      <c r="I41" s="25">
        <f>SUM(I36:I40)</f>
        <v>10623231</v>
      </c>
      <c r="J41" s="5"/>
      <c r="K41" s="25">
        <f>$K$43*I41/$I$43</f>
        <v>15116.83638465132</v>
      </c>
      <c r="L41" s="21"/>
    </row>
    <row r="42" spans="1:12" x14ac:dyDescent="0.25">
      <c r="A42" s="27"/>
    </row>
    <row r="43" spans="1:12" x14ac:dyDescent="0.25">
      <c r="A43" s="27">
        <v>32</v>
      </c>
      <c r="B43" s="23" t="s">
        <v>27</v>
      </c>
      <c r="I43" s="24">
        <f>I41+I32+I25</f>
        <v>35961400</v>
      </c>
      <c r="K43" s="24">
        <f>51173</f>
        <v>51173</v>
      </c>
      <c r="L43" t="s">
        <v>24</v>
      </c>
    </row>
    <row r="44" spans="1:12" x14ac:dyDescent="0.25">
      <c r="A44" s="27"/>
    </row>
    <row r="45" spans="1:12" x14ac:dyDescent="0.25">
      <c r="A45" s="27">
        <v>33</v>
      </c>
      <c r="B45" t="s">
        <v>25</v>
      </c>
    </row>
    <row r="46" spans="1:12" x14ac:dyDescent="0.25">
      <c r="A46" s="27">
        <v>34</v>
      </c>
      <c r="B46" t="s">
        <v>26</v>
      </c>
    </row>
  </sheetData>
  <mergeCells count="3">
    <mergeCell ref="G8:I8"/>
    <mergeCell ref="G19:I19"/>
    <mergeCell ref="G27:I27"/>
  </mergeCells>
  <pageMargins left="0.7" right="0.7" top="0.75" bottom="0.75" header="0.3" footer="0.3"/>
  <pageSetup scale="87" orientation="portrait" r:id="rId1"/>
  <headerFooter>
    <oddHeader>&amp;RDominion Energy Utah
Docket No. 23-057-01
DEU Exhibit 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jorda57</dc:creator>
  <cp:lastModifiedBy>Fred Nass</cp:lastModifiedBy>
  <dcterms:created xsi:type="dcterms:W3CDTF">2022-12-27T17:38:16Z</dcterms:created>
  <dcterms:modified xsi:type="dcterms:W3CDTF">2023-01-03T19:42:01Z</dcterms:modified>
</cp:coreProperties>
</file>